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财务报告\公司财务分析及预算报告\分析2016\2016.5月\"/>
    </mc:Choice>
  </mc:AlternateContent>
  <bookViews>
    <workbookView xWindow="0" yWindow="0" windowWidth="28080" windowHeight="12795" activeTab="3"/>
  </bookViews>
  <sheets>
    <sheet name="累计利润调整表" sheetId="1" r:id="rId1"/>
    <sheet name="累计考核费用" sheetId="2" r:id="rId2"/>
    <sheet name="考核调整事项表" sheetId="3" r:id="rId3"/>
    <sheet name="调整后万元版" sheetId="4" r:id="rId4"/>
  </sheets>
  <externalReferences>
    <externalReference r:id="rId5"/>
  </externalReferences>
  <definedNames>
    <definedName name="_xlnm._FilterDatabase" localSheetId="2" hidden="1">考核调整事项表!$B$51:$K$62</definedName>
    <definedName name="报表项目">考核调整事项表!#REF!</definedName>
    <definedName name="部门名称">考核调整事项表!$K$1:$K$18</definedName>
    <definedName name="了">[1]考核调整事项表!$K$1:$K$18</definedName>
  </definedNames>
  <calcPr calcId="152511"/>
</workbook>
</file>

<file path=xl/calcChain.xml><?xml version="1.0" encoding="utf-8"?>
<calcChain xmlns="http://schemas.openxmlformats.org/spreadsheetml/2006/main">
  <c r="B29" i="4" l="1"/>
  <c r="E133" i="3" l="1"/>
  <c r="E134" i="3"/>
  <c r="E66" i="3" l="1"/>
  <c r="H29" i="1" l="1"/>
  <c r="C267" i="3"/>
  <c r="C270" i="3"/>
  <c r="B55" i="1" l="1"/>
  <c r="E60" i="3" l="1"/>
  <c r="C63" i="3" l="1"/>
  <c r="C151" i="3"/>
  <c r="C150" i="3"/>
  <c r="C148" i="3"/>
  <c r="C57" i="3" l="1"/>
  <c r="C56" i="3"/>
  <c r="C55" i="3"/>
  <c r="E250" i="3" l="1"/>
  <c r="E251" i="3"/>
  <c r="E148" i="3" l="1"/>
  <c r="C77" i="3"/>
  <c r="C78" i="3"/>
  <c r="C79" i="3"/>
  <c r="C80" i="3"/>
  <c r="C81" i="3"/>
  <c r="C82" i="3"/>
  <c r="C83" i="3"/>
  <c r="C84" i="3"/>
  <c r="C85" i="3"/>
  <c r="C86" i="3"/>
  <c r="C87" i="3"/>
  <c r="C88" i="3"/>
  <c r="C90" i="3"/>
  <c r="C91" i="3"/>
  <c r="C92" i="3"/>
  <c r="C93" i="3"/>
  <c r="E93" i="3" s="1"/>
  <c r="C94" i="3"/>
  <c r="C95" i="3"/>
  <c r="C96" i="3"/>
  <c r="C76" i="3"/>
  <c r="C98" i="3"/>
  <c r="C117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2" i="3"/>
  <c r="C113" i="3"/>
  <c r="C114" i="3"/>
  <c r="C115" i="3"/>
  <c r="C116" i="3"/>
  <c r="B58" i="1" l="1"/>
  <c r="C253" i="3" s="1"/>
  <c r="E274" i="3"/>
  <c r="E273" i="3"/>
  <c r="E272" i="3"/>
  <c r="E271" i="3"/>
  <c r="E270" i="3"/>
  <c r="C269" i="3"/>
  <c r="E269" i="3" s="1"/>
  <c r="E268" i="3"/>
  <c r="E267" i="3"/>
  <c r="F262" i="3"/>
  <c r="D262" i="3"/>
  <c r="E256" i="3"/>
  <c r="E255" i="3"/>
  <c r="E254" i="3"/>
  <c r="E249" i="3"/>
  <c r="E248" i="3"/>
  <c r="E247" i="3"/>
  <c r="E246" i="3"/>
  <c r="C245" i="3"/>
  <c r="E245" i="3" s="1"/>
  <c r="E244" i="3"/>
  <c r="E243" i="3"/>
  <c r="E242" i="3"/>
  <c r="E241" i="3"/>
  <c r="E240" i="3"/>
  <c r="E239" i="3"/>
  <c r="E238" i="3"/>
  <c r="E237" i="3"/>
  <c r="F234" i="3"/>
  <c r="D234" i="3"/>
  <c r="C234" i="3"/>
  <c r="E234" i="3" s="1"/>
  <c r="F233" i="3"/>
  <c r="D233" i="3"/>
  <c r="C233" i="3"/>
  <c r="E233" i="3" s="1"/>
  <c r="F232" i="3"/>
  <c r="D232" i="3"/>
  <c r="C232" i="3"/>
  <c r="E232" i="3" s="1"/>
  <c r="F231" i="3"/>
  <c r="D231" i="3"/>
  <c r="C231" i="3"/>
  <c r="E231" i="3" s="1"/>
  <c r="F230" i="3"/>
  <c r="D230" i="3"/>
  <c r="C230" i="3"/>
  <c r="E230" i="3" s="1"/>
  <c r="F229" i="3"/>
  <c r="D229" i="3"/>
  <c r="C229" i="3"/>
  <c r="E229" i="3" s="1"/>
  <c r="F228" i="3"/>
  <c r="D228" i="3"/>
  <c r="C228" i="3"/>
  <c r="E228" i="3" s="1"/>
  <c r="F227" i="3"/>
  <c r="D227" i="3"/>
  <c r="C227" i="3"/>
  <c r="E227" i="3" s="1"/>
  <c r="F226" i="3"/>
  <c r="D226" i="3"/>
  <c r="C226" i="3"/>
  <c r="E226" i="3" s="1"/>
  <c r="F225" i="3"/>
  <c r="D225" i="3"/>
  <c r="C225" i="3"/>
  <c r="E225" i="3" s="1"/>
  <c r="F224" i="3"/>
  <c r="D224" i="3"/>
  <c r="C224" i="3"/>
  <c r="E224" i="3" s="1"/>
  <c r="D223" i="3"/>
  <c r="C223" i="3"/>
  <c r="C201" i="3" s="1"/>
  <c r="E201" i="3" s="1"/>
  <c r="F222" i="3"/>
  <c r="D222" i="3"/>
  <c r="C222" i="3"/>
  <c r="C200" i="3" s="1"/>
  <c r="E200" i="3" s="1"/>
  <c r="F221" i="3"/>
  <c r="D221" i="3"/>
  <c r="C221" i="3"/>
  <c r="C199" i="3" s="1"/>
  <c r="E199" i="3" s="1"/>
  <c r="F220" i="3"/>
  <c r="D220" i="3"/>
  <c r="C220" i="3"/>
  <c r="C198" i="3" s="1"/>
  <c r="E198" i="3" s="1"/>
  <c r="F219" i="3"/>
  <c r="D219" i="3"/>
  <c r="C219" i="3"/>
  <c r="C197" i="3" s="1"/>
  <c r="E197" i="3" s="1"/>
  <c r="F218" i="3"/>
  <c r="D218" i="3"/>
  <c r="C218" i="3"/>
  <c r="C196" i="3" s="1"/>
  <c r="E196" i="3" s="1"/>
  <c r="F217" i="3"/>
  <c r="D217" i="3"/>
  <c r="C217" i="3"/>
  <c r="C195" i="3" s="1"/>
  <c r="F216" i="3"/>
  <c r="D216" i="3"/>
  <c r="C216" i="3"/>
  <c r="E216" i="3" s="1"/>
  <c r="F215" i="3"/>
  <c r="D215" i="3"/>
  <c r="C215" i="3"/>
  <c r="E215" i="3" s="1"/>
  <c r="C213" i="3"/>
  <c r="E213" i="3" s="1"/>
  <c r="F212" i="3"/>
  <c r="D212" i="3"/>
  <c r="C212" i="3"/>
  <c r="E212" i="3" s="1"/>
  <c r="F211" i="3"/>
  <c r="D211" i="3"/>
  <c r="F210" i="3"/>
  <c r="E210" i="3"/>
  <c r="D210" i="3"/>
  <c r="F209" i="3"/>
  <c r="D209" i="3"/>
  <c r="F208" i="3"/>
  <c r="D208" i="3"/>
  <c r="F207" i="3"/>
  <c r="D207" i="3"/>
  <c r="F206" i="3"/>
  <c r="D206" i="3"/>
  <c r="F205" i="3"/>
  <c r="D205" i="3"/>
  <c r="F204" i="3"/>
  <c r="D204" i="3"/>
  <c r="C204" i="3"/>
  <c r="E204" i="3" s="1"/>
  <c r="F203" i="3"/>
  <c r="D203" i="3"/>
  <c r="F202" i="3"/>
  <c r="D202" i="3"/>
  <c r="F201" i="3"/>
  <c r="D201" i="3"/>
  <c r="F200" i="3"/>
  <c r="D200" i="3"/>
  <c r="F199" i="3"/>
  <c r="D199" i="3"/>
  <c r="F198" i="3"/>
  <c r="D198" i="3"/>
  <c r="F197" i="3"/>
  <c r="D197" i="3"/>
  <c r="F196" i="3"/>
  <c r="D196" i="3"/>
  <c r="F195" i="3"/>
  <c r="D195" i="3"/>
  <c r="D194" i="3"/>
  <c r="F193" i="3"/>
  <c r="D193" i="3"/>
  <c r="C193" i="3"/>
  <c r="E193" i="3" s="1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C168" i="3"/>
  <c r="C194" i="3" l="1"/>
  <c r="E194" i="3" s="1"/>
  <c r="C208" i="3"/>
  <c r="E208" i="3" s="1"/>
  <c r="C214" i="3"/>
  <c r="C266" i="3"/>
  <c r="E168" i="3"/>
  <c r="C202" i="3"/>
  <c r="E202" i="3" s="1"/>
  <c r="C206" i="3"/>
  <c r="E206" i="3" s="1"/>
  <c r="C203" i="3"/>
  <c r="E203" i="3" s="1"/>
  <c r="C205" i="3"/>
  <c r="E205" i="3" s="1"/>
  <c r="C207" i="3"/>
  <c r="E207" i="3" s="1"/>
  <c r="C209" i="3"/>
  <c r="E209" i="3" s="1"/>
  <c r="C211" i="3"/>
  <c r="E211" i="3" s="1"/>
  <c r="E266" i="3"/>
  <c r="E195" i="3"/>
  <c r="E217" i="3"/>
  <c r="E218" i="3"/>
  <c r="E219" i="3"/>
  <c r="E220" i="3"/>
  <c r="E221" i="3"/>
  <c r="E222" i="3"/>
  <c r="E223" i="3"/>
  <c r="C192" i="3" l="1"/>
  <c r="E214" i="3"/>
  <c r="E192" i="3"/>
  <c r="E150" i="3" l="1"/>
  <c r="E151" i="3"/>
  <c r="E95" i="3" l="1"/>
  <c r="D117" i="3"/>
  <c r="E117" i="3"/>
  <c r="F117" i="3"/>
  <c r="D95" i="3"/>
  <c r="F95" i="3"/>
  <c r="E116" i="3"/>
  <c r="D102" i="3"/>
  <c r="E102" i="3"/>
  <c r="F102" i="3"/>
  <c r="D93" i="3"/>
  <c r="F93" i="3"/>
  <c r="D92" i="3"/>
  <c r="F92" i="3"/>
  <c r="D80" i="3"/>
  <c r="F80" i="3"/>
  <c r="D81" i="3"/>
  <c r="F81" i="3"/>
  <c r="D82" i="3"/>
  <c r="F82" i="3"/>
  <c r="D83" i="3"/>
  <c r="F83" i="3"/>
  <c r="D84" i="3"/>
  <c r="F84" i="3"/>
  <c r="D85" i="3"/>
  <c r="F85" i="3"/>
  <c r="D86" i="3"/>
  <c r="F86" i="3"/>
  <c r="D87" i="3"/>
  <c r="F87" i="3"/>
  <c r="D88" i="3"/>
  <c r="F88" i="3"/>
  <c r="D89" i="3"/>
  <c r="F89" i="3"/>
  <c r="D90" i="3"/>
  <c r="F90" i="3"/>
  <c r="D91" i="3"/>
  <c r="F91" i="3"/>
  <c r="D94" i="3"/>
  <c r="E96" i="3"/>
  <c r="D116" i="3"/>
  <c r="F116" i="3"/>
  <c r="F94" i="3"/>
  <c r="E94" i="3" l="1"/>
  <c r="R32" i="1"/>
  <c r="D114" i="3"/>
  <c r="F99" i="3"/>
  <c r="F100" i="3"/>
  <c r="F101" i="3"/>
  <c r="F103" i="3"/>
  <c r="F104" i="3"/>
  <c r="F105" i="3"/>
  <c r="F107" i="3"/>
  <c r="F108" i="3"/>
  <c r="F109" i="3"/>
  <c r="F110" i="3"/>
  <c r="F111" i="3"/>
  <c r="F112" i="3"/>
  <c r="F113" i="3"/>
  <c r="F114" i="3"/>
  <c r="F115" i="3"/>
  <c r="D99" i="3"/>
  <c r="D100" i="3"/>
  <c r="D101" i="3"/>
  <c r="D103" i="3"/>
  <c r="D104" i="3"/>
  <c r="D105" i="3"/>
  <c r="D106" i="3"/>
  <c r="D107" i="3"/>
  <c r="D108" i="3"/>
  <c r="D109" i="3"/>
  <c r="D110" i="3"/>
  <c r="D111" i="3"/>
  <c r="D112" i="3"/>
  <c r="D113" i="3"/>
  <c r="D115" i="3"/>
  <c r="D98" i="3"/>
  <c r="E92" i="3" l="1"/>
  <c r="E115" i="3"/>
  <c r="F55" i="1" l="1"/>
  <c r="F58" i="1" l="1"/>
  <c r="E129" i="3" l="1"/>
  <c r="E130" i="3"/>
  <c r="E131" i="3"/>
  <c r="E132" i="3"/>
  <c r="E114" i="3" l="1"/>
  <c r="E56" i="3" l="1"/>
  <c r="E70" i="3"/>
  <c r="E69" i="3"/>
  <c r="E68" i="3"/>
  <c r="E72" i="3"/>
  <c r="E71" i="3"/>
  <c r="E73" i="3"/>
  <c r="C51" i="3" l="1"/>
  <c r="E59" i="1" l="1"/>
  <c r="E91" i="3" l="1"/>
  <c r="E90" i="3" l="1"/>
  <c r="M55" i="1"/>
  <c r="M86" i="1" s="1"/>
  <c r="D77" i="3"/>
  <c r="E53" i="3"/>
  <c r="E99" i="3" l="1"/>
  <c r="E113" i="3"/>
  <c r="X33" i="4" l="1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X43" i="4"/>
  <c r="Y43" i="4"/>
  <c r="X44" i="4"/>
  <c r="Y44" i="4"/>
  <c r="X45" i="4"/>
  <c r="Y45" i="4"/>
  <c r="X46" i="4"/>
  <c r="Y46" i="4"/>
  <c r="X47" i="4"/>
  <c r="Y47" i="4"/>
  <c r="X48" i="4"/>
  <c r="Y48" i="4"/>
  <c r="X49" i="4"/>
  <c r="Y49" i="4"/>
  <c r="X50" i="4"/>
  <c r="Y50" i="4"/>
  <c r="X51" i="4"/>
  <c r="Y51" i="4"/>
  <c r="X52" i="4"/>
  <c r="Y52" i="4"/>
  <c r="X53" i="4"/>
  <c r="Y53" i="4"/>
  <c r="X54" i="4"/>
  <c r="Y54" i="4"/>
  <c r="X55" i="4"/>
  <c r="Y55" i="4"/>
  <c r="X56" i="4"/>
  <c r="Y56" i="4"/>
  <c r="X57" i="4"/>
  <c r="Y57" i="4"/>
  <c r="X58" i="4"/>
  <c r="Y58" i="4"/>
  <c r="X59" i="4"/>
  <c r="Y59" i="4"/>
  <c r="X60" i="4"/>
  <c r="Y60" i="4"/>
  <c r="X61" i="4"/>
  <c r="Y61" i="4"/>
  <c r="X62" i="4"/>
  <c r="Y62" i="4"/>
  <c r="X63" i="4"/>
  <c r="Y63" i="4"/>
  <c r="X64" i="4"/>
  <c r="Y64" i="4"/>
  <c r="X65" i="4"/>
  <c r="Y65" i="4"/>
  <c r="X66" i="4"/>
  <c r="Y66" i="4"/>
  <c r="X67" i="4"/>
  <c r="Y67" i="4"/>
  <c r="X68" i="4"/>
  <c r="Y68" i="4"/>
  <c r="X69" i="4"/>
  <c r="Y69" i="4"/>
  <c r="X70" i="4"/>
  <c r="Y70" i="4"/>
  <c r="X71" i="4"/>
  <c r="Y71" i="4"/>
  <c r="X72" i="4"/>
  <c r="Y72" i="4"/>
  <c r="X73" i="4"/>
  <c r="Y73" i="4"/>
  <c r="X74" i="4"/>
  <c r="Y74" i="4"/>
  <c r="X75" i="4"/>
  <c r="Y75" i="4"/>
  <c r="X76" i="4"/>
  <c r="Y76" i="4"/>
  <c r="X77" i="4"/>
  <c r="Y77" i="4"/>
  <c r="X78" i="4"/>
  <c r="Y78" i="4"/>
  <c r="X79" i="4"/>
  <c r="Y79" i="4"/>
  <c r="X80" i="4"/>
  <c r="Y80" i="4"/>
  <c r="X81" i="4"/>
  <c r="Y81" i="4"/>
  <c r="Y32" i="4"/>
  <c r="X32" i="4"/>
  <c r="W32" i="4"/>
  <c r="V32" i="4"/>
  <c r="U32" i="4"/>
  <c r="T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D32" i="4"/>
  <c r="C32" i="4"/>
  <c r="B32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B10" i="4"/>
  <c r="B27" i="4"/>
  <c r="E128" i="3" l="1"/>
  <c r="E135" i="3"/>
  <c r="E136" i="3"/>
  <c r="E137" i="3"/>
  <c r="E112" i="3"/>
  <c r="E87" i="3" l="1"/>
  <c r="E65" i="3"/>
  <c r="C35" i="1" s="1"/>
  <c r="E67" i="3"/>
  <c r="E74" i="3"/>
  <c r="E88" i="3" l="1"/>
  <c r="E89" i="3"/>
  <c r="E109" i="3"/>
  <c r="E111" i="3"/>
  <c r="E110" i="3"/>
  <c r="G29" i="1"/>
  <c r="E42" i="1"/>
  <c r="C55" i="1"/>
  <c r="D55" i="1"/>
  <c r="E55" i="1"/>
  <c r="G55" i="1"/>
  <c r="H55" i="1"/>
  <c r="I55" i="1"/>
  <c r="J55" i="1"/>
  <c r="K55" i="1"/>
  <c r="L55" i="1"/>
  <c r="N55" i="1"/>
  <c r="O55" i="1"/>
  <c r="P55" i="1"/>
  <c r="Q55" i="1"/>
  <c r="R55" i="1"/>
  <c r="S55" i="1"/>
  <c r="T55" i="1"/>
  <c r="U55" i="1"/>
  <c r="V55" i="1"/>
  <c r="W55" i="1"/>
  <c r="X55" i="1"/>
  <c r="C51" i="1" l="1"/>
  <c r="C37" i="1" l="1"/>
  <c r="E154" i="3" l="1"/>
  <c r="C53" i="1" l="1"/>
  <c r="C84" i="1" s="1"/>
  <c r="C23" i="4" s="1"/>
  <c r="E64" i="3"/>
  <c r="C41" i="1" s="1"/>
  <c r="E63" i="3"/>
  <c r="Y55" i="1" l="1"/>
  <c r="W41" i="1"/>
  <c r="V41" i="1"/>
  <c r="U41" i="1"/>
  <c r="S41" i="1"/>
  <c r="R41" i="1"/>
  <c r="Q41" i="1"/>
  <c r="P41" i="1"/>
  <c r="K41" i="1"/>
  <c r="L41" i="1"/>
  <c r="I42" i="1"/>
  <c r="E152" i="3" l="1"/>
  <c r="E127" i="3"/>
  <c r="E126" i="3"/>
  <c r="E125" i="3"/>
  <c r="E124" i="3"/>
  <c r="E123" i="3"/>
  <c r="E122" i="3"/>
  <c r="E121" i="3"/>
  <c r="E120" i="3"/>
  <c r="E86" i="3"/>
  <c r="E107" i="3"/>
  <c r="E84" i="3"/>
  <c r="E105" i="3"/>
  <c r="E80" i="3"/>
  <c r="F98" i="3"/>
  <c r="Q46" i="1" s="1"/>
  <c r="F79" i="3"/>
  <c r="D79" i="3"/>
  <c r="F78" i="3"/>
  <c r="D78" i="3"/>
  <c r="F76" i="3"/>
  <c r="D76" i="3"/>
  <c r="E62" i="3"/>
  <c r="C39" i="1" s="1"/>
  <c r="C70" i="1" s="1"/>
  <c r="C9" i="4" s="1"/>
  <c r="E61" i="3"/>
  <c r="E59" i="3"/>
  <c r="D39" i="1" s="1"/>
  <c r="D70" i="1" s="1"/>
  <c r="D9" i="4" s="1"/>
  <c r="E57" i="3"/>
  <c r="E55" i="3"/>
  <c r="E54" i="3"/>
  <c r="E52" i="3"/>
  <c r="D38" i="1" s="1"/>
  <c r="D69" i="1" s="1"/>
  <c r="D8" i="4" s="1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Z3" i="2"/>
  <c r="Y3" i="2"/>
  <c r="Y58" i="2" s="1"/>
  <c r="X3" i="2"/>
  <c r="X61" i="2" s="1"/>
  <c r="X113" i="2" s="1"/>
  <c r="W38" i="4" s="1"/>
  <c r="W3" i="2"/>
  <c r="W81" i="2" s="1"/>
  <c r="W133" i="2" s="1"/>
  <c r="V58" i="4" s="1"/>
  <c r="V3" i="2"/>
  <c r="V80" i="2" s="1"/>
  <c r="U3" i="2"/>
  <c r="T3" i="2"/>
  <c r="T66" i="2" s="1"/>
  <c r="T118" i="2" s="1"/>
  <c r="S43" i="4" s="1"/>
  <c r="S3" i="2"/>
  <c r="S77" i="2" s="1"/>
  <c r="S129" i="2" s="1"/>
  <c r="R54" i="4" s="1"/>
  <c r="R3" i="2"/>
  <c r="R76" i="2" s="1"/>
  <c r="R128" i="2" s="1"/>
  <c r="Q53" i="4" s="1"/>
  <c r="Q3" i="2"/>
  <c r="Q71" i="2" s="1"/>
  <c r="P3" i="2"/>
  <c r="O3" i="2"/>
  <c r="O88" i="2" s="1"/>
  <c r="N3" i="2"/>
  <c r="N72" i="2" s="1"/>
  <c r="N124" i="2" s="1"/>
  <c r="M49" i="4" s="1"/>
  <c r="M3" i="2"/>
  <c r="M83" i="2" s="1"/>
  <c r="M135" i="2" s="1"/>
  <c r="L60" i="4" s="1"/>
  <c r="L3" i="2"/>
  <c r="L61" i="2" s="1"/>
  <c r="L113" i="2" s="1"/>
  <c r="K38" i="4" s="1"/>
  <c r="K3" i="2"/>
  <c r="K101" i="2" s="1"/>
  <c r="K153" i="2" s="1"/>
  <c r="J78" i="4" s="1"/>
  <c r="J3" i="2"/>
  <c r="I3" i="2"/>
  <c r="I60" i="2" s="1"/>
  <c r="I112" i="2" s="1"/>
  <c r="H37" i="4" s="1"/>
  <c r="H3" i="2"/>
  <c r="G3" i="2"/>
  <c r="G81" i="2" s="1"/>
  <c r="G133" i="2" s="1"/>
  <c r="F58" i="4" s="1"/>
  <c r="F3" i="2"/>
  <c r="F87" i="2" s="1"/>
  <c r="F139" i="2" s="1"/>
  <c r="E64" i="4" s="1"/>
  <c r="E3" i="2"/>
  <c r="E62" i="2" s="1"/>
  <c r="E114" i="2" s="1"/>
  <c r="D39" i="4" s="1"/>
  <c r="D3" i="2"/>
  <c r="D66" i="2" s="1"/>
  <c r="D118" i="2" s="1"/>
  <c r="C43" i="4" s="1"/>
  <c r="C3" i="2"/>
  <c r="Y89" i="1"/>
  <c r="Y28" i="4" s="1"/>
  <c r="X89" i="1"/>
  <c r="X28" i="4" s="1"/>
  <c r="Y86" i="1"/>
  <c r="Y25" i="4" s="1"/>
  <c r="X86" i="1"/>
  <c r="X25" i="4" s="1"/>
  <c r="Y84" i="1"/>
  <c r="Y23" i="4" s="1"/>
  <c r="X84" i="1"/>
  <c r="X23" i="4" s="1"/>
  <c r="Y82" i="1"/>
  <c r="Y21" i="4" s="1"/>
  <c r="X82" i="1"/>
  <c r="X21" i="4" s="1"/>
  <c r="Y81" i="1"/>
  <c r="Y20" i="4" s="1"/>
  <c r="X81" i="1"/>
  <c r="X20" i="4" s="1"/>
  <c r="Y79" i="1"/>
  <c r="Y18" i="4" s="1"/>
  <c r="X79" i="1"/>
  <c r="X18" i="4" s="1"/>
  <c r="Y78" i="1"/>
  <c r="Y17" i="4" s="1"/>
  <c r="X78" i="1"/>
  <c r="X17" i="4" s="1"/>
  <c r="Y77" i="1"/>
  <c r="Y16" i="4" s="1"/>
  <c r="X77" i="1"/>
  <c r="Y76" i="1"/>
  <c r="Y15" i="4" s="1"/>
  <c r="X76" i="1"/>
  <c r="X15" i="4" s="1"/>
  <c r="Y74" i="1"/>
  <c r="Y13" i="4" s="1"/>
  <c r="X74" i="1"/>
  <c r="X13" i="4" s="1"/>
  <c r="Y73" i="1"/>
  <c r="Y12" i="4" s="1"/>
  <c r="X73" i="1"/>
  <c r="X12" i="4" s="1"/>
  <c r="Y72" i="1"/>
  <c r="Y11" i="4" s="1"/>
  <c r="Y70" i="1"/>
  <c r="Y9" i="4" s="1"/>
  <c r="X70" i="1"/>
  <c r="X9" i="4" s="1"/>
  <c r="Y69" i="1"/>
  <c r="Y8" i="4" s="1"/>
  <c r="X69" i="1"/>
  <c r="X8" i="4" s="1"/>
  <c r="Y68" i="1"/>
  <c r="Y7" i="4" s="1"/>
  <c r="X68" i="1"/>
  <c r="X7" i="4" s="1"/>
  <c r="Y67" i="1"/>
  <c r="Y6" i="4" s="1"/>
  <c r="X67" i="1"/>
  <c r="X6" i="4" s="1"/>
  <c r="Y66" i="1"/>
  <c r="Y5" i="4" s="1"/>
  <c r="X66" i="1"/>
  <c r="X5" i="4" s="1"/>
  <c r="Y65" i="1"/>
  <c r="Y4" i="4" s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W59" i="1"/>
  <c r="W89" i="1" s="1"/>
  <c r="W28" i="4" s="1"/>
  <c r="V59" i="1"/>
  <c r="V89" i="1" s="1"/>
  <c r="V28" i="4" s="1"/>
  <c r="U59" i="1"/>
  <c r="U89" i="1" s="1"/>
  <c r="U28" i="4" s="1"/>
  <c r="S59" i="1"/>
  <c r="S89" i="1" s="1"/>
  <c r="S28" i="4" s="1"/>
  <c r="R59" i="1"/>
  <c r="R89" i="1" s="1"/>
  <c r="R28" i="4" s="1"/>
  <c r="Q59" i="1"/>
  <c r="Q89" i="1" s="1"/>
  <c r="Q28" i="4" s="1"/>
  <c r="P59" i="1"/>
  <c r="N59" i="1"/>
  <c r="N89" i="1" s="1"/>
  <c r="N28" i="4" s="1"/>
  <c r="M59" i="1"/>
  <c r="M89" i="1" s="1"/>
  <c r="M28" i="4" s="1"/>
  <c r="L59" i="1"/>
  <c r="L89" i="1" s="1"/>
  <c r="L28" i="4" s="1"/>
  <c r="K59" i="1"/>
  <c r="K89" i="1" s="1"/>
  <c r="K28" i="4" s="1"/>
  <c r="J59" i="1"/>
  <c r="J89" i="1" s="1"/>
  <c r="J28" i="4" s="1"/>
  <c r="I59" i="1"/>
  <c r="I89" i="1" s="1"/>
  <c r="I28" i="4" s="1"/>
  <c r="H59" i="1"/>
  <c r="F59" i="1"/>
  <c r="F89" i="1" s="1"/>
  <c r="F28" i="4" s="1"/>
  <c r="E89" i="1"/>
  <c r="E28" i="4" s="1"/>
  <c r="D59" i="1"/>
  <c r="D89" i="1" s="1"/>
  <c r="D28" i="4" s="1"/>
  <c r="C59" i="1"/>
  <c r="C89" i="1" s="1"/>
  <c r="C28" i="4" s="1"/>
  <c r="Y58" i="1"/>
  <c r="X58" i="1"/>
  <c r="X41" i="1" s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E58" i="1"/>
  <c r="C155" i="3" s="1"/>
  <c r="D58" i="1"/>
  <c r="C58" i="1"/>
  <c r="W86" i="1"/>
  <c r="W25" i="4" s="1"/>
  <c r="V86" i="1"/>
  <c r="V25" i="4" s="1"/>
  <c r="U86" i="1"/>
  <c r="U25" i="4" s="1"/>
  <c r="S86" i="1"/>
  <c r="S25" i="4" s="1"/>
  <c r="R86" i="1"/>
  <c r="R25" i="4" s="1"/>
  <c r="Q86" i="1"/>
  <c r="Q25" i="4" s="1"/>
  <c r="P86" i="1"/>
  <c r="P25" i="4" s="1"/>
  <c r="N86" i="1"/>
  <c r="N25" i="4" s="1"/>
  <c r="L86" i="1"/>
  <c r="L25" i="4" s="1"/>
  <c r="K86" i="1"/>
  <c r="K25" i="4" s="1"/>
  <c r="J86" i="1"/>
  <c r="J25" i="4" s="1"/>
  <c r="H86" i="1"/>
  <c r="H25" i="4" s="1"/>
  <c r="E86" i="1"/>
  <c r="E25" i="4" s="1"/>
  <c r="D86" i="1"/>
  <c r="D25" i="4" s="1"/>
  <c r="C86" i="1"/>
  <c r="C25" i="4" s="1"/>
  <c r="W53" i="1"/>
  <c r="W84" i="1" s="1"/>
  <c r="W23" i="4" s="1"/>
  <c r="V53" i="1"/>
  <c r="V84" i="1" s="1"/>
  <c r="V23" i="4" s="1"/>
  <c r="U53" i="1"/>
  <c r="S53" i="1"/>
  <c r="S84" i="1" s="1"/>
  <c r="S23" i="4" s="1"/>
  <c r="R53" i="1"/>
  <c r="R84" i="1" s="1"/>
  <c r="R23" i="4" s="1"/>
  <c r="Q53" i="1"/>
  <c r="Q84" i="1" s="1"/>
  <c r="Q23" i="4" s="1"/>
  <c r="P53" i="1"/>
  <c r="P84" i="1" s="1"/>
  <c r="P23" i="4" s="1"/>
  <c r="N53" i="1"/>
  <c r="N84" i="1" s="1"/>
  <c r="N23" i="4" s="1"/>
  <c r="M53" i="1"/>
  <c r="M84" i="1" s="1"/>
  <c r="M23" i="4" s="1"/>
  <c r="L53" i="1"/>
  <c r="L84" i="1" s="1"/>
  <c r="L23" i="4" s="1"/>
  <c r="K53" i="1"/>
  <c r="K84" i="1" s="1"/>
  <c r="K23" i="4" s="1"/>
  <c r="J53" i="1"/>
  <c r="J84" i="1" s="1"/>
  <c r="J23" i="4" s="1"/>
  <c r="I53" i="1"/>
  <c r="I84" i="1" s="1"/>
  <c r="I23" i="4" s="1"/>
  <c r="H53" i="1"/>
  <c r="H84" i="1" s="1"/>
  <c r="H23" i="4" s="1"/>
  <c r="F53" i="1"/>
  <c r="F84" i="1" s="1"/>
  <c r="F23" i="4" s="1"/>
  <c r="E53" i="1"/>
  <c r="E84" i="1" s="1"/>
  <c r="E23" i="4" s="1"/>
  <c r="D53" i="1"/>
  <c r="W51" i="1"/>
  <c r="W82" i="1" s="1"/>
  <c r="W21" i="4" s="1"/>
  <c r="V51" i="1"/>
  <c r="V82" i="1" s="1"/>
  <c r="V21" i="4" s="1"/>
  <c r="U51" i="1"/>
  <c r="U82" i="1" s="1"/>
  <c r="U21" i="4" s="1"/>
  <c r="S51" i="1"/>
  <c r="S82" i="1" s="1"/>
  <c r="S21" i="4" s="1"/>
  <c r="R51" i="1"/>
  <c r="R82" i="1" s="1"/>
  <c r="R21" i="4" s="1"/>
  <c r="Q51" i="1"/>
  <c r="Q82" i="1" s="1"/>
  <c r="Q21" i="4" s="1"/>
  <c r="P51" i="1"/>
  <c r="P82" i="1" s="1"/>
  <c r="P21" i="4" s="1"/>
  <c r="N51" i="1"/>
  <c r="N82" i="1" s="1"/>
  <c r="N21" i="4" s="1"/>
  <c r="M51" i="1"/>
  <c r="M82" i="1" s="1"/>
  <c r="M21" i="4" s="1"/>
  <c r="L51" i="1"/>
  <c r="L82" i="1" s="1"/>
  <c r="L21" i="4" s="1"/>
  <c r="K51" i="1"/>
  <c r="K82" i="1" s="1"/>
  <c r="K21" i="4" s="1"/>
  <c r="J51" i="1"/>
  <c r="J82" i="1" s="1"/>
  <c r="J21" i="4" s="1"/>
  <c r="I51" i="1"/>
  <c r="I82" i="1" s="1"/>
  <c r="I21" i="4" s="1"/>
  <c r="H51" i="1"/>
  <c r="H82" i="1" s="1"/>
  <c r="H21" i="4" s="1"/>
  <c r="F51" i="1"/>
  <c r="F82" i="1" s="1"/>
  <c r="F21" i="4" s="1"/>
  <c r="E51" i="1"/>
  <c r="E82" i="1" s="1"/>
  <c r="E21" i="4" s="1"/>
  <c r="D51" i="1"/>
  <c r="D82" i="1" s="1"/>
  <c r="D21" i="4" s="1"/>
  <c r="C82" i="1"/>
  <c r="C21" i="4" s="1"/>
  <c r="W50" i="1"/>
  <c r="W81" i="1" s="1"/>
  <c r="W20" i="4" s="1"/>
  <c r="V50" i="1"/>
  <c r="V81" i="1" s="1"/>
  <c r="V20" i="4" s="1"/>
  <c r="U50" i="1"/>
  <c r="S50" i="1"/>
  <c r="S81" i="1" s="1"/>
  <c r="S20" i="4" s="1"/>
  <c r="R50" i="1"/>
  <c r="R81" i="1" s="1"/>
  <c r="R20" i="4" s="1"/>
  <c r="Q50" i="1"/>
  <c r="Q81" i="1" s="1"/>
  <c r="Q20" i="4" s="1"/>
  <c r="P50" i="1"/>
  <c r="P81" i="1" s="1"/>
  <c r="P20" i="4" s="1"/>
  <c r="N50" i="1"/>
  <c r="N81" i="1" s="1"/>
  <c r="N20" i="4" s="1"/>
  <c r="M50" i="1"/>
  <c r="M81" i="1" s="1"/>
  <c r="M20" i="4" s="1"/>
  <c r="L50" i="1"/>
  <c r="L81" i="1" s="1"/>
  <c r="L20" i="4" s="1"/>
  <c r="K50" i="1"/>
  <c r="K81" i="1" s="1"/>
  <c r="K20" i="4" s="1"/>
  <c r="J50" i="1"/>
  <c r="J81" i="1" s="1"/>
  <c r="J20" i="4" s="1"/>
  <c r="I50" i="1"/>
  <c r="I81" i="1" s="1"/>
  <c r="I20" i="4" s="1"/>
  <c r="H50" i="1"/>
  <c r="H81" i="1" s="1"/>
  <c r="H20" i="4" s="1"/>
  <c r="F50" i="1"/>
  <c r="F81" i="1" s="1"/>
  <c r="F20" i="4" s="1"/>
  <c r="E50" i="1"/>
  <c r="E81" i="1" s="1"/>
  <c r="E20" i="4" s="1"/>
  <c r="D50" i="1"/>
  <c r="D81" i="1" s="1"/>
  <c r="D20" i="4" s="1"/>
  <c r="C50" i="1"/>
  <c r="C81" i="1" s="1"/>
  <c r="C20" i="4" s="1"/>
  <c r="W48" i="1"/>
  <c r="W79" i="1" s="1"/>
  <c r="W18" i="4" s="1"/>
  <c r="V48" i="1"/>
  <c r="V79" i="1" s="1"/>
  <c r="V18" i="4" s="1"/>
  <c r="U48" i="1"/>
  <c r="U79" i="1" s="1"/>
  <c r="U18" i="4" s="1"/>
  <c r="S48" i="1"/>
  <c r="S79" i="1" s="1"/>
  <c r="S18" i="4" s="1"/>
  <c r="R48" i="1"/>
  <c r="R79" i="1" s="1"/>
  <c r="R18" i="4" s="1"/>
  <c r="Q48" i="1"/>
  <c r="Q79" i="1" s="1"/>
  <c r="Q18" i="4" s="1"/>
  <c r="P48" i="1"/>
  <c r="P79" i="1" s="1"/>
  <c r="P18" i="4" s="1"/>
  <c r="N48" i="1"/>
  <c r="N79" i="1" s="1"/>
  <c r="N18" i="4" s="1"/>
  <c r="M48" i="1"/>
  <c r="M79" i="1" s="1"/>
  <c r="M18" i="4" s="1"/>
  <c r="L48" i="1"/>
  <c r="L79" i="1" s="1"/>
  <c r="L18" i="4" s="1"/>
  <c r="K48" i="1"/>
  <c r="K79" i="1" s="1"/>
  <c r="K18" i="4" s="1"/>
  <c r="J48" i="1"/>
  <c r="J79" i="1" s="1"/>
  <c r="J18" i="4" s="1"/>
  <c r="I48" i="1"/>
  <c r="I79" i="1" s="1"/>
  <c r="I18" i="4" s="1"/>
  <c r="H48" i="1"/>
  <c r="H79" i="1" s="1"/>
  <c r="H18" i="4" s="1"/>
  <c r="F48" i="1"/>
  <c r="F79" i="1" s="1"/>
  <c r="F18" i="4" s="1"/>
  <c r="E48" i="1"/>
  <c r="E79" i="1" s="1"/>
  <c r="E18" i="4" s="1"/>
  <c r="D48" i="1"/>
  <c r="D79" i="1" s="1"/>
  <c r="D18" i="4" s="1"/>
  <c r="C48" i="1"/>
  <c r="C79" i="1" s="1"/>
  <c r="C18" i="4" s="1"/>
  <c r="W47" i="1"/>
  <c r="W78" i="1" s="1"/>
  <c r="W17" i="4" s="1"/>
  <c r="V47" i="1"/>
  <c r="V78" i="1" s="1"/>
  <c r="V17" i="4" s="1"/>
  <c r="U47" i="1"/>
  <c r="S47" i="1"/>
  <c r="S78" i="1" s="1"/>
  <c r="S17" i="4" s="1"/>
  <c r="R47" i="1"/>
  <c r="R78" i="1" s="1"/>
  <c r="R17" i="4" s="1"/>
  <c r="Q47" i="1"/>
  <c r="Q78" i="1" s="1"/>
  <c r="Q17" i="4" s="1"/>
  <c r="P47" i="1"/>
  <c r="P78" i="1" s="1"/>
  <c r="P17" i="4" s="1"/>
  <c r="N47" i="1"/>
  <c r="N78" i="1" s="1"/>
  <c r="N17" i="4" s="1"/>
  <c r="M47" i="1"/>
  <c r="M78" i="1" s="1"/>
  <c r="M17" i="4" s="1"/>
  <c r="L47" i="1"/>
  <c r="L78" i="1" s="1"/>
  <c r="L17" i="4" s="1"/>
  <c r="K47" i="1"/>
  <c r="K78" i="1" s="1"/>
  <c r="K17" i="4" s="1"/>
  <c r="J47" i="1"/>
  <c r="J78" i="1" s="1"/>
  <c r="J17" i="4" s="1"/>
  <c r="I47" i="1"/>
  <c r="I78" i="1" s="1"/>
  <c r="I17" i="4" s="1"/>
  <c r="H47" i="1"/>
  <c r="H78" i="1" s="1"/>
  <c r="H17" i="4" s="1"/>
  <c r="F47" i="1"/>
  <c r="F78" i="1" s="1"/>
  <c r="F17" i="4" s="1"/>
  <c r="E47" i="1"/>
  <c r="E78" i="1" s="1"/>
  <c r="E17" i="4" s="1"/>
  <c r="D47" i="1"/>
  <c r="D78" i="1" s="1"/>
  <c r="D17" i="4" s="1"/>
  <c r="C47" i="1"/>
  <c r="C78" i="1" s="1"/>
  <c r="C17" i="4" s="1"/>
  <c r="Y44" i="1"/>
  <c r="X44" i="1"/>
  <c r="W43" i="1"/>
  <c r="W74" i="1" s="1"/>
  <c r="W13" i="4" s="1"/>
  <c r="V43" i="1"/>
  <c r="V74" i="1" s="1"/>
  <c r="V13" i="4" s="1"/>
  <c r="U43" i="1"/>
  <c r="U74" i="1" s="1"/>
  <c r="U13" i="4" s="1"/>
  <c r="S43" i="1"/>
  <c r="S74" i="1" s="1"/>
  <c r="S13" i="4" s="1"/>
  <c r="R43" i="1"/>
  <c r="R74" i="1" s="1"/>
  <c r="R13" i="4" s="1"/>
  <c r="Q43" i="1"/>
  <c r="Q74" i="1" s="1"/>
  <c r="Q13" i="4" s="1"/>
  <c r="P43" i="1"/>
  <c r="P74" i="1" s="1"/>
  <c r="P13" i="4" s="1"/>
  <c r="N43" i="1"/>
  <c r="N74" i="1" s="1"/>
  <c r="N13" i="4" s="1"/>
  <c r="M43" i="1"/>
  <c r="M74" i="1" s="1"/>
  <c r="M13" i="4" s="1"/>
  <c r="L43" i="1"/>
  <c r="L74" i="1" s="1"/>
  <c r="L13" i="4" s="1"/>
  <c r="K43" i="1"/>
  <c r="K74" i="1" s="1"/>
  <c r="K13" i="4" s="1"/>
  <c r="J43" i="1"/>
  <c r="J74" i="1" s="1"/>
  <c r="J13" i="4" s="1"/>
  <c r="I43" i="1"/>
  <c r="I74" i="1" s="1"/>
  <c r="I13" i="4" s="1"/>
  <c r="H43" i="1"/>
  <c r="H74" i="1" s="1"/>
  <c r="H13" i="4" s="1"/>
  <c r="F43" i="1"/>
  <c r="F74" i="1" s="1"/>
  <c r="F13" i="4" s="1"/>
  <c r="E43" i="1"/>
  <c r="E74" i="1" s="1"/>
  <c r="E13" i="4" s="1"/>
  <c r="D43" i="1"/>
  <c r="D74" i="1" s="1"/>
  <c r="D13" i="4" s="1"/>
  <c r="C43" i="1"/>
  <c r="C74" i="1" s="1"/>
  <c r="C13" i="4" s="1"/>
  <c r="W42" i="1"/>
  <c r="W73" i="1" s="1"/>
  <c r="W12" i="4" s="1"/>
  <c r="V42" i="1"/>
  <c r="V73" i="1" s="1"/>
  <c r="V12" i="4" s="1"/>
  <c r="U42" i="1"/>
  <c r="S42" i="1"/>
  <c r="S73" i="1" s="1"/>
  <c r="S12" i="4" s="1"/>
  <c r="R42" i="1"/>
  <c r="R73" i="1" s="1"/>
  <c r="R12" i="4" s="1"/>
  <c r="Q42" i="1"/>
  <c r="Q73" i="1" s="1"/>
  <c r="Q12" i="4" s="1"/>
  <c r="P42" i="1"/>
  <c r="P73" i="1" s="1"/>
  <c r="P12" i="4" s="1"/>
  <c r="N42" i="1"/>
  <c r="N73" i="1" s="1"/>
  <c r="N12" i="4" s="1"/>
  <c r="M42" i="1"/>
  <c r="M73" i="1" s="1"/>
  <c r="M12" i="4" s="1"/>
  <c r="L42" i="1"/>
  <c r="L73" i="1" s="1"/>
  <c r="L12" i="4" s="1"/>
  <c r="K42" i="1"/>
  <c r="K73" i="1" s="1"/>
  <c r="K12" i="4" s="1"/>
  <c r="J42" i="1"/>
  <c r="J73" i="1" s="1"/>
  <c r="J12" i="4" s="1"/>
  <c r="I73" i="1"/>
  <c r="I12" i="4" s="1"/>
  <c r="H42" i="1"/>
  <c r="H73" i="1" s="1"/>
  <c r="H12" i="4" s="1"/>
  <c r="F42" i="1"/>
  <c r="F73" i="1" s="1"/>
  <c r="F12" i="4" s="1"/>
  <c r="E73" i="1"/>
  <c r="E12" i="4" s="1"/>
  <c r="D42" i="1"/>
  <c r="D73" i="1" s="1"/>
  <c r="D12" i="4" s="1"/>
  <c r="C42" i="1"/>
  <c r="C73" i="1" s="1"/>
  <c r="C12" i="4" s="1"/>
  <c r="W72" i="1"/>
  <c r="W11" i="4" s="1"/>
  <c r="V72" i="1"/>
  <c r="V11" i="4" s="1"/>
  <c r="U72" i="1"/>
  <c r="U11" i="4" s="1"/>
  <c r="S72" i="1"/>
  <c r="S11" i="4" s="1"/>
  <c r="R72" i="1"/>
  <c r="R11" i="4" s="1"/>
  <c r="Q72" i="1"/>
  <c r="Q11" i="4" s="1"/>
  <c r="L72" i="1"/>
  <c r="L11" i="4" s="1"/>
  <c r="K72" i="1"/>
  <c r="K11" i="4" s="1"/>
  <c r="C72" i="1"/>
  <c r="C11" i="4" s="1"/>
  <c r="W40" i="1"/>
  <c r="V40" i="1"/>
  <c r="U40" i="1"/>
  <c r="S40" i="1"/>
  <c r="R40" i="1"/>
  <c r="Q40" i="1"/>
  <c r="P40" i="1"/>
  <c r="N40" i="1"/>
  <c r="M40" i="1"/>
  <c r="L40" i="1"/>
  <c r="K40" i="1"/>
  <c r="J40" i="1"/>
  <c r="I40" i="1"/>
  <c r="H40" i="1"/>
  <c r="F40" i="1"/>
  <c r="E40" i="1"/>
  <c r="D40" i="1"/>
  <c r="C40" i="1"/>
  <c r="W39" i="1"/>
  <c r="W70" i="1" s="1"/>
  <c r="W9" i="4" s="1"/>
  <c r="V39" i="1"/>
  <c r="V70" i="1" s="1"/>
  <c r="V9" i="4" s="1"/>
  <c r="U39" i="1"/>
  <c r="S39" i="1"/>
  <c r="S70" i="1" s="1"/>
  <c r="S9" i="4" s="1"/>
  <c r="R39" i="1"/>
  <c r="R70" i="1" s="1"/>
  <c r="R9" i="4" s="1"/>
  <c r="Q39" i="1"/>
  <c r="Q70" i="1" s="1"/>
  <c r="Q9" i="4" s="1"/>
  <c r="P39" i="1"/>
  <c r="P70" i="1" s="1"/>
  <c r="P9" i="4" s="1"/>
  <c r="N39" i="1"/>
  <c r="N70" i="1" s="1"/>
  <c r="N9" i="4" s="1"/>
  <c r="M39" i="1"/>
  <c r="M70" i="1" s="1"/>
  <c r="M9" i="4" s="1"/>
  <c r="L39" i="1"/>
  <c r="L70" i="1" s="1"/>
  <c r="L9" i="4" s="1"/>
  <c r="K39" i="1"/>
  <c r="K70" i="1" s="1"/>
  <c r="K9" i="4" s="1"/>
  <c r="J39" i="1"/>
  <c r="J70" i="1" s="1"/>
  <c r="J9" i="4" s="1"/>
  <c r="I39" i="1"/>
  <c r="I70" i="1" s="1"/>
  <c r="I9" i="4" s="1"/>
  <c r="H39" i="1"/>
  <c r="H70" i="1" s="1"/>
  <c r="H9" i="4" s="1"/>
  <c r="F39" i="1"/>
  <c r="F70" i="1" s="1"/>
  <c r="F9" i="4" s="1"/>
  <c r="E39" i="1"/>
  <c r="E70" i="1" s="1"/>
  <c r="E9" i="4" s="1"/>
  <c r="W38" i="1"/>
  <c r="W69" i="1" s="1"/>
  <c r="W8" i="4" s="1"/>
  <c r="V38" i="1"/>
  <c r="V69" i="1" s="1"/>
  <c r="V8" i="4" s="1"/>
  <c r="U38" i="1"/>
  <c r="U69" i="1" s="1"/>
  <c r="U8" i="4" s="1"/>
  <c r="S38" i="1"/>
  <c r="S69" i="1" s="1"/>
  <c r="S8" i="4" s="1"/>
  <c r="R38" i="1"/>
  <c r="R69" i="1" s="1"/>
  <c r="R8" i="4" s="1"/>
  <c r="Q38" i="1"/>
  <c r="Q69" i="1" s="1"/>
  <c r="Q8" i="4" s="1"/>
  <c r="P38" i="1"/>
  <c r="P69" i="1" s="1"/>
  <c r="P8" i="4" s="1"/>
  <c r="N38" i="1"/>
  <c r="N69" i="1" s="1"/>
  <c r="N8" i="4" s="1"/>
  <c r="M38" i="1"/>
  <c r="M69" i="1" s="1"/>
  <c r="M8" i="4" s="1"/>
  <c r="L38" i="1"/>
  <c r="L69" i="1" s="1"/>
  <c r="L8" i="4" s="1"/>
  <c r="K38" i="1"/>
  <c r="K69" i="1" s="1"/>
  <c r="K8" i="4" s="1"/>
  <c r="J38" i="1"/>
  <c r="J69" i="1" s="1"/>
  <c r="J8" i="4" s="1"/>
  <c r="H38" i="1"/>
  <c r="H69" i="1" s="1"/>
  <c r="H8" i="4" s="1"/>
  <c r="F38" i="1"/>
  <c r="F69" i="1" s="1"/>
  <c r="F8" i="4" s="1"/>
  <c r="E38" i="1"/>
  <c r="E69" i="1" s="1"/>
  <c r="E8" i="4" s="1"/>
  <c r="C38" i="1"/>
  <c r="W37" i="1"/>
  <c r="W68" i="1" s="1"/>
  <c r="W7" i="4" s="1"/>
  <c r="V37" i="1"/>
  <c r="V68" i="1" s="1"/>
  <c r="V7" i="4" s="1"/>
  <c r="U37" i="1"/>
  <c r="S37" i="1"/>
  <c r="S68" i="1" s="1"/>
  <c r="S7" i="4" s="1"/>
  <c r="R37" i="1"/>
  <c r="R68" i="1" s="1"/>
  <c r="R7" i="4" s="1"/>
  <c r="Q37" i="1"/>
  <c r="Q68" i="1" s="1"/>
  <c r="Q7" i="4" s="1"/>
  <c r="P37" i="1"/>
  <c r="P68" i="1" s="1"/>
  <c r="P7" i="4" s="1"/>
  <c r="N37" i="1"/>
  <c r="N68" i="1" s="1"/>
  <c r="N7" i="4" s="1"/>
  <c r="M37" i="1"/>
  <c r="M68" i="1" s="1"/>
  <c r="M7" i="4" s="1"/>
  <c r="L37" i="1"/>
  <c r="L68" i="1" s="1"/>
  <c r="L7" i="4" s="1"/>
  <c r="K37" i="1"/>
  <c r="K68" i="1" s="1"/>
  <c r="K7" i="4" s="1"/>
  <c r="J37" i="1"/>
  <c r="J68" i="1" s="1"/>
  <c r="J7" i="4" s="1"/>
  <c r="I37" i="1"/>
  <c r="I68" i="1" s="1"/>
  <c r="I7" i="4" s="1"/>
  <c r="H37" i="1"/>
  <c r="H68" i="1" s="1"/>
  <c r="H7" i="4" s="1"/>
  <c r="F37" i="1"/>
  <c r="F68" i="1" s="1"/>
  <c r="F7" i="4" s="1"/>
  <c r="E37" i="1"/>
  <c r="E68" i="1" s="1"/>
  <c r="E7" i="4" s="1"/>
  <c r="D37" i="1"/>
  <c r="D68" i="1" s="1"/>
  <c r="D7" i="4" s="1"/>
  <c r="C68" i="1"/>
  <c r="C7" i="4" s="1"/>
  <c r="W36" i="1"/>
  <c r="W67" i="1" s="1"/>
  <c r="W6" i="4" s="1"/>
  <c r="V36" i="1"/>
  <c r="V67" i="1" s="1"/>
  <c r="V6" i="4" s="1"/>
  <c r="U36" i="1"/>
  <c r="S36" i="1"/>
  <c r="S67" i="1" s="1"/>
  <c r="S6" i="4" s="1"/>
  <c r="R36" i="1"/>
  <c r="R67" i="1" s="1"/>
  <c r="R6" i="4" s="1"/>
  <c r="Q36" i="1"/>
  <c r="Q67" i="1" s="1"/>
  <c r="Q6" i="4" s="1"/>
  <c r="P36" i="1"/>
  <c r="P67" i="1" s="1"/>
  <c r="P6" i="4" s="1"/>
  <c r="N36" i="1"/>
  <c r="M36" i="1"/>
  <c r="M67" i="1" s="1"/>
  <c r="M6" i="4" s="1"/>
  <c r="L36" i="1"/>
  <c r="L67" i="1" s="1"/>
  <c r="L6" i="4" s="1"/>
  <c r="K36" i="1"/>
  <c r="K67" i="1" s="1"/>
  <c r="K6" i="4" s="1"/>
  <c r="J36" i="1"/>
  <c r="J67" i="1" s="1"/>
  <c r="J6" i="4" s="1"/>
  <c r="I36" i="1"/>
  <c r="I67" i="1" s="1"/>
  <c r="I6" i="4" s="1"/>
  <c r="H36" i="1"/>
  <c r="H67" i="1" s="1"/>
  <c r="H6" i="4" s="1"/>
  <c r="F36" i="1"/>
  <c r="F67" i="1" s="1"/>
  <c r="F6" i="4" s="1"/>
  <c r="E36" i="1"/>
  <c r="E67" i="1" s="1"/>
  <c r="E6" i="4" s="1"/>
  <c r="D36" i="1"/>
  <c r="D67" i="1" s="1"/>
  <c r="D6" i="4" s="1"/>
  <c r="C36" i="1"/>
  <c r="C67" i="1" s="1"/>
  <c r="C6" i="4" s="1"/>
  <c r="W35" i="1"/>
  <c r="W66" i="1" s="1"/>
  <c r="W5" i="4" s="1"/>
  <c r="V35" i="1"/>
  <c r="V66" i="1" s="1"/>
  <c r="V5" i="4" s="1"/>
  <c r="U35" i="1"/>
  <c r="S35" i="1"/>
  <c r="S66" i="1" s="1"/>
  <c r="S5" i="4" s="1"/>
  <c r="R35" i="1"/>
  <c r="R66" i="1" s="1"/>
  <c r="R5" i="4" s="1"/>
  <c r="Q35" i="1"/>
  <c r="P35" i="1"/>
  <c r="P66" i="1" s="1"/>
  <c r="P5" i="4" s="1"/>
  <c r="N35" i="1"/>
  <c r="N66" i="1" s="1"/>
  <c r="N5" i="4" s="1"/>
  <c r="M35" i="1"/>
  <c r="L35" i="1"/>
  <c r="L66" i="1" s="1"/>
  <c r="L5" i="4" s="1"/>
  <c r="K35" i="1"/>
  <c r="K66" i="1" s="1"/>
  <c r="K5" i="4" s="1"/>
  <c r="J35" i="1"/>
  <c r="J66" i="1" s="1"/>
  <c r="J5" i="4" s="1"/>
  <c r="I35" i="1"/>
  <c r="H35" i="1"/>
  <c r="H66" i="1" s="1"/>
  <c r="H5" i="4" s="1"/>
  <c r="F35" i="1"/>
  <c r="F66" i="1" s="1"/>
  <c r="F5" i="4" s="1"/>
  <c r="E35" i="1"/>
  <c r="D35" i="1"/>
  <c r="D66" i="1" s="1"/>
  <c r="D5" i="4" s="1"/>
  <c r="C66" i="1"/>
  <c r="C5" i="4" s="1"/>
  <c r="X34" i="1"/>
  <c r="X65" i="1" s="1"/>
  <c r="X4" i="4" s="1"/>
  <c r="Y33" i="1"/>
  <c r="Y32" i="1"/>
  <c r="X32" i="1"/>
  <c r="W32" i="1"/>
  <c r="V32" i="1"/>
  <c r="U32" i="1"/>
  <c r="T32" i="1"/>
  <c r="S32" i="1"/>
  <c r="S32" i="4" s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E32" i="4" s="1"/>
  <c r="D32" i="1"/>
  <c r="C32" i="1"/>
  <c r="B32" i="1"/>
  <c r="M29" i="1"/>
  <c r="L29" i="1"/>
  <c r="K29" i="1"/>
  <c r="J29" i="1"/>
  <c r="I29" i="1"/>
  <c r="G58" i="1"/>
  <c r="C147" i="3" l="1"/>
  <c r="C164" i="3" s="1"/>
  <c r="E155" i="3"/>
  <c r="E41" i="1" s="1"/>
  <c r="E72" i="1" s="1"/>
  <c r="E11" i="4" s="1"/>
  <c r="M41" i="1"/>
  <c r="J41" i="1"/>
  <c r="J72" i="1" s="1"/>
  <c r="J11" i="4" s="1"/>
  <c r="E81" i="3"/>
  <c r="E82" i="3"/>
  <c r="E106" i="3"/>
  <c r="R46" i="1" s="1"/>
  <c r="R77" i="1" s="1"/>
  <c r="R16" i="4" s="1"/>
  <c r="E83" i="3"/>
  <c r="E108" i="3"/>
  <c r="C46" i="1" s="1"/>
  <c r="C77" i="1" s="1"/>
  <c r="C16" i="4" s="1"/>
  <c r="E85" i="3"/>
  <c r="E77" i="3"/>
  <c r="N46" i="1"/>
  <c r="N77" i="1" s="1"/>
  <c r="N16" i="4" s="1"/>
  <c r="N41" i="1"/>
  <c r="N72" i="1" s="1"/>
  <c r="N11" i="4" s="1"/>
  <c r="D41" i="1"/>
  <c r="D72" i="1" s="1"/>
  <c r="D11" i="4" s="1"/>
  <c r="Y158" i="2"/>
  <c r="X16" i="4"/>
  <c r="E78" i="3"/>
  <c r="E149" i="3"/>
  <c r="C69" i="1"/>
  <c r="C8" i="4" s="1"/>
  <c r="D84" i="1"/>
  <c r="D23" i="4" s="1"/>
  <c r="Y64" i="1"/>
  <c r="Y3" i="4" s="1"/>
  <c r="K56" i="2"/>
  <c r="K108" i="2" s="1"/>
  <c r="J33" i="4" s="1"/>
  <c r="T57" i="2"/>
  <c r="T109" i="2" s="1"/>
  <c r="S34" i="4" s="1"/>
  <c r="S60" i="2"/>
  <c r="S112" i="2" s="1"/>
  <c r="R37" i="4" s="1"/>
  <c r="S93" i="2"/>
  <c r="S145" i="2" s="1"/>
  <c r="R70" i="4" s="1"/>
  <c r="W56" i="2"/>
  <c r="W108" i="2" s="1"/>
  <c r="V33" i="4" s="1"/>
  <c r="O58" i="2"/>
  <c r="O110" i="2" s="1"/>
  <c r="N35" i="4" s="1"/>
  <c r="G62" i="2"/>
  <c r="G114" i="2" s="1"/>
  <c r="F39" i="4" s="1"/>
  <c r="E46" i="1"/>
  <c r="E77" i="1" s="1"/>
  <c r="E16" i="4" s="1"/>
  <c r="E103" i="3"/>
  <c r="I41" i="1"/>
  <c r="I72" i="1" s="1"/>
  <c r="I11" i="4" s="1"/>
  <c r="E104" i="3"/>
  <c r="E58" i="3"/>
  <c r="H41" i="1" s="1"/>
  <c r="H72" i="1" s="1"/>
  <c r="H11" i="4" s="1"/>
  <c r="V45" i="1"/>
  <c r="V76" i="1" s="1"/>
  <c r="V15" i="4" s="1"/>
  <c r="V46" i="1"/>
  <c r="V77" i="1" s="1"/>
  <c r="V16" i="4" s="1"/>
  <c r="U46" i="1"/>
  <c r="U77" i="1" s="1"/>
  <c r="U16" i="4" s="1"/>
  <c r="L57" i="2"/>
  <c r="L109" i="2" s="1"/>
  <c r="K34" i="4" s="1"/>
  <c r="K60" i="2"/>
  <c r="K112" i="2" s="1"/>
  <c r="J37" i="4" s="1"/>
  <c r="T61" i="2"/>
  <c r="T113" i="2" s="1"/>
  <c r="S38" i="4" s="1"/>
  <c r="S73" i="2"/>
  <c r="S125" i="2" s="1"/>
  <c r="R50" i="4" s="1"/>
  <c r="S56" i="2"/>
  <c r="S108" i="2" s="1"/>
  <c r="R33" i="4" s="1"/>
  <c r="G58" i="2"/>
  <c r="G110" i="2" s="1"/>
  <c r="F35" i="4" s="1"/>
  <c r="W60" i="2"/>
  <c r="W112" i="2" s="1"/>
  <c r="V37" i="4" s="1"/>
  <c r="O62" i="2"/>
  <c r="O114" i="2" s="1"/>
  <c r="N39" i="4" s="1"/>
  <c r="Y75" i="1"/>
  <c r="Y14" i="4" s="1"/>
  <c r="F86" i="1"/>
  <c r="F25" i="4" s="1"/>
  <c r="L45" i="1"/>
  <c r="L76" i="1" s="1"/>
  <c r="L15" i="4" s="1"/>
  <c r="Q77" i="1"/>
  <c r="Q16" i="4" s="1"/>
  <c r="M25" i="4"/>
  <c r="E76" i="3"/>
  <c r="U45" i="1"/>
  <c r="I38" i="1"/>
  <c r="I69" i="1" s="1"/>
  <c r="I8" i="4" s="1"/>
  <c r="M72" i="1"/>
  <c r="M11" i="4" s="1"/>
  <c r="Q45" i="1"/>
  <c r="Q76" i="1" s="1"/>
  <c r="Q15" i="4" s="1"/>
  <c r="C45" i="1"/>
  <c r="C76" i="1" s="1"/>
  <c r="C15" i="4" s="1"/>
  <c r="Y62" i="2"/>
  <c r="I79" i="2"/>
  <c r="I131" i="2" s="1"/>
  <c r="H56" i="4" s="1"/>
  <c r="Y85" i="2"/>
  <c r="E56" i="2"/>
  <c r="E108" i="2" s="1"/>
  <c r="D33" i="4" s="1"/>
  <c r="M56" i="2"/>
  <c r="I58" i="2"/>
  <c r="I110" i="2" s="1"/>
  <c r="H35" i="4" s="1"/>
  <c r="Q58" i="2"/>
  <c r="Q110" i="2" s="1"/>
  <c r="P35" i="4" s="1"/>
  <c r="E60" i="2"/>
  <c r="E112" i="2" s="1"/>
  <c r="D37" i="4" s="1"/>
  <c r="M60" i="2"/>
  <c r="M112" i="2" s="1"/>
  <c r="L37" i="4" s="1"/>
  <c r="I62" i="2"/>
  <c r="I114" i="2" s="1"/>
  <c r="H39" i="4" s="1"/>
  <c r="Q62" i="2"/>
  <c r="Q114" i="2" s="1"/>
  <c r="P39" i="4" s="1"/>
  <c r="M63" i="2"/>
  <c r="M115" i="2" s="1"/>
  <c r="L40" i="4" s="1"/>
  <c r="M67" i="2"/>
  <c r="M119" i="2" s="1"/>
  <c r="L44" i="4" s="1"/>
  <c r="E75" i="2"/>
  <c r="E127" i="2" s="1"/>
  <c r="D52" i="4" s="1"/>
  <c r="Y79" i="2"/>
  <c r="G56" i="2"/>
  <c r="G108" i="2" s="1"/>
  <c r="F33" i="4" s="1"/>
  <c r="O56" i="2"/>
  <c r="O108" i="2" s="1"/>
  <c r="N33" i="4" s="1"/>
  <c r="Y56" i="2"/>
  <c r="X57" i="2"/>
  <c r="X109" i="2" s="1"/>
  <c r="W34" i="4" s="1"/>
  <c r="K58" i="2"/>
  <c r="K110" i="2" s="1"/>
  <c r="J35" i="4" s="1"/>
  <c r="S58" i="2"/>
  <c r="S110" i="2" s="1"/>
  <c r="R35" i="4" s="1"/>
  <c r="G60" i="2"/>
  <c r="G112" i="2" s="1"/>
  <c r="F37" i="4" s="1"/>
  <c r="O60" i="2"/>
  <c r="O112" i="2" s="1"/>
  <c r="N37" i="4" s="1"/>
  <c r="Y60" i="2"/>
  <c r="K62" i="2"/>
  <c r="K114" i="2" s="1"/>
  <c r="J39" i="4" s="1"/>
  <c r="S62" i="2"/>
  <c r="S114" i="2" s="1"/>
  <c r="R39" i="4" s="1"/>
  <c r="O63" i="2"/>
  <c r="O115" i="2" s="1"/>
  <c r="N40" i="4" s="1"/>
  <c r="O69" i="2"/>
  <c r="O121" i="2" s="1"/>
  <c r="N46" i="4" s="1"/>
  <c r="G77" i="2"/>
  <c r="G129" i="2" s="1"/>
  <c r="F54" i="4" s="1"/>
  <c r="K81" i="2"/>
  <c r="K133" i="2" s="1"/>
  <c r="J58" i="4" s="1"/>
  <c r="I99" i="2"/>
  <c r="I151" i="2" s="1"/>
  <c r="H76" i="4" s="1"/>
  <c r="I56" i="2"/>
  <c r="I108" i="2" s="1"/>
  <c r="H33" i="4" s="1"/>
  <c r="Q56" i="2"/>
  <c r="Q108" i="2" s="1"/>
  <c r="P33" i="4" s="1"/>
  <c r="D57" i="2"/>
  <c r="D109" i="2" s="1"/>
  <c r="C34" i="4" s="1"/>
  <c r="E58" i="2"/>
  <c r="E110" i="2" s="1"/>
  <c r="D35" i="4" s="1"/>
  <c r="M58" i="2"/>
  <c r="M110" i="2" s="1"/>
  <c r="L35" i="4" s="1"/>
  <c r="W58" i="2"/>
  <c r="W110" i="2" s="1"/>
  <c r="V35" i="4" s="1"/>
  <c r="Q60" i="2"/>
  <c r="Q112" i="2" s="1"/>
  <c r="P37" i="4" s="1"/>
  <c r="D61" i="2"/>
  <c r="D113" i="2" s="1"/>
  <c r="C38" i="4" s="1"/>
  <c r="M62" i="2"/>
  <c r="M114" i="2" s="1"/>
  <c r="L39" i="4" s="1"/>
  <c r="W62" i="2"/>
  <c r="W114" i="2" s="1"/>
  <c r="V39" i="4" s="1"/>
  <c r="W77" i="2"/>
  <c r="W129" i="2" s="1"/>
  <c r="V54" i="4" s="1"/>
  <c r="X75" i="1"/>
  <c r="X14" i="4" s="1"/>
  <c r="Y49" i="1"/>
  <c r="Y52" i="1" s="1"/>
  <c r="Y54" i="1" s="1"/>
  <c r="Y56" i="1" s="1"/>
  <c r="I86" i="1"/>
  <c r="I25" i="4" s="1"/>
  <c r="E100" i="3"/>
  <c r="J68" i="2"/>
  <c r="J120" i="2" s="1"/>
  <c r="I45" i="4" s="1"/>
  <c r="N34" i="1"/>
  <c r="J34" i="1"/>
  <c r="J65" i="1" s="1"/>
  <c r="J4" i="4" s="1"/>
  <c r="R34" i="1"/>
  <c r="R65" i="1" s="1"/>
  <c r="R4" i="4" s="1"/>
  <c r="T59" i="1"/>
  <c r="T89" i="1" s="1"/>
  <c r="T28" i="4" s="1"/>
  <c r="N67" i="1"/>
  <c r="N6" i="4" s="1"/>
  <c r="D34" i="1"/>
  <c r="D65" i="1" s="1"/>
  <c r="D4" i="4" s="1"/>
  <c r="L34" i="1"/>
  <c r="L65" i="1" s="1"/>
  <c r="L4" i="4" s="1"/>
  <c r="V34" i="1"/>
  <c r="T41" i="1"/>
  <c r="T72" i="1" s="1"/>
  <c r="T11" i="4" s="1"/>
  <c r="R45" i="1"/>
  <c r="W45" i="1"/>
  <c r="W76" i="1" s="1"/>
  <c r="W15" i="4" s="1"/>
  <c r="F46" i="1"/>
  <c r="F77" i="1" s="1"/>
  <c r="F16" i="4" s="1"/>
  <c r="W46" i="1"/>
  <c r="W77" i="1" s="1"/>
  <c r="W16" i="4" s="1"/>
  <c r="G51" i="1"/>
  <c r="G82" i="1" s="1"/>
  <c r="G21" i="4" s="1"/>
  <c r="O51" i="1"/>
  <c r="O82" i="1" s="1"/>
  <c r="O21" i="4" s="1"/>
  <c r="F34" i="1"/>
  <c r="W34" i="1"/>
  <c r="W65" i="1" s="1"/>
  <c r="W4" i="4" s="1"/>
  <c r="O38" i="1"/>
  <c r="O69" i="1" s="1"/>
  <c r="O8" i="4" s="1"/>
  <c r="E45" i="1"/>
  <c r="E76" i="1" s="1"/>
  <c r="E15" i="4" s="1"/>
  <c r="S45" i="1"/>
  <c r="S76" i="1" s="1"/>
  <c r="S15" i="4" s="1"/>
  <c r="K46" i="1"/>
  <c r="K77" i="1" s="1"/>
  <c r="K16" i="4" s="1"/>
  <c r="S46" i="1"/>
  <c r="S77" i="1" s="1"/>
  <c r="S16" i="4" s="1"/>
  <c r="H34" i="1"/>
  <c r="P34" i="1"/>
  <c r="G43" i="1"/>
  <c r="G74" i="1" s="1"/>
  <c r="G13" i="4" s="1"/>
  <c r="F45" i="1"/>
  <c r="K45" i="1"/>
  <c r="K76" i="1" s="1"/>
  <c r="K15" i="4" s="1"/>
  <c r="P45" i="1"/>
  <c r="L46" i="1"/>
  <c r="L77" i="1" s="1"/>
  <c r="L16" i="4" s="1"/>
  <c r="P46" i="1"/>
  <c r="O48" i="1"/>
  <c r="O79" i="1" s="1"/>
  <c r="O18" i="4" s="1"/>
  <c r="V132" i="2"/>
  <c r="U57" i="4" s="1"/>
  <c r="O140" i="2"/>
  <c r="N65" i="4" s="1"/>
  <c r="D99" i="2"/>
  <c r="D151" i="2" s="1"/>
  <c r="C76" i="4" s="1"/>
  <c r="D91" i="2"/>
  <c r="D143" i="2" s="1"/>
  <c r="C68" i="4" s="1"/>
  <c r="D87" i="2"/>
  <c r="D139" i="2" s="1"/>
  <c r="C64" i="4" s="1"/>
  <c r="D100" i="2"/>
  <c r="D152" i="2" s="1"/>
  <c r="C77" i="4" s="1"/>
  <c r="D96" i="2"/>
  <c r="D92" i="2"/>
  <c r="D144" i="2" s="1"/>
  <c r="C69" i="4" s="1"/>
  <c r="D101" i="2"/>
  <c r="D153" i="2" s="1"/>
  <c r="C78" i="4" s="1"/>
  <c r="D97" i="2"/>
  <c r="D149" i="2" s="1"/>
  <c r="C74" i="4" s="1"/>
  <c r="D93" i="2"/>
  <c r="D145" i="2" s="1"/>
  <c r="C70" i="4" s="1"/>
  <c r="D90" i="2"/>
  <c r="D142" i="2" s="1"/>
  <c r="C67" i="4" s="1"/>
  <c r="D83" i="2"/>
  <c r="D135" i="2" s="1"/>
  <c r="C60" i="4" s="1"/>
  <c r="D79" i="2"/>
  <c r="D131" i="2" s="1"/>
  <c r="C56" i="4" s="1"/>
  <c r="D75" i="2"/>
  <c r="D127" i="2" s="1"/>
  <c r="C52" i="4" s="1"/>
  <c r="D71" i="2"/>
  <c r="D67" i="2"/>
  <c r="D119" i="2" s="1"/>
  <c r="C44" i="4" s="1"/>
  <c r="D94" i="2"/>
  <c r="D146" i="2" s="1"/>
  <c r="C71" i="4" s="1"/>
  <c r="D84" i="2"/>
  <c r="D136" i="2" s="1"/>
  <c r="C61" i="4" s="1"/>
  <c r="D80" i="2"/>
  <c r="D132" i="2" s="1"/>
  <c r="C57" i="4" s="1"/>
  <c r="D76" i="2"/>
  <c r="D128" i="2" s="1"/>
  <c r="C53" i="4" s="1"/>
  <c r="D72" i="2"/>
  <c r="D124" i="2" s="1"/>
  <c r="C49" i="4" s="1"/>
  <c r="D98" i="2"/>
  <c r="D150" i="2" s="1"/>
  <c r="C75" i="4" s="1"/>
  <c r="D86" i="2"/>
  <c r="D138" i="2" s="1"/>
  <c r="C63" i="4" s="1"/>
  <c r="D81" i="2"/>
  <c r="D133" i="2" s="1"/>
  <c r="C58" i="4" s="1"/>
  <c r="D77" i="2"/>
  <c r="D129" i="2" s="1"/>
  <c r="C54" i="4" s="1"/>
  <c r="D73" i="2"/>
  <c r="D125" i="2" s="1"/>
  <c r="C50" i="4" s="1"/>
  <c r="D69" i="2"/>
  <c r="D121" i="2" s="1"/>
  <c r="C46" i="4" s="1"/>
  <c r="L99" i="2"/>
  <c r="L151" i="2" s="1"/>
  <c r="K76" i="4" s="1"/>
  <c r="L91" i="2"/>
  <c r="L143" i="2" s="1"/>
  <c r="K68" i="4" s="1"/>
  <c r="L87" i="2"/>
  <c r="L139" i="2" s="1"/>
  <c r="K64" i="4" s="1"/>
  <c r="L100" i="2"/>
  <c r="L152" i="2" s="1"/>
  <c r="K77" i="4" s="1"/>
  <c r="L96" i="2"/>
  <c r="L92" i="2"/>
  <c r="L144" i="2" s="1"/>
  <c r="K69" i="4" s="1"/>
  <c r="L101" i="2"/>
  <c r="L153" i="2" s="1"/>
  <c r="K78" i="4" s="1"/>
  <c r="L97" i="2"/>
  <c r="L149" i="2" s="1"/>
  <c r="K74" i="4" s="1"/>
  <c r="L93" i="2"/>
  <c r="L145" i="2" s="1"/>
  <c r="K70" i="4" s="1"/>
  <c r="L89" i="2"/>
  <c r="L141" i="2" s="1"/>
  <c r="K66" i="4" s="1"/>
  <c r="L98" i="2"/>
  <c r="L150" i="2" s="1"/>
  <c r="K75" i="4" s="1"/>
  <c r="L86" i="2"/>
  <c r="L138" i="2" s="1"/>
  <c r="K63" i="4" s="1"/>
  <c r="L83" i="2"/>
  <c r="L135" i="2" s="1"/>
  <c r="K60" i="4" s="1"/>
  <c r="L79" i="2"/>
  <c r="L131" i="2" s="1"/>
  <c r="K56" i="4" s="1"/>
  <c r="L75" i="2"/>
  <c r="L127" i="2" s="1"/>
  <c r="K52" i="4" s="1"/>
  <c r="L71" i="2"/>
  <c r="L67" i="2"/>
  <c r="L119" i="2" s="1"/>
  <c r="K44" i="4" s="1"/>
  <c r="L63" i="2"/>
  <c r="L115" i="2" s="1"/>
  <c r="K40" i="4" s="1"/>
  <c r="L102" i="2"/>
  <c r="L154" i="2" s="1"/>
  <c r="K79" i="4" s="1"/>
  <c r="L88" i="2"/>
  <c r="L140" i="2" s="1"/>
  <c r="K65" i="4" s="1"/>
  <c r="L85" i="2"/>
  <c r="L137" i="2" s="1"/>
  <c r="K62" i="4" s="1"/>
  <c r="L80" i="2"/>
  <c r="L132" i="2" s="1"/>
  <c r="K57" i="4" s="1"/>
  <c r="L76" i="2"/>
  <c r="L128" i="2" s="1"/>
  <c r="K53" i="4" s="1"/>
  <c r="L72" i="2"/>
  <c r="L124" i="2" s="1"/>
  <c r="K49" i="4" s="1"/>
  <c r="L68" i="2"/>
  <c r="L120" i="2" s="1"/>
  <c r="K45" i="4" s="1"/>
  <c r="L90" i="2"/>
  <c r="L142" i="2" s="1"/>
  <c r="K67" i="4" s="1"/>
  <c r="L84" i="2"/>
  <c r="L136" i="2" s="1"/>
  <c r="K61" i="4" s="1"/>
  <c r="L81" i="2"/>
  <c r="L133" i="2" s="1"/>
  <c r="K58" i="4" s="1"/>
  <c r="L77" i="2"/>
  <c r="L129" i="2" s="1"/>
  <c r="K54" i="4" s="1"/>
  <c r="L73" i="2"/>
  <c r="L125" i="2" s="1"/>
  <c r="K50" i="4" s="1"/>
  <c r="L69" i="2"/>
  <c r="L121" i="2" s="1"/>
  <c r="K46" i="4" s="1"/>
  <c r="T99" i="2"/>
  <c r="T151" i="2" s="1"/>
  <c r="S76" i="4" s="1"/>
  <c r="T91" i="2"/>
  <c r="T143" i="2" s="1"/>
  <c r="S68" i="4" s="1"/>
  <c r="T87" i="2"/>
  <c r="T139" i="2" s="1"/>
  <c r="S64" i="4" s="1"/>
  <c r="T100" i="2"/>
  <c r="T152" i="2" s="1"/>
  <c r="S77" i="4" s="1"/>
  <c r="T96" i="2"/>
  <c r="T92" i="2"/>
  <c r="T144" i="2" s="1"/>
  <c r="S69" i="4" s="1"/>
  <c r="T101" i="2"/>
  <c r="T153" i="2" s="1"/>
  <c r="S78" i="4" s="1"/>
  <c r="T97" i="2"/>
  <c r="T149" i="2" s="1"/>
  <c r="S74" i="4" s="1"/>
  <c r="T93" i="2"/>
  <c r="T145" i="2" s="1"/>
  <c r="S70" i="4" s="1"/>
  <c r="T89" i="2"/>
  <c r="T141" i="2" s="1"/>
  <c r="S66" i="4" s="1"/>
  <c r="T90" i="2"/>
  <c r="T142" i="2" s="1"/>
  <c r="S67" i="4" s="1"/>
  <c r="T84" i="2"/>
  <c r="T136" i="2" s="1"/>
  <c r="S61" i="4" s="1"/>
  <c r="T83" i="2"/>
  <c r="T135" i="2" s="1"/>
  <c r="S60" i="4" s="1"/>
  <c r="T79" i="2"/>
  <c r="T131" i="2" s="1"/>
  <c r="S56" i="4" s="1"/>
  <c r="T75" i="2"/>
  <c r="T127" i="2" s="1"/>
  <c r="S52" i="4" s="1"/>
  <c r="T71" i="2"/>
  <c r="T67" i="2"/>
  <c r="T119" i="2" s="1"/>
  <c r="S44" i="4" s="1"/>
  <c r="T63" i="2"/>
  <c r="T115" i="2" s="1"/>
  <c r="S40" i="4" s="1"/>
  <c r="T94" i="2"/>
  <c r="T146" i="2" s="1"/>
  <c r="S71" i="4" s="1"/>
  <c r="T80" i="2"/>
  <c r="T132" i="2" s="1"/>
  <c r="S57" i="4" s="1"/>
  <c r="T76" i="2"/>
  <c r="T128" i="2" s="1"/>
  <c r="S53" i="4" s="1"/>
  <c r="T72" i="2"/>
  <c r="T124" i="2" s="1"/>
  <c r="S49" i="4" s="1"/>
  <c r="T68" i="2"/>
  <c r="T120" i="2" s="1"/>
  <c r="S45" i="4" s="1"/>
  <c r="T64" i="2"/>
  <c r="T116" i="2" s="1"/>
  <c r="S41" i="4" s="1"/>
  <c r="T98" i="2"/>
  <c r="T150" i="2" s="1"/>
  <c r="S75" i="4" s="1"/>
  <c r="T86" i="2"/>
  <c r="T138" i="2" s="1"/>
  <c r="S63" i="4" s="1"/>
  <c r="T81" i="2"/>
  <c r="T133" i="2" s="1"/>
  <c r="S58" i="4" s="1"/>
  <c r="T77" i="2"/>
  <c r="T129" i="2" s="1"/>
  <c r="S54" i="4" s="1"/>
  <c r="T73" i="2"/>
  <c r="T125" i="2" s="1"/>
  <c r="S50" i="4" s="1"/>
  <c r="T69" i="2"/>
  <c r="T121" i="2" s="1"/>
  <c r="S46" i="4" s="1"/>
  <c r="X99" i="2"/>
  <c r="X151" i="2" s="1"/>
  <c r="W76" i="4" s="1"/>
  <c r="X91" i="2"/>
  <c r="X143" i="2" s="1"/>
  <c r="W68" i="4" s="1"/>
  <c r="X87" i="2"/>
  <c r="X139" i="2" s="1"/>
  <c r="W64" i="4" s="1"/>
  <c r="X100" i="2"/>
  <c r="X152" i="2" s="1"/>
  <c r="W77" i="4" s="1"/>
  <c r="X96" i="2"/>
  <c r="X92" i="2"/>
  <c r="X144" i="2" s="1"/>
  <c r="W69" i="4" s="1"/>
  <c r="X88" i="2"/>
  <c r="X140" i="2" s="1"/>
  <c r="W65" i="4" s="1"/>
  <c r="X101" i="2"/>
  <c r="X153" i="2" s="1"/>
  <c r="W78" i="4" s="1"/>
  <c r="X97" i="2"/>
  <c r="X149" i="2" s="1"/>
  <c r="W74" i="4" s="1"/>
  <c r="X93" i="2"/>
  <c r="X145" i="2" s="1"/>
  <c r="W70" i="4" s="1"/>
  <c r="X89" i="2"/>
  <c r="X141" i="2" s="1"/>
  <c r="W66" i="4" s="1"/>
  <c r="X94" i="2"/>
  <c r="X146" i="2" s="1"/>
  <c r="W71" i="4" s="1"/>
  <c r="X85" i="2"/>
  <c r="X137" i="2" s="1"/>
  <c r="W62" i="4" s="1"/>
  <c r="X83" i="2"/>
  <c r="X135" i="2" s="1"/>
  <c r="W60" i="4" s="1"/>
  <c r="X79" i="2"/>
  <c r="X131" i="2" s="1"/>
  <c r="W56" i="4" s="1"/>
  <c r="X75" i="2"/>
  <c r="X127" i="2" s="1"/>
  <c r="W52" i="4" s="1"/>
  <c r="X71" i="2"/>
  <c r="X67" i="2"/>
  <c r="X119" i="2" s="1"/>
  <c r="W44" i="4" s="1"/>
  <c r="X63" i="2"/>
  <c r="X115" i="2" s="1"/>
  <c r="W40" i="4" s="1"/>
  <c r="X98" i="2"/>
  <c r="X150" i="2" s="1"/>
  <c r="W75" i="4" s="1"/>
  <c r="X84" i="2"/>
  <c r="X136" i="2" s="1"/>
  <c r="W61" i="4" s="1"/>
  <c r="X80" i="2"/>
  <c r="X132" i="2" s="1"/>
  <c r="W57" i="4" s="1"/>
  <c r="X76" i="2"/>
  <c r="X128" i="2" s="1"/>
  <c r="W53" i="4" s="1"/>
  <c r="X72" i="2"/>
  <c r="X124" i="2" s="1"/>
  <c r="W49" i="4" s="1"/>
  <c r="X68" i="2"/>
  <c r="X120" i="2" s="1"/>
  <c r="W45" i="4" s="1"/>
  <c r="X64" i="2"/>
  <c r="X116" i="2" s="1"/>
  <c r="W41" i="4" s="1"/>
  <c r="X102" i="2"/>
  <c r="X154" i="2" s="1"/>
  <c r="W79" i="4" s="1"/>
  <c r="X81" i="2"/>
  <c r="X133" i="2" s="1"/>
  <c r="W58" i="4" s="1"/>
  <c r="X77" i="2"/>
  <c r="X129" i="2" s="1"/>
  <c r="W54" i="4" s="1"/>
  <c r="X73" i="2"/>
  <c r="X125" i="2" s="1"/>
  <c r="W50" i="4" s="1"/>
  <c r="X69" i="2"/>
  <c r="X121" i="2" s="1"/>
  <c r="W46" i="4" s="1"/>
  <c r="D59" i="2"/>
  <c r="D111" i="2" s="1"/>
  <c r="C36" i="4" s="1"/>
  <c r="L59" i="2"/>
  <c r="L111" i="2" s="1"/>
  <c r="K36" i="4" s="1"/>
  <c r="T59" i="2"/>
  <c r="T111" i="2" s="1"/>
  <c r="S36" i="4" s="1"/>
  <c r="X59" i="2"/>
  <c r="X111" i="2" s="1"/>
  <c r="W36" i="4" s="1"/>
  <c r="D63" i="2"/>
  <c r="D115" i="2" s="1"/>
  <c r="C40" i="4" s="1"/>
  <c r="E100" i="2"/>
  <c r="E152" i="2" s="1"/>
  <c r="D77" i="4" s="1"/>
  <c r="E96" i="2"/>
  <c r="E92" i="2"/>
  <c r="E144" i="2" s="1"/>
  <c r="D69" i="4" s="1"/>
  <c r="E88" i="2"/>
  <c r="E140" i="2" s="1"/>
  <c r="D65" i="4" s="1"/>
  <c r="E101" i="2"/>
  <c r="E153" i="2" s="1"/>
  <c r="D78" i="4" s="1"/>
  <c r="E97" i="2"/>
  <c r="E149" i="2" s="1"/>
  <c r="D74" i="4" s="1"/>
  <c r="E93" i="2"/>
  <c r="E145" i="2" s="1"/>
  <c r="D70" i="4" s="1"/>
  <c r="E89" i="2"/>
  <c r="E141" i="2" s="1"/>
  <c r="D66" i="4" s="1"/>
  <c r="E102" i="2"/>
  <c r="E154" i="2" s="1"/>
  <c r="D79" i="4" s="1"/>
  <c r="E98" i="2"/>
  <c r="E150" i="2" s="1"/>
  <c r="D75" i="4" s="1"/>
  <c r="E94" i="2"/>
  <c r="E146" i="2" s="1"/>
  <c r="D71" i="4" s="1"/>
  <c r="E90" i="2"/>
  <c r="E142" i="2" s="1"/>
  <c r="D67" i="4" s="1"/>
  <c r="E99" i="2"/>
  <c r="E151" i="2" s="1"/>
  <c r="D76" i="4" s="1"/>
  <c r="E87" i="2"/>
  <c r="E139" i="2" s="1"/>
  <c r="D64" i="4" s="1"/>
  <c r="E84" i="2"/>
  <c r="E136" i="2" s="1"/>
  <c r="D61" i="4" s="1"/>
  <c r="E80" i="2"/>
  <c r="E132" i="2" s="1"/>
  <c r="D57" i="4" s="1"/>
  <c r="E76" i="2"/>
  <c r="E128" i="2" s="1"/>
  <c r="D53" i="4" s="1"/>
  <c r="E72" i="2"/>
  <c r="E124" i="2" s="1"/>
  <c r="D49" i="4" s="1"/>
  <c r="E64" i="2"/>
  <c r="E116" i="2" s="1"/>
  <c r="D41" i="4" s="1"/>
  <c r="E86" i="2"/>
  <c r="E138" i="2" s="1"/>
  <c r="D63" i="4" s="1"/>
  <c r="E81" i="2"/>
  <c r="E133" i="2" s="1"/>
  <c r="D58" i="4" s="1"/>
  <c r="E77" i="2"/>
  <c r="E129" i="2" s="1"/>
  <c r="D54" i="4" s="1"/>
  <c r="E73" i="2"/>
  <c r="E125" i="2" s="1"/>
  <c r="D50" i="4" s="1"/>
  <c r="E69" i="2"/>
  <c r="E121" i="2" s="1"/>
  <c r="D46" i="4" s="1"/>
  <c r="E91" i="2"/>
  <c r="E143" i="2" s="1"/>
  <c r="D68" i="4" s="1"/>
  <c r="E85" i="2"/>
  <c r="E137" i="2" s="1"/>
  <c r="D62" i="4" s="1"/>
  <c r="E82" i="2"/>
  <c r="E134" i="2" s="1"/>
  <c r="D59" i="4" s="1"/>
  <c r="E78" i="2"/>
  <c r="E130" i="2" s="1"/>
  <c r="D55" i="4" s="1"/>
  <c r="E74" i="2"/>
  <c r="E126" i="2" s="1"/>
  <c r="D51" i="4" s="1"/>
  <c r="E66" i="2"/>
  <c r="I100" i="2"/>
  <c r="I96" i="2"/>
  <c r="I92" i="2"/>
  <c r="I88" i="2"/>
  <c r="I84" i="2"/>
  <c r="I101" i="2"/>
  <c r="I97" i="2"/>
  <c r="I93" i="2"/>
  <c r="I89" i="2"/>
  <c r="I102" i="2"/>
  <c r="I98" i="2"/>
  <c r="I94" i="2"/>
  <c r="I90" i="2"/>
  <c r="I80" i="2"/>
  <c r="I76" i="2"/>
  <c r="I72" i="2"/>
  <c r="I64" i="2"/>
  <c r="I91" i="2"/>
  <c r="I87" i="2"/>
  <c r="I81" i="2"/>
  <c r="I77" i="2"/>
  <c r="I73" i="2"/>
  <c r="I69" i="2"/>
  <c r="I86" i="2"/>
  <c r="I82" i="2"/>
  <c r="I78" i="2"/>
  <c r="I74" i="2"/>
  <c r="I66" i="2"/>
  <c r="M100" i="2"/>
  <c r="M152" i="2" s="1"/>
  <c r="L77" i="4" s="1"/>
  <c r="M96" i="2"/>
  <c r="M92" i="2"/>
  <c r="M144" i="2" s="1"/>
  <c r="L69" i="4" s="1"/>
  <c r="M88" i="2"/>
  <c r="M140" i="2" s="1"/>
  <c r="L65" i="4" s="1"/>
  <c r="M84" i="2"/>
  <c r="M136" i="2" s="1"/>
  <c r="L61" i="4" s="1"/>
  <c r="M101" i="2"/>
  <c r="M153" i="2" s="1"/>
  <c r="L78" i="4" s="1"/>
  <c r="M97" i="2"/>
  <c r="M149" i="2" s="1"/>
  <c r="L74" i="4" s="1"/>
  <c r="M93" i="2"/>
  <c r="M145" i="2" s="1"/>
  <c r="L70" i="4" s="1"/>
  <c r="M89" i="2"/>
  <c r="M141" i="2" s="1"/>
  <c r="L66" i="4" s="1"/>
  <c r="M102" i="2"/>
  <c r="M154" i="2" s="1"/>
  <c r="L79" i="4" s="1"/>
  <c r="M98" i="2"/>
  <c r="M150" i="2" s="1"/>
  <c r="L75" i="4" s="1"/>
  <c r="M94" i="2"/>
  <c r="M146" i="2" s="1"/>
  <c r="L71" i="4" s="1"/>
  <c r="M90" i="2"/>
  <c r="M142" i="2" s="1"/>
  <c r="L67" i="4" s="1"/>
  <c r="M91" i="2"/>
  <c r="M143" i="2" s="1"/>
  <c r="L68" i="4" s="1"/>
  <c r="M85" i="2"/>
  <c r="M137" i="2" s="1"/>
  <c r="L62" i="4" s="1"/>
  <c r="M80" i="2"/>
  <c r="M132" i="2" s="1"/>
  <c r="L57" i="4" s="1"/>
  <c r="M76" i="2"/>
  <c r="M128" i="2" s="1"/>
  <c r="L53" i="4" s="1"/>
  <c r="M72" i="2"/>
  <c r="M124" i="2" s="1"/>
  <c r="L49" i="4" s="1"/>
  <c r="M68" i="2"/>
  <c r="M120" i="2" s="1"/>
  <c r="L45" i="4" s="1"/>
  <c r="M64" i="2"/>
  <c r="M116" i="2" s="1"/>
  <c r="L41" i="4" s="1"/>
  <c r="M81" i="2"/>
  <c r="M133" i="2" s="1"/>
  <c r="L58" i="4" s="1"/>
  <c r="M77" i="2"/>
  <c r="M129" i="2" s="1"/>
  <c r="L54" i="4" s="1"/>
  <c r="M73" i="2"/>
  <c r="M125" i="2" s="1"/>
  <c r="L50" i="4" s="1"/>
  <c r="M69" i="2"/>
  <c r="M121" i="2" s="1"/>
  <c r="L46" i="4" s="1"/>
  <c r="M99" i="2"/>
  <c r="M151" i="2" s="1"/>
  <c r="L76" i="4" s="1"/>
  <c r="M87" i="2"/>
  <c r="M139" i="2" s="1"/>
  <c r="L64" i="4" s="1"/>
  <c r="M82" i="2"/>
  <c r="M134" i="2" s="1"/>
  <c r="L59" i="4" s="1"/>
  <c r="M78" i="2"/>
  <c r="M130" i="2" s="1"/>
  <c r="L55" i="4" s="1"/>
  <c r="M74" i="2"/>
  <c r="M126" i="2" s="1"/>
  <c r="L51" i="4" s="1"/>
  <c r="M66" i="2"/>
  <c r="Q100" i="2"/>
  <c r="Q96" i="2"/>
  <c r="Q92" i="2"/>
  <c r="Q88" i="2"/>
  <c r="Q84" i="2"/>
  <c r="Q101" i="2"/>
  <c r="Q97" i="2"/>
  <c r="Q93" i="2"/>
  <c r="Q89" i="2"/>
  <c r="Q102" i="2"/>
  <c r="Q98" i="2"/>
  <c r="Q94" i="2"/>
  <c r="Q90" i="2"/>
  <c r="Q86" i="2"/>
  <c r="Q80" i="2"/>
  <c r="Q76" i="2"/>
  <c r="Q72" i="2"/>
  <c r="Q68" i="2"/>
  <c r="Q64" i="2"/>
  <c r="Q99" i="2"/>
  <c r="Q85" i="2"/>
  <c r="Q81" i="2"/>
  <c r="Q77" i="2"/>
  <c r="Q73" i="2"/>
  <c r="Q69" i="2"/>
  <c r="Q82" i="2"/>
  <c r="Q78" i="2"/>
  <c r="Q74" i="2"/>
  <c r="Q66" i="2"/>
  <c r="Y100" i="2"/>
  <c r="Y96" i="2"/>
  <c r="Y92" i="2"/>
  <c r="Y88" i="2"/>
  <c r="Y84" i="2"/>
  <c r="Y101" i="2"/>
  <c r="Y97" i="2"/>
  <c r="Y93" i="2"/>
  <c r="Y89" i="2"/>
  <c r="Y102" i="2"/>
  <c r="Y98" i="2"/>
  <c r="Y94" i="2"/>
  <c r="Y90" i="2"/>
  <c r="Y80" i="2"/>
  <c r="Y76" i="2"/>
  <c r="Y72" i="2"/>
  <c r="Y68" i="2"/>
  <c r="Y64" i="2"/>
  <c r="Y91" i="2"/>
  <c r="Y87" i="2"/>
  <c r="Y81" i="2"/>
  <c r="Y77" i="2"/>
  <c r="Y73" i="2"/>
  <c r="Y69" i="2"/>
  <c r="Y86" i="2"/>
  <c r="Y82" i="2"/>
  <c r="Y78" i="2"/>
  <c r="Y74" i="2"/>
  <c r="Y66" i="2"/>
  <c r="F56" i="2"/>
  <c r="J56" i="2"/>
  <c r="N56" i="2"/>
  <c r="R56" i="2"/>
  <c r="V56" i="2"/>
  <c r="G57" i="2"/>
  <c r="G109" i="2" s="1"/>
  <c r="F34" i="4" s="1"/>
  <c r="K57" i="2"/>
  <c r="K109" i="2" s="1"/>
  <c r="J34" i="4" s="1"/>
  <c r="O57" i="2"/>
  <c r="S57" i="2"/>
  <c r="S109" i="2" s="1"/>
  <c r="R34" i="4" s="1"/>
  <c r="W57" i="2"/>
  <c r="W109" i="2" s="1"/>
  <c r="V34" i="4" s="1"/>
  <c r="D58" i="2"/>
  <c r="D110" i="2" s="1"/>
  <c r="C35" i="4" s="1"/>
  <c r="L58" i="2"/>
  <c r="L110" i="2" s="1"/>
  <c r="K35" i="4" s="1"/>
  <c r="T58" i="2"/>
  <c r="T110" i="2" s="1"/>
  <c r="S35" i="4" s="1"/>
  <c r="X58" i="2"/>
  <c r="X110" i="2" s="1"/>
  <c r="W35" i="4" s="1"/>
  <c r="E59" i="2"/>
  <c r="E111" i="2" s="1"/>
  <c r="D36" i="4" s="1"/>
  <c r="I59" i="2"/>
  <c r="M59" i="2"/>
  <c r="M111" i="2" s="1"/>
  <c r="L36" i="4" s="1"/>
  <c r="Q59" i="2"/>
  <c r="Y59" i="2"/>
  <c r="F60" i="2"/>
  <c r="F112" i="2" s="1"/>
  <c r="E37" i="4" s="1"/>
  <c r="J60" i="2"/>
  <c r="J112" i="2" s="1"/>
  <c r="I37" i="4" s="1"/>
  <c r="N60" i="2"/>
  <c r="N112" i="2" s="1"/>
  <c r="M37" i="4" s="1"/>
  <c r="R60" i="2"/>
  <c r="R112" i="2" s="1"/>
  <c r="Q37" i="4" s="1"/>
  <c r="V60" i="2"/>
  <c r="G61" i="2"/>
  <c r="G113" i="2" s="1"/>
  <c r="F38" i="4" s="1"/>
  <c r="K61" i="2"/>
  <c r="K113" i="2" s="1"/>
  <c r="J38" i="4" s="1"/>
  <c r="O61" i="2"/>
  <c r="S61" i="2"/>
  <c r="S113" i="2" s="1"/>
  <c r="R38" i="4" s="1"/>
  <c r="W61" i="2"/>
  <c r="W113" i="2" s="1"/>
  <c r="V38" i="4" s="1"/>
  <c r="D62" i="2"/>
  <c r="D114" i="2" s="1"/>
  <c r="C39" i="4" s="1"/>
  <c r="L62" i="2"/>
  <c r="L114" i="2" s="1"/>
  <c r="K39" i="4" s="1"/>
  <c r="T62" i="2"/>
  <c r="T114" i="2" s="1"/>
  <c r="S39" i="4" s="1"/>
  <c r="X62" i="2"/>
  <c r="X114" i="2" s="1"/>
  <c r="W39" i="4" s="1"/>
  <c r="E63" i="2"/>
  <c r="E115" i="2" s="1"/>
  <c r="D40" i="4" s="1"/>
  <c r="I63" i="2"/>
  <c r="N63" i="2"/>
  <c r="N115" i="2" s="1"/>
  <c r="M40" i="4" s="1"/>
  <c r="S63" i="2"/>
  <c r="S115" i="2" s="1"/>
  <c r="R40" i="4" s="1"/>
  <c r="Y63" i="2"/>
  <c r="G64" i="2"/>
  <c r="G116" i="2" s="1"/>
  <c r="F41" i="4" s="1"/>
  <c r="N64" i="2"/>
  <c r="N116" i="2" s="1"/>
  <c r="M41" i="4" s="1"/>
  <c r="I67" i="2"/>
  <c r="Y67" i="2"/>
  <c r="R68" i="2"/>
  <c r="R120" i="2" s="1"/>
  <c r="Q45" i="4" s="1"/>
  <c r="K69" i="2"/>
  <c r="K121" i="2" s="1"/>
  <c r="J46" i="4" s="1"/>
  <c r="M71" i="2"/>
  <c r="F72" i="2"/>
  <c r="F124" i="2" s="1"/>
  <c r="E49" i="4" s="1"/>
  <c r="V72" i="2"/>
  <c r="O73" i="2"/>
  <c r="X74" i="2"/>
  <c r="X126" i="2" s="1"/>
  <c r="W51" i="4" s="1"/>
  <c r="Q75" i="2"/>
  <c r="J76" i="2"/>
  <c r="J128" i="2" s="1"/>
  <c r="I53" i="4" s="1"/>
  <c r="L78" i="2"/>
  <c r="L130" i="2" s="1"/>
  <c r="K55" i="4" s="1"/>
  <c r="E79" i="2"/>
  <c r="E131" i="2" s="1"/>
  <c r="D56" i="4" s="1"/>
  <c r="N80" i="2"/>
  <c r="N132" i="2" s="1"/>
  <c r="M57" i="4" s="1"/>
  <c r="I83" i="2"/>
  <c r="Y83" i="2"/>
  <c r="V84" i="2"/>
  <c r="T85" i="2"/>
  <c r="T137" i="2" s="1"/>
  <c r="S62" i="4" s="1"/>
  <c r="R86" i="2"/>
  <c r="R138" i="2" s="1"/>
  <c r="Q63" i="4" s="1"/>
  <c r="Q87" i="2"/>
  <c r="F63" i="2"/>
  <c r="F115" i="2" s="1"/>
  <c r="E40" i="4" s="1"/>
  <c r="J63" i="2"/>
  <c r="J115" i="2" s="1"/>
  <c r="I40" i="4" s="1"/>
  <c r="Q123" i="2"/>
  <c r="P48" i="4" s="1"/>
  <c r="J72" i="2"/>
  <c r="J124" i="2" s="1"/>
  <c r="I49" i="4" s="1"/>
  <c r="L74" i="2"/>
  <c r="L126" i="2" s="1"/>
  <c r="K51" i="4" s="1"/>
  <c r="N76" i="2"/>
  <c r="N128" i="2" s="1"/>
  <c r="M53" i="4" s="1"/>
  <c r="R80" i="2"/>
  <c r="R132" i="2" s="1"/>
  <c r="Q57" i="4" s="1"/>
  <c r="D82" i="2"/>
  <c r="D134" i="2" s="1"/>
  <c r="C59" i="4" s="1"/>
  <c r="T82" i="2"/>
  <c r="T134" i="2" s="1"/>
  <c r="S59" i="4" s="1"/>
  <c r="F84" i="2"/>
  <c r="F136" i="2" s="1"/>
  <c r="E61" i="4" s="1"/>
  <c r="D85" i="2"/>
  <c r="D137" i="2" s="1"/>
  <c r="C62" i="4" s="1"/>
  <c r="X86" i="2"/>
  <c r="X138" i="2" s="1"/>
  <c r="W63" i="4" s="1"/>
  <c r="V87" i="2"/>
  <c r="T88" i="2"/>
  <c r="T140" i="2" s="1"/>
  <c r="S65" i="4" s="1"/>
  <c r="X90" i="2"/>
  <c r="X142" i="2" s="1"/>
  <c r="W67" i="4" s="1"/>
  <c r="N96" i="2"/>
  <c r="D102" i="2"/>
  <c r="D154" i="2" s="1"/>
  <c r="C79" i="4" s="1"/>
  <c r="G102" i="2"/>
  <c r="G154" i="2" s="1"/>
  <c r="F79" i="4" s="1"/>
  <c r="G98" i="2"/>
  <c r="G150" i="2" s="1"/>
  <c r="F75" i="4" s="1"/>
  <c r="G94" i="2"/>
  <c r="G146" i="2" s="1"/>
  <c r="F71" i="4" s="1"/>
  <c r="G90" i="2"/>
  <c r="G142" i="2" s="1"/>
  <c r="F67" i="4" s="1"/>
  <c r="G86" i="2"/>
  <c r="G138" i="2" s="1"/>
  <c r="F63" i="4" s="1"/>
  <c r="G99" i="2"/>
  <c r="G151" i="2" s="1"/>
  <c r="F76" i="4" s="1"/>
  <c r="G91" i="2"/>
  <c r="G143" i="2" s="1"/>
  <c r="F68" i="4" s="1"/>
  <c r="G100" i="2"/>
  <c r="G152" i="2" s="1"/>
  <c r="F77" i="4" s="1"/>
  <c r="G96" i="2"/>
  <c r="G92" i="2"/>
  <c r="G144" i="2" s="1"/>
  <c r="F69" i="4" s="1"/>
  <c r="G101" i="2"/>
  <c r="G153" i="2" s="1"/>
  <c r="F78" i="4" s="1"/>
  <c r="G82" i="2"/>
  <c r="G134" i="2" s="1"/>
  <c r="F59" i="4" s="1"/>
  <c r="G78" i="2"/>
  <c r="G130" i="2" s="1"/>
  <c r="F55" i="4" s="1"/>
  <c r="G74" i="2"/>
  <c r="G126" i="2" s="1"/>
  <c r="F51" i="4" s="1"/>
  <c r="G66" i="2"/>
  <c r="G88" i="2"/>
  <c r="G140" i="2" s="1"/>
  <c r="F65" i="4" s="1"/>
  <c r="G85" i="2"/>
  <c r="G137" i="2" s="1"/>
  <c r="F62" i="4" s="1"/>
  <c r="G83" i="2"/>
  <c r="G135" i="2" s="1"/>
  <c r="F60" i="4" s="1"/>
  <c r="G79" i="2"/>
  <c r="G131" i="2" s="1"/>
  <c r="F56" i="4" s="1"/>
  <c r="G75" i="2"/>
  <c r="G127" i="2" s="1"/>
  <c r="F52" i="4" s="1"/>
  <c r="G71" i="2"/>
  <c r="G67" i="2"/>
  <c r="G119" i="2" s="1"/>
  <c r="F44" i="4" s="1"/>
  <c r="G93" i="2"/>
  <c r="G145" i="2" s="1"/>
  <c r="F70" i="4" s="1"/>
  <c r="G89" i="2"/>
  <c r="G141" i="2" s="1"/>
  <c r="F66" i="4" s="1"/>
  <c r="G87" i="2"/>
  <c r="G139" i="2" s="1"/>
  <c r="F64" i="4" s="1"/>
  <c r="G84" i="2"/>
  <c r="G136" i="2" s="1"/>
  <c r="F61" i="4" s="1"/>
  <c r="G80" i="2"/>
  <c r="G132" i="2" s="1"/>
  <c r="F57" i="4" s="1"/>
  <c r="G76" i="2"/>
  <c r="G128" i="2" s="1"/>
  <c r="F53" i="4" s="1"/>
  <c r="G72" i="2"/>
  <c r="G124" i="2" s="1"/>
  <c r="F49" i="4" s="1"/>
  <c r="G68" i="2"/>
  <c r="G120" i="2" s="1"/>
  <c r="F45" i="4" s="1"/>
  <c r="K102" i="2"/>
  <c r="K154" i="2" s="1"/>
  <c r="J79" i="4" s="1"/>
  <c r="K98" i="2"/>
  <c r="K150" i="2" s="1"/>
  <c r="J75" i="4" s="1"/>
  <c r="K94" i="2"/>
  <c r="K146" i="2" s="1"/>
  <c r="J71" i="4" s="1"/>
  <c r="K90" i="2"/>
  <c r="K142" i="2" s="1"/>
  <c r="J67" i="4" s="1"/>
  <c r="K86" i="2"/>
  <c r="K138" i="2" s="1"/>
  <c r="J63" i="4" s="1"/>
  <c r="K99" i="2"/>
  <c r="K151" i="2" s="1"/>
  <c r="J76" i="4" s="1"/>
  <c r="K91" i="2"/>
  <c r="K143" i="2" s="1"/>
  <c r="J68" i="4" s="1"/>
  <c r="K100" i="2"/>
  <c r="K152" i="2" s="1"/>
  <c r="J77" i="4" s="1"/>
  <c r="K96" i="2"/>
  <c r="K92" i="2"/>
  <c r="K144" i="2" s="1"/>
  <c r="J69" i="4" s="1"/>
  <c r="K89" i="2"/>
  <c r="K141" i="2" s="1"/>
  <c r="J66" i="4" s="1"/>
  <c r="K82" i="2"/>
  <c r="K134" i="2" s="1"/>
  <c r="J59" i="4" s="1"/>
  <c r="K78" i="2"/>
  <c r="K130" i="2" s="1"/>
  <c r="J55" i="4" s="1"/>
  <c r="K74" i="2"/>
  <c r="K126" i="2" s="1"/>
  <c r="J51" i="4" s="1"/>
  <c r="K66" i="2"/>
  <c r="K93" i="2"/>
  <c r="K145" i="2" s="1"/>
  <c r="J70" i="4" s="1"/>
  <c r="K83" i="2"/>
  <c r="K135" i="2" s="1"/>
  <c r="J60" i="4" s="1"/>
  <c r="K79" i="2"/>
  <c r="K131" i="2" s="1"/>
  <c r="J56" i="4" s="1"/>
  <c r="K75" i="2"/>
  <c r="K127" i="2" s="1"/>
  <c r="J52" i="4" s="1"/>
  <c r="K71" i="2"/>
  <c r="K67" i="2"/>
  <c r="K119" i="2" s="1"/>
  <c r="J44" i="4" s="1"/>
  <c r="K97" i="2"/>
  <c r="K149" i="2" s="1"/>
  <c r="J74" i="4" s="1"/>
  <c r="K88" i="2"/>
  <c r="K140" i="2" s="1"/>
  <c r="J65" i="4" s="1"/>
  <c r="K85" i="2"/>
  <c r="K137" i="2" s="1"/>
  <c r="J62" i="4" s="1"/>
  <c r="K80" i="2"/>
  <c r="K132" i="2" s="1"/>
  <c r="J57" i="4" s="1"/>
  <c r="K76" i="2"/>
  <c r="K128" i="2" s="1"/>
  <c r="J53" i="4" s="1"/>
  <c r="K72" i="2"/>
  <c r="K124" i="2" s="1"/>
  <c r="J49" i="4" s="1"/>
  <c r="K64" i="2"/>
  <c r="K116" i="2" s="1"/>
  <c r="J41" i="4" s="1"/>
  <c r="O102" i="2"/>
  <c r="O98" i="2"/>
  <c r="O94" i="2"/>
  <c r="O90" i="2"/>
  <c r="O86" i="2"/>
  <c r="O99" i="2"/>
  <c r="O91" i="2"/>
  <c r="O100" i="2"/>
  <c r="O96" i="2"/>
  <c r="O92" i="2"/>
  <c r="O93" i="2"/>
  <c r="O87" i="2"/>
  <c r="O84" i="2"/>
  <c r="O82" i="2"/>
  <c r="O78" i="2"/>
  <c r="O74" i="2"/>
  <c r="O66" i="2"/>
  <c r="O97" i="2"/>
  <c r="O83" i="2"/>
  <c r="O79" i="2"/>
  <c r="O75" i="2"/>
  <c r="O71" i="2"/>
  <c r="O67" i="2"/>
  <c r="O101" i="2"/>
  <c r="O80" i="2"/>
  <c r="O76" i="2"/>
  <c r="O72" i="2"/>
  <c r="O68" i="2"/>
  <c r="O64" i="2"/>
  <c r="S102" i="2"/>
  <c r="S154" i="2" s="1"/>
  <c r="R79" i="4" s="1"/>
  <c r="S98" i="2"/>
  <c r="S150" i="2" s="1"/>
  <c r="R75" i="4" s="1"/>
  <c r="S94" i="2"/>
  <c r="S146" i="2" s="1"/>
  <c r="R71" i="4" s="1"/>
  <c r="S90" i="2"/>
  <c r="S142" i="2" s="1"/>
  <c r="R67" i="4" s="1"/>
  <c r="S86" i="2"/>
  <c r="S138" i="2" s="1"/>
  <c r="R63" i="4" s="1"/>
  <c r="S99" i="2"/>
  <c r="S151" i="2" s="1"/>
  <c r="R76" i="4" s="1"/>
  <c r="S91" i="2"/>
  <c r="S143" i="2" s="1"/>
  <c r="R68" i="4" s="1"/>
  <c r="S100" i="2"/>
  <c r="S152" i="2" s="1"/>
  <c r="R77" i="4" s="1"/>
  <c r="S96" i="2"/>
  <c r="S92" i="2"/>
  <c r="S144" i="2" s="1"/>
  <c r="R69" i="4" s="1"/>
  <c r="S97" i="2"/>
  <c r="S149" i="2" s="1"/>
  <c r="R74" i="4" s="1"/>
  <c r="S88" i="2"/>
  <c r="S140" i="2" s="1"/>
  <c r="R65" i="4" s="1"/>
  <c r="S85" i="2"/>
  <c r="S137" i="2" s="1"/>
  <c r="R62" i="4" s="1"/>
  <c r="S82" i="2"/>
  <c r="S134" i="2" s="1"/>
  <c r="R59" i="4" s="1"/>
  <c r="S78" i="2"/>
  <c r="S130" i="2" s="1"/>
  <c r="R55" i="4" s="1"/>
  <c r="S74" i="2"/>
  <c r="S126" i="2" s="1"/>
  <c r="R51" i="4" s="1"/>
  <c r="S66" i="2"/>
  <c r="S101" i="2"/>
  <c r="S153" i="2" s="1"/>
  <c r="R78" i="4" s="1"/>
  <c r="S87" i="2"/>
  <c r="S139" i="2" s="1"/>
  <c r="R64" i="4" s="1"/>
  <c r="S84" i="2"/>
  <c r="S136" i="2" s="1"/>
  <c r="R61" i="4" s="1"/>
  <c r="S83" i="2"/>
  <c r="S135" i="2" s="1"/>
  <c r="R60" i="4" s="1"/>
  <c r="S79" i="2"/>
  <c r="S131" i="2" s="1"/>
  <c r="R56" i="4" s="1"/>
  <c r="S75" i="2"/>
  <c r="S127" i="2" s="1"/>
  <c r="R52" i="4" s="1"/>
  <c r="S71" i="2"/>
  <c r="S67" i="2"/>
  <c r="S119" i="2" s="1"/>
  <c r="R44" i="4" s="1"/>
  <c r="S89" i="2"/>
  <c r="S141" i="2" s="1"/>
  <c r="R66" i="4" s="1"/>
  <c r="S80" i="2"/>
  <c r="S132" i="2" s="1"/>
  <c r="R57" i="4" s="1"/>
  <c r="S76" i="2"/>
  <c r="S128" i="2" s="1"/>
  <c r="R53" i="4" s="1"/>
  <c r="S72" i="2"/>
  <c r="S124" i="2" s="1"/>
  <c r="R49" i="4" s="1"/>
  <c r="S68" i="2"/>
  <c r="S120" i="2" s="1"/>
  <c r="R45" i="4" s="1"/>
  <c r="S64" i="2"/>
  <c r="S116" i="2" s="1"/>
  <c r="R41" i="4" s="1"/>
  <c r="W102" i="2"/>
  <c r="W154" i="2" s="1"/>
  <c r="V79" i="4" s="1"/>
  <c r="W98" i="2"/>
  <c r="W150" i="2" s="1"/>
  <c r="V75" i="4" s="1"/>
  <c r="W94" i="2"/>
  <c r="W146" i="2" s="1"/>
  <c r="V71" i="4" s="1"/>
  <c r="W90" i="2"/>
  <c r="W142" i="2" s="1"/>
  <c r="V67" i="4" s="1"/>
  <c r="W86" i="2"/>
  <c r="W138" i="2" s="1"/>
  <c r="V63" i="4" s="1"/>
  <c r="W99" i="2"/>
  <c r="W151" i="2" s="1"/>
  <c r="V76" i="4" s="1"/>
  <c r="W91" i="2"/>
  <c r="W143" i="2" s="1"/>
  <c r="V68" i="4" s="1"/>
  <c r="W100" i="2"/>
  <c r="W152" i="2" s="1"/>
  <c r="V77" i="4" s="1"/>
  <c r="W96" i="2"/>
  <c r="W92" i="2"/>
  <c r="W144" i="2" s="1"/>
  <c r="V69" i="4" s="1"/>
  <c r="W101" i="2"/>
  <c r="W153" i="2" s="1"/>
  <c r="V78" i="4" s="1"/>
  <c r="W82" i="2"/>
  <c r="W134" i="2" s="1"/>
  <c r="V59" i="4" s="1"/>
  <c r="W78" i="2"/>
  <c r="W130" i="2" s="1"/>
  <c r="V55" i="4" s="1"/>
  <c r="W74" i="2"/>
  <c r="W126" i="2" s="1"/>
  <c r="V51" i="4" s="1"/>
  <c r="W66" i="2"/>
  <c r="W89" i="2"/>
  <c r="W141" i="2" s="1"/>
  <c r="V66" i="4" s="1"/>
  <c r="W88" i="2"/>
  <c r="W140" i="2" s="1"/>
  <c r="V65" i="4" s="1"/>
  <c r="W85" i="2"/>
  <c r="W137" i="2" s="1"/>
  <c r="V62" i="4" s="1"/>
  <c r="W83" i="2"/>
  <c r="W135" i="2" s="1"/>
  <c r="V60" i="4" s="1"/>
  <c r="W79" i="2"/>
  <c r="W131" i="2" s="1"/>
  <c r="V56" i="4" s="1"/>
  <c r="W75" i="2"/>
  <c r="W127" i="2" s="1"/>
  <c r="V52" i="4" s="1"/>
  <c r="W71" i="2"/>
  <c r="W67" i="2"/>
  <c r="W119" i="2" s="1"/>
  <c r="V44" i="4" s="1"/>
  <c r="W93" i="2"/>
  <c r="W145" i="2" s="1"/>
  <c r="V70" i="4" s="1"/>
  <c r="W87" i="2"/>
  <c r="W139" i="2" s="1"/>
  <c r="V64" i="4" s="1"/>
  <c r="W84" i="2"/>
  <c r="W136" i="2" s="1"/>
  <c r="V61" i="4" s="1"/>
  <c r="W80" i="2"/>
  <c r="W132" i="2" s="1"/>
  <c r="V57" i="4" s="1"/>
  <c r="W76" i="2"/>
  <c r="W128" i="2" s="1"/>
  <c r="V53" i="4" s="1"/>
  <c r="W72" i="2"/>
  <c r="W124" i="2" s="1"/>
  <c r="V49" i="4" s="1"/>
  <c r="W68" i="2"/>
  <c r="W120" i="2" s="1"/>
  <c r="V45" i="4" s="1"/>
  <c r="W64" i="2"/>
  <c r="W116" i="2" s="1"/>
  <c r="V41" i="4" s="1"/>
  <c r="D56" i="2"/>
  <c r="L56" i="2"/>
  <c r="T56" i="2"/>
  <c r="X56" i="2"/>
  <c r="E57" i="2"/>
  <c r="E109" i="2" s="1"/>
  <c r="D34" i="4" s="1"/>
  <c r="I57" i="2"/>
  <c r="M57" i="2"/>
  <c r="M109" i="2" s="1"/>
  <c r="L34" i="4" s="1"/>
  <c r="Q57" i="2"/>
  <c r="Y57" i="2"/>
  <c r="F58" i="2"/>
  <c r="F110" i="2" s="1"/>
  <c r="E35" i="4" s="1"/>
  <c r="J58" i="2"/>
  <c r="J110" i="2" s="1"/>
  <c r="I35" i="4" s="1"/>
  <c r="N58" i="2"/>
  <c r="N110" i="2" s="1"/>
  <c r="M35" i="4" s="1"/>
  <c r="R58" i="2"/>
  <c r="R110" i="2" s="1"/>
  <c r="Q35" i="4" s="1"/>
  <c r="V58" i="2"/>
  <c r="G59" i="2"/>
  <c r="G111" i="2" s="1"/>
  <c r="F36" i="4" s="1"/>
  <c r="K59" i="2"/>
  <c r="K111" i="2" s="1"/>
  <c r="J36" i="4" s="1"/>
  <c r="O59" i="2"/>
  <c r="S59" i="2"/>
  <c r="S111" i="2" s="1"/>
  <c r="R36" i="4" s="1"/>
  <c r="W59" i="2"/>
  <c r="W111" i="2" s="1"/>
  <c r="V36" i="4" s="1"/>
  <c r="D60" i="2"/>
  <c r="D112" i="2" s="1"/>
  <c r="C37" i="4" s="1"/>
  <c r="L60" i="2"/>
  <c r="L112" i="2" s="1"/>
  <c r="K37" i="4" s="1"/>
  <c r="T60" i="2"/>
  <c r="T112" i="2" s="1"/>
  <c r="S37" i="4" s="1"/>
  <c r="X60" i="2"/>
  <c r="X112" i="2" s="1"/>
  <c r="W37" i="4" s="1"/>
  <c r="E61" i="2"/>
  <c r="E113" i="2" s="1"/>
  <c r="D38" i="4" s="1"/>
  <c r="I61" i="2"/>
  <c r="M61" i="2"/>
  <c r="M113" i="2" s="1"/>
  <c r="L38" i="4" s="1"/>
  <c r="Q61" i="2"/>
  <c r="Y61" i="2"/>
  <c r="F62" i="2"/>
  <c r="F114" i="2" s="1"/>
  <c r="E39" i="4" s="1"/>
  <c r="J62" i="2"/>
  <c r="J114" i="2" s="1"/>
  <c r="I39" i="4" s="1"/>
  <c r="N62" i="2"/>
  <c r="N114" i="2" s="1"/>
  <c r="M39" i="4" s="1"/>
  <c r="R62" i="2"/>
  <c r="R114" i="2" s="1"/>
  <c r="Q39" i="4" s="1"/>
  <c r="V62" i="2"/>
  <c r="G63" i="2"/>
  <c r="G115" i="2" s="1"/>
  <c r="F40" i="4" s="1"/>
  <c r="K63" i="2"/>
  <c r="K115" i="2" s="1"/>
  <c r="J40" i="4" s="1"/>
  <c r="Q63" i="2"/>
  <c r="V63" i="2"/>
  <c r="D64" i="2"/>
  <c r="D116" i="2" s="1"/>
  <c r="C41" i="4" s="1"/>
  <c r="J64" i="2"/>
  <c r="J116" i="2" s="1"/>
  <c r="I41" i="4" s="1"/>
  <c r="V64" i="2"/>
  <c r="X66" i="2"/>
  <c r="Q67" i="2"/>
  <c r="S69" i="2"/>
  <c r="S121" i="2" s="1"/>
  <c r="R46" i="4" s="1"/>
  <c r="E71" i="2"/>
  <c r="G73" i="2"/>
  <c r="G125" i="2" s="1"/>
  <c r="F50" i="4" s="1"/>
  <c r="W73" i="2"/>
  <c r="W125" i="2" s="1"/>
  <c r="V50" i="4" s="1"/>
  <c r="I75" i="2"/>
  <c r="Y75" i="2"/>
  <c r="K77" i="2"/>
  <c r="K129" i="2" s="1"/>
  <c r="J54" i="4" s="1"/>
  <c r="D78" i="2"/>
  <c r="D130" i="2" s="1"/>
  <c r="C55" i="4" s="1"/>
  <c r="T78" i="2"/>
  <c r="T130" i="2" s="1"/>
  <c r="S55" i="4" s="1"/>
  <c r="M79" i="2"/>
  <c r="M131" i="2" s="1"/>
  <c r="L56" i="4" s="1"/>
  <c r="F80" i="2"/>
  <c r="F132" i="2" s="1"/>
  <c r="E57" i="4" s="1"/>
  <c r="O81" i="2"/>
  <c r="X82" i="2"/>
  <c r="X134" i="2" s="1"/>
  <c r="W59" i="4" s="1"/>
  <c r="Q83" i="2"/>
  <c r="K84" i="2"/>
  <c r="K136" i="2" s="1"/>
  <c r="J61" i="4" s="1"/>
  <c r="I85" i="2"/>
  <c r="D88" i="2"/>
  <c r="D140" i="2" s="1"/>
  <c r="C65" i="4" s="1"/>
  <c r="D89" i="2"/>
  <c r="D141" i="2" s="1"/>
  <c r="C66" i="4" s="1"/>
  <c r="Q91" i="2"/>
  <c r="L94" i="2"/>
  <c r="L146" i="2" s="1"/>
  <c r="K71" i="4" s="1"/>
  <c r="G97" i="2"/>
  <c r="G149" i="2" s="1"/>
  <c r="F74" i="4" s="1"/>
  <c r="Y99" i="2"/>
  <c r="T102" i="2"/>
  <c r="T154" i="2" s="1"/>
  <c r="S79" i="4" s="1"/>
  <c r="F101" i="2"/>
  <c r="F153" i="2" s="1"/>
  <c r="E78" i="4" s="1"/>
  <c r="F97" i="2"/>
  <c r="F149" i="2" s="1"/>
  <c r="E74" i="4" s="1"/>
  <c r="F93" i="2"/>
  <c r="F145" i="2" s="1"/>
  <c r="E70" i="4" s="1"/>
  <c r="F89" i="2"/>
  <c r="F141" i="2" s="1"/>
  <c r="E66" i="4" s="1"/>
  <c r="F85" i="2"/>
  <c r="F137" i="2" s="1"/>
  <c r="E62" i="4" s="1"/>
  <c r="F102" i="2"/>
  <c r="F154" i="2" s="1"/>
  <c r="E79" i="4" s="1"/>
  <c r="F98" i="2"/>
  <c r="F150" i="2" s="1"/>
  <c r="E75" i="4" s="1"/>
  <c r="F94" i="2"/>
  <c r="F146" i="2" s="1"/>
  <c r="E71" i="4" s="1"/>
  <c r="F90" i="2"/>
  <c r="F142" i="2" s="1"/>
  <c r="E67" i="4" s="1"/>
  <c r="F99" i="2"/>
  <c r="F151" i="2" s="1"/>
  <c r="E76" i="4" s="1"/>
  <c r="F91" i="2"/>
  <c r="F143" i="2" s="1"/>
  <c r="E68" i="4" s="1"/>
  <c r="F92" i="2"/>
  <c r="F144" i="2" s="1"/>
  <c r="E69" i="4" s="1"/>
  <c r="F86" i="2"/>
  <c r="F138" i="2" s="1"/>
  <c r="E63" i="4" s="1"/>
  <c r="F81" i="2"/>
  <c r="F133" i="2" s="1"/>
  <c r="E58" i="4" s="1"/>
  <c r="F77" i="2"/>
  <c r="F129" i="2" s="1"/>
  <c r="E54" i="4" s="1"/>
  <c r="F73" i="2"/>
  <c r="F125" i="2" s="1"/>
  <c r="E50" i="4" s="1"/>
  <c r="F69" i="2"/>
  <c r="F121" i="2" s="1"/>
  <c r="E46" i="4" s="1"/>
  <c r="F96" i="2"/>
  <c r="F82" i="2"/>
  <c r="F134" i="2" s="1"/>
  <c r="E59" i="4" s="1"/>
  <c r="F78" i="2"/>
  <c r="F130" i="2" s="1"/>
  <c r="E55" i="4" s="1"/>
  <c r="F74" i="2"/>
  <c r="F126" i="2" s="1"/>
  <c r="E51" i="4" s="1"/>
  <c r="F66" i="2"/>
  <c r="F100" i="2"/>
  <c r="F152" i="2" s="1"/>
  <c r="E77" i="4" s="1"/>
  <c r="F88" i="2"/>
  <c r="F140" i="2" s="1"/>
  <c r="E65" i="4" s="1"/>
  <c r="F83" i="2"/>
  <c r="F135" i="2" s="1"/>
  <c r="E60" i="4" s="1"/>
  <c r="F79" i="2"/>
  <c r="F131" i="2" s="1"/>
  <c r="E56" i="4" s="1"/>
  <c r="F75" i="2"/>
  <c r="F127" i="2" s="1"/>
  <c r="E52" i="4" s="1"/>
  <c r="F71" i="2"/>
  <c r="F67" i="2"/>
  <c r="F119" i="2" s="1"/>
  <c r="E44" i="4" s="1"/>
  <c r="J101" i="2"/>
  <c r="J153" i="2" s="1"/>
  <c r="I78" i="4" s="1"/>
  <c r="J97" i="2"/>
  <c r="J149" i="2" s="1"/>
  <c r="I74" i="4" s="1"/>
  <c r="J93" i="2"/>
  <c r="J145" i="2" s="1"/>
  <c r="I70" i="4" s="1"/>
  <c r="J89" i="2"/>
  <c r="J141" i="2" s="1"/>
  <c r="I66" i="4" s="1"/>
  <c r="J85" i="2"/>
  <c r="J137" i="2" s="1"/>
  <c r="I62" i="4" s="1"/>
  <c r="J102" i="2"/>
  <c r="J154" i="2" s="1"/>
  <c r="I79" i="4" s="1"/>
  <c r="J98" i="2"/>
  <c r="J150" i="2" s="1"/>
  <c r="I75" i="4" s="1"/>
  <c r="J94" i="2"/>
  <c r="J146" i="2" s="1"/>
  <c r="I71" i="4" s="1"/>
  <c r="J90" i="2"/>
  <c r="J142" i="2" s="1"/>
  <c r="I67" i="4" s="1"/>
  <c r="J99" i="2"/>
  <c r="J151" i="2" s="1"/>
  <c r="I76" i="4" s="1"/>
  <c r="J91" i="2"/>
  <c r="J143" i="2" s="1"/>
  <c r="I68" i="4" s="1"/>
  <c r="J96" i="2"/>
  <c r="J87" i="2"/>
  <c r="J139" i="2" s="1"/>
  <c r="I64" i="4" s="1"/>
  <c r="J84" i="2"/>
  <c r="J136" i="2" s="1"/>
  <c r="I61" i="4" s="1"/>
  <c r="J81" i="2"/>
  <c r="J133" i="2" s="1"/>
  <c r="I58" i="4" s="1"/>
  <c r="J77" i="2"/>
  <c r="J129" i="2" s="1"/>
  <c r="I54" i="4" s="1"/>
  <c r="J73" i="2"/>
  <c r="J125" i="2" s="1"/>
  <c r="I50" i="4" s="1"/>
  <c r="J69" i="2"/>
  <c r="J121" i="2" s="1"/>
  <c r="I46" i="4" s="1"/>
  <c r="J100" i="2"/>
  <c r="J152" i="2" s="1"/>
  <c r="I77" i="4" s="1"/>
  <c r="J86" i="2"/>
  <c r="J138" i="2" s="1"/>
  <c r="I63" i="4" s="1"/>
  <c r="J82" i="2"/>
  <c r="J134" i="2" s="1"/>
  <c r="I59" i="4" s="1"/>
  <c r="J78" i="2"/>
  <c r="J130" i="2" s="1"/>
  <c r="I55" i="4" s="1"/>
  <c r="J74" i="2"/>
  <c r="J126" i="2" s="1"/>
  <c r="I51" i="4" s="1"/>
  <c r="J66" i="2"/>
  <c r="J83" i="2"/>
  <c r="J135" i="2" s="1"/>
  <c r="I60" i="4" s="1"/>
  <c r="J79" i="2"/>
  <c r="J131" i="2" s="1"/>
  <c r="I56" i="4" s="1"/>
  <c r="J75" i="2"/>
  <c r="J127" i="2" s="1"/>
  <c r="I52" i="4" s="1"/>
  <c r="J71" i="2"/>
  <c r="J67" i="2"/>
  <c r="J119" i="2" s="1"/>
  <c r="I44" i="4" s="1"/>
  <c r="N101" i="2"/>
  <c r="N153" i="2" s="1"/>
  <c r="M78" i="4" s="1"/>
  <c r="N97" i="2"/>
  <c r="N149" i="2" s="1"/>
  <c r="M74" i="4" s="1"/>
  <c r="N93" i="2"/>
  <c r="N145" i="2" s="1"/>
  <c r="M70" i="4" s="1"/>
  <c r="N89" i="2"/>
  <c r="N141" i="2" s="1"/>
  <c r="M66" i="4" s="1"/>
  <c r="N85" i="2"/>
  <c r="N137" i="2" s="1"/>
  <c r="M62" i="4" s="1"/>
  <c r="N102" i="2"/>
  <c r="N154" i="2" s="1"/>
  <c r="M79" i="4" s="1"/>
  <c r="N98" i="2"/>
  <c r="N150" i="2" s="1"/>
  <c r="M75" i="4" s="1"/>
  <c r="N94" i="2"/>
  <c r="N146" i="2" s="1"/>
  <c r="M71" i="4" s="1"/>
  <c r="N90" i="2"/>
  <c r="N142" i="2" s="1"/>
  <c r="M67" i="4" s="1"/>
  <c r="N99" i="2"/>
  <c r="N151" i="2" s="1"/>
  <c r="M76" i="4" s="1"/>
  <c r="N91" i="2"/>
  <c r="N143" i="2" s="1"/>
  <c r="M68" i="4" s="1"/>
  <c r="N100" i="2"/>
  <c r="N152" i="2" s="1"/>
  <c r="M77" i="4" s="1"/>
  <c r="N88" i="2"/>
  <c r="N140" i="2" s="1"/>
  <c r="M65" i="4" s="1"/>
  <c r="N81" i="2"/>
  <c r="N133" i="2" s="1"/>
  <c r="M58" i="4" s="1"/>
  <c r="N77" i="2"/>
  <c r="N129" i="2" s="1"/>
  <c r="M54" i="4" s="1"/>
  <c r="N73" i="2"/>
  <c r="N125" i="2" s="1"/>
  <c r="M50" i="4" s="1"/>
  <c r="N69" i="2"/>
  <c r="N121" i="2" s="1"/>
  <c r="M46" i="4" s="1"/>
  <c r="N87" i="2"/>
  <c r="N139" i="2" s="1"/>
  <c r="M64" i="4" s="1"/>
  <c r="N84" i="2"/>
  <c r="N136" i="2" s="1"/>
  <c r="M61" i="4" s="1"/>
  <c r="N82" i="2"/>
  <c r="N134" i="2" s="1"/>
  <c r="M59" i="4" s="1"/>
  <c r="N78" i="2"/>
  <c r="N130" i="2" s="1"/>
  <c r="M55" i="4" s="1"/>
  <c r="N74" i="2"/>
  <c r="N126" i="2" s="1"/>
  <c r="M51" i="4" s="1"/>
  <c r="N66" i="2"/>
  <c r="N92" i="2"/>
  <c r="N144" i="2" s="1"/>
  <c r="M69" i="4" s="1"/>
  <c r="N86" i="2"/>
  <c r="N138" i="2" s="1"/>
  <c r="M63" i="4" s="1"/>
  <c r="N83" i="2"/>
  <c r="N135" i="2" s="1"/>
  <c r="M60" i="4" s="1"/>
  <c r="N79" i="2"/>
  <c r="N131" i="2" s="1"/>
  <c r="M56" i="4" s="1"/>
  <c r="N75" i="2"/>
  <c r="N127" i="2" s="1"/>
  <c r="M52" i="4" s="1"/>
  <c r="N71" i="2"/>
  <c r="N67" i="2"/>
  <c r="N119" i="2" s="1"/>
  <c r="M44" i="4" s="1"/>
  <c r="R101" i="2"/>
  <c r="R153" i="2" s="1"/>
  <c r="Q78" i="4" s="1"/>
  <c r="R97" i="2"/>
  <c r="R149" i="2" s="1"/>
  <c r="Q74" i="4" s="1"/>
  <c r="R93" i="2"/>
  <c r="R145" i="2" s="1"/>
  <c r="Q70" i="4" s="1"/>
  <c r="R89" i="2"/>
  <c r="R141" i="2" s="1"/>
  <c r="Q66" i="4" s="1"/>
  <c r="R85" i="2"/>
  <c r="R137" i="2" s="1"/>
  <c r="Q62" i="4" s="1"/>
  <c r="R102" i="2"/>
  <c r="R154" i="2" s="1"/>
  <c r="Q79" i="4" s="1"/>
  <c r="R98" i="2"/>
  <c r="R150" i="2" s="1"/>
  <c r="Q75" i="4" s="1"/>
  <c r="R94" i="2"/>
  <c r="R146" i="2" s="1"/>
  <c r="Q71" i="4" s="1"/>
  <c r="R90" i="2"/>
  <c r="R142" i="2" s="1"/>
  <c r="Q67" i="4" s="1"/>
  <c r="R99" i="2"/>
  <c r="R151" i="2" s="1"/>
  <c r="Q76" i="4" s="1"/>
  <c r="R91" i="2"/>
  <c r="R143" i="2" s="1"/>
  <c r="Q68" i="4" s="1"/>
  <c r="R81" i="2"/>
  <c r="R133" i="2" s="1"/>
  <c r="Q58" i="4" s="1"/>
  <c r="R77" i="2"/>
  <c r="R129" i="2" s="1"/>
  <c r="Q54" i="4" s="1"/>
  <c r="R73" i="2"/>
  <c r="R125" i="2" s="1"/>
  <c r="Q50" i="4" s="1"/>
  <c r="R69" i="2"/>
  <c r="R121" i="2" s="1"/>
  <c r="Q46" i="4" s="1"/>
  <c r="R92" i="2"/>
  <c r="R144" i="2" s="1"/>
  <c r="Q69" i="4" s="1"/>
  <c r="R88" i="2"/>
  <c r="R140" i="2" s="1"/>
  <c r="Q65" i="4" s="1"/>
  <c r="R82" i="2"/>
  <c r="R134" i="2" s="1"/>
  <c r="Q59" i="4" s="1"/>
  <c r="R78" i="2"/>
  <c r="R130" i="2" s="1"/>
  <c r="Q55" i="4" s="1"/>
  <c r="R74" i="2"/>
  <c r="R126" i="2" s="1"/>
  <c r="Q51" i="4" s="1"/>
  <c r="R66" i="2"/>
  <c r="R96" i="2"/>
  <c r="R87" i="2"/>
  <c r="R139" i="2" s="1"/>
  <c r="Q64" i="4" s="1"/>
  <c r="R84" i="2"/>
  <c r="R136" i="2" s="1"/>
  <c r="Q61" i="4" s="1"/>
  <c r="R83" i="2"/>
  <c r="R135" i="2" s="1"/>
  <c r="Q60" i="4" s="1"/>
  <c r="R79" i="2"/>
  <c r="R131" i="2" s="1"/>
  <c r="Q56" i="4" s="1"/>
  <c r="R75" i="2"/>
  <c r="R127" i="2" s="1"/>
  <c r="Q52" i="4" s="1"/>
  <c r="R71" i="2"/>
  <c r="R67" i="2"/>
  <c r="R119" i="2" s="1"/>
  <c r="Q44" i="4" s="1"/>
  <c r="V101" i="2"/>
  <c r="V97" i="2"/>
  <c r="V93" i="2"/>
  <c r="V89" i="2"/>
  <c r="V85" i="2"/>
  <c r="V102" i="2"/>
  <c r="V98" i="2"/>
  <c r="V94" i="2"/>
  <c r="V90" i="2"/>
  <c r="V99" i="2"/>
  <c r="V91" i="2"/>
  <c r="V92" i="2"/>
  <c r="V86" i="2"/>
  <c r="V81" i="2"/>
  <c r="V77" i="2"/>
  <c r="V73" i="2"/>
  <c r="V69" i="2"/>
  <c r="V96" i="2"/>
  <c r="V82" i="2"/>
  <c r="V78" i="2"/>
  <c r="V74" i="2"/>
  <c r="V66" i="2"/>
  <c r="V100" i="2"/>
  <c r="V88" i="2"/>
  <c r="V83" i="2"/>
  <c r="V79" i="2"/>
  <c r="V75" i="2"/>
  <c r="V71" i="2"/>
  <c r="V67" i="2"/>
  <c r="F59" i="2"/>
  <c r="F111" i="2" s="1"/>
  <c r="E36" i="4" s="1"/>
  <c r="J59" i="2"/>
  <c r="J111" i="2" s="1"/>
  <c r="I36" i="4" s="1"/>
  <c r="N59" i="2"/>
  <c r="N111" i="2" s="1"/>
  <c r="M36" i="4" s="1"/>
  <c r="R59" i="2"/>
  <c r="R111" i="2" s="1"/>
  <c r="Q36" i="4" s="1"/>
  <c r="V59" i="2"/>
  <c r="R64" i="2"/>
  <c r="R116" i="2" s="1"/>
  <c r="Q41" i="4" s="1"/>
  <c r="F68" i="2"/>
  <c r="F120" i="2" s="1"/>
  <c r="E45" i="4" s="1"/>
  <c r="V68" i="2"/>
  <c r="M108" i="2"/>
  <c r="L33" i="4" s="1"/>
  <c r="F57" i="2"/>
  <c r="F109" i="2" s="1"/>
  <c r="E34" i="4" s="1"/>
  <c r="J57" i="2"/>
  <c r="J109" i="2" s="1"/>
  <c r="I34" i="4" s="1"/>
  <c r="N57" i="2"/>
  <c r="N109" i="2" s="1"/>
  <c r="M34" i="4" s="1"/>
  <c r="R57" i="2"/>
  <c r="R109" i="2" s="1"/>
  <c r="Q34" i="4" s="1"/>
  <c r="V57" i="2"/>
  <c r="F61" i="2"/>
  <c r="F113" i="2" s="1"/>
  <c r="E38" i="4" s="1"/>
  <c r="J61" i="2"/>
  <c r="J113" i="2" s="1"/>
  <c r="I38" i="4" s="1"/>
  <c r="N61" i="2"/>
  <c r="N113" i="2" s="1"/>
  <c r="M38" i="4" s="1"/>
  <c r="R61" i="2"/>
  <c r="R113" i="2" s="1"/>
  <c r="Q38" i="4" s="1"/>
  <c r="V61" i="2"/>
  <c r="R63" i="2"/>
  <c r="R115" i="2" s="1"/>
  <c r="Q40" i="4" s="1"/>
  <c r="W63" i="2"/>
  <c r="W115" i="2" s="1"/>
  <c r="V40" i="4" s="1"/>
  <c r="F64" i="2"/>
  <c r="F116" i="2" s="1"/>
  <c r="E41" i="4" s="1"/>
  <c r="L64" i="2"/>
  <c r="L116" i="2" s="1"/>
  <c r="K41" i="4" s="1"/>
  <c r="L66" i="2"/>
  <c r="E67" i="2"/>
  <c r="E119" i="2" s="1"/>
  <c r="D44" i="4" s="1"/>
  <c r="G69" i="2"/>
  <c r="G121" i="2" s="1"/>
  <c r="F46" i="4" s="1"/>
  <c r="W69" i="2"/>
  <c r="W121" i="2" s="1"/>
  <c r="V46" i="4" s="1"/>
  <c r="I71" i="2"/>
  <c r="Y71" i="2"/>
  <c r="R72" i="2"/>
  <c r="R124" i="2" s="1"/>
  <c r="Q49" i="4" s="1"/>
  <c r="K73" i="2"/>
  <c r="K125" i="2" s="1"/>
  <c r="J50" i="4" s="1"/>
  <c r="D74" i="2"/>
  <c r="D126" i="2" s="1"/>
  <c r="C51" i="4" s="1"/>
  <c r="T74" i="2"/>
  <c r="T126" i="2" s="1"/>
  <c r="S51" i="4" s="1"/>
  <c r="M75" i="2"/>
  <c r="M127" i="2" s="1"/>
  <c r="L52" i="4" s="1"/>
  <c r="F76" i="2"/>
  <c r="F128" i="2" s="1"/>
  <c r="E53" i="4" s="1"/>
  <c r="V76" i="2"/>
  <c r="O77" i="2"/>
  <c r="X78" i="2"/>
  <c r="X130" i="2" s="1"/>
  <c r="W55" i="4" s="1"/>
  <c r="Q79" i="2"/>
  <c r="J80" i="2"/>
  <c r="J132" i="2" s="1"/>
  <c r="I57" i="4" s="1"/>
  <c r="S81" i="2"/>
  <c r="S133" i="2" s="1"/>
  <c r="R58" i="4" s="1"/>
  <c r="L82" i="2"/>
  <c r="L134" i="2" s="1"/>
  <c r="K59" i="4" s="1"/>
  <c r="E83" i="2"/>
  <c r="E135" i="2" s="1"/>
  <c r="D60" i="4" s="1"/>
  <c r="O85" i="2"/>
  <c r="M86" i="2"/>
  <c r="M138" i="2" s="1"/>
  <c r="L63" i="4" s="1"/>
  <c r="K87" i="2"/>
  <c r="K139" i="2" s="1"/>
  <c r="J64" i="4" s="1"/>
  <c r="J88" i="2"/>
  <c r="J140" i="2" s="1"/>
  <c r="I65" i="4" s="1"/>
  <c r="O89" i="2"/>
  <c r="J92" i="2"/>
  <c r="J144" i="2" s="1"/>
  <c r="I69" i="4" s="1"/>
  <c r="W97" i="2"/>
  <c r="W149" i="2" s="1"/>
  <c r="V74" i="4" s="1"/>
  <c r="R100" i="2"/>
  <c r="R152" i="2" s="1"/>
  <c r="Q77" i="4" s="1"/>
  <c r="X72" i="1"/>
  <c r="X11" i="4" s="1"/>
  <c r="X33" i="1"/>
  <c r="X49" i="1" s="1"/>
  <c r="X52" i="1" s="1"/>
  <c r="X54" i="1" s="1"/>
  <c r="X56" i="1" s="1"/>
  <c r="I66" i="1"/>
  <c r="I5" i="4" s="1"/>
  <c r="I34" i="1"/>
  <c r="Q66" i="1"/>
  <c r="Q5" i="4" s="1"/>
  <c r="Q34" i="1"/>
  <c r="O43" i="1"/>
  <c r="O74" i="1" s="1"/>
  <c r="O13" i="4" s="1"/>
  <c r="O35" i="1"/>
  <c r="O66" i="1" s="1"/>
  <c r="O5" i="4" s="1"/>
  <c r="O36" i="1"/>
  <c r="O67" i="1" s="1"/>
  <c r="O6" i="4" s="1"/>
  <c r="O37" i="1"/>
  <c r="O68" i="1" s="1"/>
  <c r="O7" i="4" s="1"/>
  <c r="K34" i="1"/>
  <c r="U66" i="1"/>
  <c r="U5" i="4" s="1"/>
  <c r="U34" i="1"/>
  <c r="T35" i="1"/>
  <c r="T66" i="1" s="1"/>
  <c r="T5" i="4" s="1"/>
  <c r="U67" i="1"/>
  <c r="U6" i="4" s="1"/>
  <c r="T36" i="1"/>
  <c r="T67" i="1" s="1"/>
  <c r="T6" i="4" s="1"/>
  <c r="U68" i="1"/>
  <c r="U7" i="4" s="1"/>
  <c r="T37" i="1"/>
  <c r="T68" i="1" s="1"/>
  <c r="T7" i="4" s="1"/>
  <c r="O40" i="1"/>
  <c r="C34" i="1"/>
  <c r="S34" i="1"/>
  <c r="U70" i="1"/>
  <c r="U9" i="4" s="1"/>
  <c r="T39" i="1"/>
  <c r="T70" i="1" s="1"/>
  <c r="T9" i="4" s="1"/>
  <c r="P72" i="1"/>
  <c r="P11" i="4" s="1"/>
  <c r="O41" i="1"/>
  <c r="U73" i="1"/>
  <c r="U12" i="4" s="1"/>
  <c r="T42" i="1"/>
  <c r="T73" i="1" s="1"/>
  <c r="T12" i="4" s="1"/>
  <c r="U78" i="1"/>
  <c r="U17" i="4" s="1"/>
  <c r="T47" i="1"/>
  <c r="T78" i="1" s="1"/>
  <c r="T17" i="4" s="1"/>
  <c r="U81" i="1"/>
  <c r="U20" i="4" s="1"/>
  <c r="T50" i="1"/>
  <c r="T81" i="1" s="1"/>
  <c r="T20" i="4" s="1"/>
  <c r="U84" i="1"/>
  <c r="U23" i="4" s="1"/>
  <c r="T53" i="1"/>
  <c r="T84" i="1" s="1"/>
  <c r="T23" i="4" s="1"/>
  <c r="P89" i="1"/>
  <c r="P28" i="4" s="1"/>
  <c r="O59" i="1"/>
  <c r="E66" i="1"/>
  <c r="E5" i="4" s="1"/>
  <c r="E34" i="1"/>
  <c r="M66" i="1"/>
  <c r="M5" i="4" s="1"/>
  <c r="M34" i="1"/>
  <c r="G48" i="1"/>
  <c r="G79" i="1" s="1"/>
  <c r="G18" i="4" s="1"/>
  <c r="G35" i="1"/>
  <c r="G66" i="1" s="1"/>
  <c r="G5" i="4" s="1"/>
  <c r="G36" i="1"/>
  <c r="G67" i="1" s="1"/>
  <c r="G6" i="4" s="1"/>
  <c r="G37" i="1"/>
  <c r="G68" i="1" s="1"/>
  <c r="G7" i="4" s="1"/>
  <c r="O86" i="1"/>
  <c r="O25" i="4" s="1"/>
  <c r="H89" i="1"/>
  <c r="H28" i="4" s="1"/>
  <c r="G59" i="1"/>
  <c r="G89" i="1" s="1"/>
  <c r="G28" i="4" s="1"/>
  <c r="T38" i="1"/>
  <c r="T69" i="1" s="1"/>
  <c r="T8" i="4" s="1"/>
  <c r="T43" i="1"/>
  <c r="T74" i="1" s="1"/>
  <c r="T13" i="4" s="1"/>
  <c r="T48" i="1"/>
  <c r="T79" i="1" s="1"/>
  <c r="T18" i="4" s="1"/>
  <c r="T51" i="1"/>
  <c r="T82" i="1" s="1"/>
  <c r="T21" i="4" s="1"/>
  <c r="T86" i="1"/>
  <c r="T25" i="4" s="1"/>
  <c r="G39" i="1"/>
  <c r="G70" i="1" s="1"/>
  <c r="G9" i="4" s="1"/>
  <c r="O39" i="1"/>
  <c r="O70" i="1" s="1"/>
  <c r="O9" i="4" s="1"/>
  <c r="G42" i="1"/>
  <c r="G73" i="1" s="1"/>
  <c r="G12" i="4" s="1"/>
  <c r="O42" i="1"/>
  <c r="G47" i="1"/>
  <c r="G78" i="1" s="1"/>
  <c r="G17" i="4" s="1"/>
  <c r="O47" i="1"/>
  <c r="G50" i="1"/>
  <c r="G81" i="1" s="1"/>
  <c r="G20" i="4" s="1"/>
  <c r="O50" i="1"/>
  <c r="O81" i="1" s="1"/>
  <c r="O20" i="4" s="1"/>
  <c r="G53" i="1"/>
  <c r="G84" i="1" s="1"/>
  <c r="G23" i="4" s="1"/>
  <c r="O53" i="1"/>
  <c r="D68" i="2" l="1"/>
  <c r="D120" i="2" s="1"/>
  <c r="C45" i="4" s="1"/>
  <c r="E51" i="3"/>
  <c r="C97" i="3"/>
  <c r="N45" i="1"/>
  <c r="N44" i="1" s="1"/>
  <c r="N75" i="1" s="1"/>
  <c r="N14" i="4" s="1"/>
  <c r="N33" i="1"/>
  <c r="N64" i="1" s="1"/>
  <c r="N3" i="4" s="1"/>
  <c r="D45" i="1"/>
  <c r="D76" i="1" s="1"/>
  <c r="D15" i="4" s="1"/>
  <c r="U71" i="2"/>
  <c r="H45" i="1"/>
  <c r="H76" i="1" s="1"/>
  <c r="H15" i="4" s="1"/>
  <c r="I46" i="1"/>
  <c r="I77" i="1" s="1"/>
  <c r="E98" i="3"/>
  <c r="D33" i="1"/>
  <c r="D64" i="1" s="1"/>
  <c r="D3" i="4" s="1"/>
  <c r="S44" i="1"/>
  <c r="S75" i="1" s="1"/>
  <c r="S14" i="4" s="1"/>
  <c r="U44" i="1"/>
  <c r="U75" i="1" s="1"/>
  <c r="U14" i="4" s="1"/>
  <c r="B53" i="1"/>
  <c r="B84" i="1" s="1"/>
  <c r="B23" i="4" s="1"/>
  <c r="I68" i="2"/>
  <c r="I70" i="2" s="1"/>
  <c r="V44" i="1"/>
  <c r="V75" i="1" s="1"/>
  <c r="V14" i="4" s="1"/>
  <c r="G41" i="1"/>
  <c r="G72" i="1" s="1"/>
  <c r="G11" i="4" s="1"/>
  <c r="T45" i="1"/>
  <c r="T76" i="1" s="1"/>
  <c r="T15" i="4" s="1"/>
  <c r="P56" i="2"/>
  <c r="H46" i="1"/>
  <c r="E101" i="3"/>
  <c r="E79" i="3"/>
  <c r="Q44" i="1"/>
  <c r="Q75" i="1" s="1"/>
  <c r="Q14" i="4" s="1"/>
  <c r="R33" i="1"/>
  <c r="R64" i="1" s="1"/>
  <c r="R3" i="4" s="1"/>
  <c r="W33" i="1"/>
  <c r="W64" i="1" s="1"/>
  <c r="W3" i="4" s="1"/>
  <c r="U76" i="1"/>
  <c r="U15" i="4" s="1"/>
  <c r="W44" i="1"/>
  <c r="W75" i="1" s="1"/>
  <c r="W14" i="4" s="1"/>
  <c r="L33" i="1"/>
  <c r="L64" i="1" s="1"/>
  <c r="L3" i="4" s="1"/>
  <c r="T46" i="1"/>
  <c r="T77" i="1" s="1"/>
  <c r="T16" i="4" s="1"/>
  <c r="G38" i="1"/>
  <c r="O45" i="1"/>
  <c r="O76" i="1" s="1"/>
  <c r="O15" i="4" s="1"/>
  <c r="P114" i="2"/>
  <c r="O39" i="4" s="1"/>
  <c r="M65" i="2"/>
  <c r="S65" i="2"/>
  <c r="M117" i="2"/>
  <c r="L42" i="4" s="1"/>
  <c r="P110" i="2"/>
  <c r="O35" i="4" s="1"/>
  <c r="C44" i="1"/>
  <c r="C75" i="1" s="1"/>
  <c r="C14" i="4" s="1"/>
  <c r="K44" i="1"/>
  <c r="K75" i="1" s="1"/>
  <c r="K14" i="4" s="1"/>
  <c r="E44" i="1"/>
  <c r="E75" i="1" s="1"/>
  <c r="E14" i="4" s="1"/>
  <c r="J33" i="1"/>
  <c r="J64" i="1" s="1"/>
  <c r="J3" i="4" s="1"/>
  <c r="G86" i="1"/>
  <c r="G25" i="4" s="1"/>
  <c r="K65" i="2"/>
  <c r="N65" i="1"/>
  <c r="N4" i="4" s="1"/>
  <c r="C75" i="3"/>
  <c r="D143" i="3" s="1"/>
  <c r="G117" i="2"/>
  <c r="F42" i="4" s="1"/>
  <c r="H114" i="2"/>
  <c r="G39" i="4" s="1"/>
  <c r="B51" i="1"/>
  <c r="B82" i="1" s="1"/>
  <c r="B21" i="4" s="1"/>
  <c r="O65" i="2"/>
  <c r="H112" i="2"/>
  <c r="G37" i="4" s="1"/>
  <c r="X64" i="1"/>
  <c r="X3" i="4" s="1"/>
  <c r="B48" i="1"/>
  <c r="B79" i="1" s="1"/>
  <c r="B18" i="4" s="1"/>
  <c r="Q95" i="2"/>
  <c r="H60" i="2"/>
  <c r="Y65" i="2"/>
  <c r="W117" i="2"/>
  <c r="V42" i="4" s="1"/>
  <c r="T122" i="2"/>
  <c r="S47" i="4" s="1"/>
  <c r="F76" i="1"/>
  <c r="F15" i="4" s="1"/>
  <c r="F44" i="1"/>
  <c r="F75" i="1" s="1"/>
  <c r="F14" i="4" s="1"/>
  <c r="H65" i="1"/>
  <c r="H4" i="4" s="1"/>
  <c r="H33" i="1"/>
  <c r="R76" i="1"/>
  <c r="R15" i="4" s="1"/>
  <c r="R44" i="1"/>
  <c r="R75" i="1" s="1"/>
  <c r="R14" i="4" s="1"/>
  <c r="B47" i="1"/>
  <c r="B78" i="1" s="1"/>
  <c r="B17" i="4" s="1"/>
  <c r="B42" i="1"/>
  <c r="B73" i="1" s="1"/>
  <c r="B12" i="4" s="1"/>
  <c r="Q65" i="2"/>
  <c r="S117" i="2"/>
  <c r="R42" i="4" s="1"/>
  <c r="L44" i="1"/>
  <c r="L75" i="1" s="1"/>
  <c r="L14" i="4" s="1"/>
  <c r="F65" i="1"/>
  <c r="F4" i="4" s="1"/>
  <c r="H110" i="2"/>
  <c r="G35" i="4" s="1"/>
  <c r="P77" i="1"/>
  <c r="P16" i="4" s="1"/>
  <c r="O46" i="1"/>
  <c r="O77" i="1" s="1"/>
  <c r="O16" i="4" s="1"/>
  <c r="P76" i="1"/>
  <c r="P15" i="4" s="1"/>
  <c r="P44" i="1"/>
  <c r="P75" i="1" s="1"/>
  <c r="P14" i="4" s="1"/>
  <c r="V65" i="1"/>
  <c r="V4" i="4" s="1"/>
  <c r="V33" i="1"/>
  <c r="P112" i="2"/>
  <c r="O37" i="4" s="1"/>
  <c r="K117" i="2"/>
  <c r="J42" i="4" s="1"/>
  <c r="P65" i="1"/>
  <c r="P4" i="4" s="1"/>
  <c r="P33" i="1"/>
  <c r="V120" i="2"/>
  <c r="U68" i="2"/>
  <c r="V70" i="2"/>
  <c r="V118" i="2"/>
  <c r="U43" i="4" s="1"/>
  <c r="U66" i="2"/>
  <c r="V151" i="2"/>
  <c r="U99" i="2"/>
  <c r="E123" i="2"/>
  <c r="E95" i="2"/>
  <c r="L65" i="2"/>
  <c r="L108" i="2"/>
  <c r="W123" i="2"/>
  <c r="W95" i="2"/>
  <c r="S118" i="2"/>
  <c r="S70" i="2"/>
  <c r="O123" i="2"/>
  <c r="N48" i="4" s="1"/>
  <c r="O95" i="2"/>
  <c r="O144" i="2"/>
  <c r="N69" i="4" s="1"/>
  <c r="K118" i="2"/>
  <c r="G123" i="2"/>
  <c r="G95" i="2"/>
  <c r="G148" i="2"/>
  <c r="G103" i="2"/>
  <c r="N148" i="2"/>
  <c r="N103" i="2"/>
  <c r="O113" i="2"/>
  <c r="N38" i="4" s="1"/>
  <c r="V65" i="2"/>
  <c r="V108" i="2"/>
  <c r="U33" i="4" s="1"/>
  <c r="U56" i="2"/>
  <c r="Y103" i="2"/>
  <c r="Q116" i="2"/>
  <c r="P64" i="2"/>
  <c r="Q149" i="2"/>
  <c r="P97" i="2"/>
  <c r="I116" i="2"/>
  <c r="H64" i="2"/>
  <c r="I153" i="2"/>
  <c r="H101" i="2"/>
  <c r="X123" i="2"/>
  <c r="X95" i="2"/>
  <c r="X148" i="2"/>
  <c r="X103" i="2"/>
  <c r="D148" i="2"/>
  <c r="D103" i="2"/>
  <c r="Q131" i="2"/>
  <c r="P79" i="2"/>
  <c r="L118" i="2"/>
  <c r="L70" i="2"/>
  <c r="E117" i="2"/>
  <c r="D42" i="4" s="1"/>
  <c r="V127" i="2"/>
  <c r="U75" i="2"/>
  <c r="V152" i="2"/>
  <c r="U100" i="2"/>
  <c r="V134" i="2"/>
  <c r="U82" i="2"/>
  <c r="V129" i="2"/>
  <c r="U77" i="2"/>
  <c r="V143" i="2"/>
  <c r="U91" i="2"/>
  <c r="V150" i="2"/>
  <c r="U98" i="2"/>
  <c r="V145" i="2"/>
  <c r="U93" i="2"/>
  <c r="R123" i="2"/>
  <c r="R95" i="2"/>
  <c r="F123" i="2"/>
  <c r="F95" i="2"/>
  <c r="Q143" i="2"/>
  <c r="P91" i="2"/>
  <c r="Q119" i="2"/>
  <c r="P67" i="2"/>
  <c r="V110" i="2"/>
  <c r="U58" i="2"/>
  <c r="I109" i="2"/>
  <c r="H57" i="2"/>
  <c r="W118" i="2"/>
  <c r="W70" i="2"/>
  <c r="O124" i="2"/>
  <c r="N49" i="4" s="1"/>
  <c r="O119" i="2"/>
  <c r="N44" i="4" s="1"/>
  <c r="O135" i="2"/>
  <c r="N60" i="4" s="1"/>
  <c r="O130" i="2"/>
  <c r="N55" i="4" s="1"/>
  <c r="O145" i="2"/>
  <c r="N70" i="4" s="1"/>
  <c r="O143" i="2"/>
  <c r="N68" i="4" s="1"/>
  <c r="O146" i="2"/>
  <c r="N71" i="4" s="1"/>
  <c r="K123" i="2"/>
  <c r="K95" i="2"/>
  <c r="H151" i="2"/>
  <c r="G76" i="4" s="1"/>
  <c r="V139" i="2"/>
  <c r="U87" i="2"/>
  <c r="H131" i="2"/>
  <c r="G56" i="4" s="1"/>
  <c r="P71" i="2"/>
  <c r="Q127" i="2"/>
  <c r="P75" i="2"/>
  <c r="W65" i="2"/>
  <c r="V112" i="2"/>
  <c r="U60" i="2"/>
  <c r="I111" i="2"/>
  <c r="H59" i="2"/>
  <c r="P58" i="2"/>
  <c r="J108" i="2"/>
  <c r="J65" i="2"/>
  <c r="Q126" i="2"/>
  <c r="P74" i="2"/>
  <c r="Q125" i="2"/>
  <c r="P73" i="2"/>
  <c r="Q151" i="2"/>
  <c r="P99" i="2"/>
  <c r="Q128" i="2"/>
  <c r="P76" i="2"/>
  <c r="Q146" i="2"/>
  <c r="P94" i="2"/>
  <c r="Q145" i="2"/>
  <c r="P93" i="2"/>
  <c r="Q140" i="2"/>
  <c r="P88" i="2"/>
  <c r="M118" i="2"/>
  <c r="M70" i="2"/>
  <c r="M148" i="2"/>
  <c r="M103" i="2"/>
  <c r="I130" i="2"/>
  <c r="H78" i="2"/>
  <c r="I125" i="2"/>
  <c r="H73" i="2"/>
  <c r="I143" i="2"/>
  <c r="H91" i="2"/>
  <c r="I128" i="2"/>
  <c r="H76" i="2"/>
  <c r="I150" i="2"/>
  <c r="H98" i="2"/>
  <c r="I149" i="2"/>
  <c r="H97" i="2"/>
  <c r="I144" i="2"/>
  <c r="H92" i="2"/>
  <c r="E148" i="2"/>
  <c r="E103" i="2"/>
  <c r="T123" i="2"/>
  <c r="T95" i="2"/>
  <c r="D123" i="2"/>
  <c r="D95" i="2"/>
  <c r="V131" i="2"/>
  <c r="U79" i="2"/>
  <c r="V133" i="2"/>
  <c r="U81" i="2"/>
  <c r="V154" i="2"/>
  <c r="U102" i="2"/>
  <c r="N123" i="2"/>
  <c r="N95" i="2"/>
  <c r="Q135" i="2"/>
  <c r="P83" i="2"/>
  <c r="Q113" i="2"/>
  <c r="P61" i="2"/>
  <c r="O149" i="2"/>
  <c r="N74" i="4" s="1"/>
  <c r="O151" i="2"/>
  <c r="N76" i="4" s="1"/>
  <c r="V136" i="2"/>
  <c r="U84" i="2"/>
  <c r="M123" i="2"/>
  <c r="M95" i="2"/>
  <c r="Q129" i="2"/>
  <c r="P77" i="2"/>
  <c r="Q150" i="2"/>
  <c r="P98" i="2"/>
  <c r="I129" i="2"/>
  <c r="H77" i="2"/>
  <c r="I154" i="2"/>
  <c r="H102" i="2"/>
  <c r="O129" i="2"/>
  <c r="N54" i="4" s="1"/>
  <c r="Y95" i="2"/>
  <c r="V113" i="2"/>
  <c r="U61" i="2"/>
  <c r="V119" i="2"/>
  <c r="U67" i="2"/>
  <c r="V135" i="2"/>
  <c r="U83" i="2"/>
  <c r="V126" i="2"/>
  <c r="U74" i="2"/>
  <c r="U69" i="2"/>
  <c r="V121" i="2"/>
  <c r="V138" i="2"/>
  <c r="U86" i="2"/>
  <c r="V142" i="2"/>
  <c r="U90" i="2"/>
  <c r="V137" i="2"/>
  <c r="U85" i="2"/>
  <c r="V153" i="2"/>
  <c r="U101" i="2"/>
  <c r="R148" i="2"/>
  <c r="R103" i="2"/>
  <c r="F118" i="2"/>
  <c r="F70" i="2"/>
  <c r="F148" i="2"/>
  <c r="F103" i="2"/>
  <c r="I127" i="2"/>
  <c r="H75" i="2"/>
  <c r="V115" i="2"/>
  <c r="U63" i="2"/>
  <c r="Q109" i="2"/>
  <c r="P57" i="2"/>
  <c r="X108" i="2"/>
  <c r="X65" i="2"/>
  <c r="H56" i="2"/>
  <c r="W148" i="2"/>
  <c r="W103" i="2"/>
  <c r="S123" i="2"/>
  <c r="S95" i="2"/>
  <c r="O116" i="2"/>
  <c r="N41" i="4" s="1"/>
  <c r="O132" i="2"/>
  <c r="N57" i="4" s="1"/>
  <c r="O127" i="2"/>
  <c r="N52" i="4" s="1"/>
  <c r="O118" i="2"/>
  <c r="N43" i="4" s="1"/>
  <c r="O70" i="2"/>
  <c r="O136" i="2"/>
  <c r="N61" i="4" s="1"/>
  <c r="O148" i="2"/>
  <c r="N73" i="4" s="1"/>
  <c r="O103" i="2"/>
  <c r="O138" i="2"/>
  <c r="N63" i="4" s="1"/>
  <c r="O154" i="2"/>
  <c r="N79" i="4" s="1"/>
  <c r="Q139" i="2"/>
  <c r="P87" i="2"/>
  <c r="O125" i="2"/>
  <c r="N50" i="4" s="1"/>
  <c r="T70" i="2"/>
  <c r="Q111" i="2"/>
  <c r="P59" i="2"/>
  <c r="H58" i="2"/>
  <c r="O109" i="2"/>
  <c r="N34" i="4" s="1"/>
  <c r="R108" i="2"/>
  <c r="R65" i="2"/>
  <c r="Y70" i="2"/>
  <c r="Q134" i="2"/>
  <c r="P82" i="2"/>
  <c r="Q133" i="2"/>
  <c r="P81" i="2"/>
  <c r="Q120" i="2"/>
  <c r="P68" i="2"/>
  <c r="Q138" i="2"/>
  <c r="P86" i="2"/>
  <c r="Q154" i="2"/>
  <c r="P102" i="2"/>
  <c r="Q153" i="2"/>
  <c r="P101" i="2"/>
  <c r="Q148" i="2"/>
  <c r="P73" i="4" s="1"/>
  <c r="P96" i="2"/>
  <c r="Q103" i="2"/>
  <c r="I118" i="2"/>
  <c r="H43" i="4" s="1"/>
  <c r="H66" i="2"/>
  <c r="I138" i="2"/>
  <c r="H86" i="2"/>
  <c r="I133" i="2"/>
  <c r="H81" i="2"/>
  <c r="I142" i="2"/>
  <c r="H90" i="2"/>
  <c r="I141" i="2"/>
  <c r="H89" i="2"/>
  <c r="I136" i="2"/>
  <c r="H84" i="2"/>
  <c r="I152" i="2"/>
  <c r="H100" i="2"/>
  <c r="L148" i="2"/>
  <c r="L103" i="2"/>
  <c r="U80" i="2"/>
  <c r="V148" i="2"/>
  <c r="U73" i="4" s="1"/>
  <c r="U96" i="2"/>
  <c r="V103" i="2"/>
  <c r="V149" i="2"/>
  <c r="U97" i="2"/>
  <c r="X118" i="2"/>
  <c r="X70" i="2"/>
  <c r="O111" i="2"/>
  <c r="N36" i="4" s="1"/>
  <c r="S148" i="2"/>
  <c r="S103" i="2"/>
  <c r="O128" i="2"/>
  <c r="N53" i="4" s="1"/>
  <c r="O134" i="2"/>
  <c r="N59" i="4" s="1"/>
  <c r="O150" i="2"/>
  <c r="N75" i="4" s="1"/>
  <c r="G65" i="2"/>
  <c r="H62" i="2"/>
  <c r="F108" i="2"/>
  <c r="F65" i="2"/>
  <c r="Q130" i="2"/>
  <c r="P78" i="2"/>
  <c r="Q132" i="2"/>
  <c r="P80" i="2"/>
  <c r="Q144" i="2"/>
  <c r="P92" i="2"/>
  <c r="I134" i="2"/>
  <c r="H82" i="2"/>
  <c r="I132" i="2"/>
  <c r="H80" i="2"/>
  <c r="I148" i="2"/>
  <c r="H73" i="4" s="1"/>
  <c r="H96" i="2"/>
  <c r="I103" i="2"/>
  <c r="I65" i="2"/>
  <c r="O141" i="2"/>
  <c r="N66" i="4" s="1"/>
  <c r="O137" i="2"/>
  <c r="N62" i="4" s="1"/>
  <c r="V128" i="2"/>
  <c r="U76" i="2"/>
  <c r="I123" i="2"/>
  <c r="H48" i="4" s="1"/>
  <c r="H71" i="2"/>
  <c r="I95" i="2"/>
  <c r="V109" i="2"/>
  <c r="U57" i="2"/>
  <c r="E65" i="2"/>
  <c r="V111" i="2"/>
  <c r="U59" i="2"/>
  <c r="V123" i="2"/>
  <c r="U48" i="4" s="1"/>
  <c r="V95" i="2"/>
  <c r="V140" i="2"/>
  <c r="U88" i="2"/>
  <c r="V130" i="2"/>
  <c r="U78" i="2"/>
  <c r="V125" i="2"/>
  <c r="U73" i="2"/>
  <c r="V144" i="2"/>
  <c r="U92" i="2"/>
  <c r="V146" i="2"/>
  <c r="U94" i="2"/>
  <c r="V141" i="2"/>
  <c r="U89" i="2"/>
  <c r="R118" i="2"/>
  <c r="R70" i="2"/>
  <c r="N118" i="2"/>
  <c r="M43" i="4" s="1"/>
  <c r="J123" i="2"/>
  <c r="J95" i="2"/>
  <c r="J118" i="2"/>
  <c r="J70" i="2"/>
  <c r="J148" i="2"/>
  <c r="J103" i="2"/>
  <c r="I137" i="2"/>
  <c r="H85" i="2"/>
  <c r="O133" i="2"/>
  <c r="N58" i="4" s="1"/>
  <c r="V116" i="2"/>
  <c r="U64" i="2"/>
  <c r="Q115" i="2"/>
  <c r="P63" i="2"/>
  <c r="V114" i="2"/>
  <c r="U62" i="2"/>
  <c r="I113" i="2"/>
  <c r="H61" i="2"/>
  <c r="P60" i="2"/>
  <c r="T108" i="2"/>
  <c r="T65" i="2"/>
  <c r="D108" i="2"/>
  <c r="D65" i="2"/>
  <c r="O120" i="2"/>
  <c r="N45" i="4" s="1"/>
  <c r="O153" i="2"/>
  <c r="N78" i="4" s="1"/>
  <c r="O131" i="2"/>
  <c r="N56" i="4" s="1"/>
  <c r="O126" i="2"/>
  <c r="N51" i="4" s="1"/>
  <c r="O139" i="2"/>
  <c r="N64" i="4" s="1"/>
  <c r="O152" i="2"/>
  <c r="N77" i="4" s="1"/>
  <c r="O142" i="2"/>
  <c r="N67" i="4" s="1"/>
  <c r="K148" i="2"/>
  <c r="K103" i="2"/>
  <c r="G118" i="2"/>
  <c r="G70" i="2"/>
  <c r="H99" i="2"/>
  <c r="H79" i="2"/>
  <c r="I135" i="2"/>
  <c r="H83" i="2"/>
  <c r="V124" i="2"/>
  <c r="U72" i="2"/>
  <c r="I119" i="2"/>
  <c r="H67" i="2"/>
  <c r="I115" i="2"/>
  <c r="H63" i="2"/>
  <c r="P62" i="2"/>
  <c r="N108" i="2"/>
  <c r="N65" i="2"/>
  <c r="Q118" i="2"/>
  <c r="P43" i="4" s="1"/>
  <c r="Q70" i="2"/>
  <c r="P66" i="2"/>
  <c r="Q121" i="2"/>
  <c r="P69" i="2"/>
  <c r="Q137" i="2"/>
  <c r="P85" i="2"/>
  <c r="Q124" i="2"/>
  <c r="P72" i="2"/>
  <c r="Q142" i="2"/>
  <c r="P90" i="2"/>
  <c r="Q141" i="2"/>
  <c r="P89" i="2"/>
  <c r="Q136" i="2"/>
  <c r="P84" i="2"/>
  <c r="Q152" i="2"/>
  <c r="P100" i="2"/>
  <c r="I126" i="2"/>
  <c r="H74" i="2"/>
  <c r="I121" i="2"/>
  <c r="H69" i="2"/>
  <c r="I139" i="2"/>
  <c r="H87" i="2"/>
  <c r="I124" i="2"/>
  <c r="H72" i="2"/>
  <c r="I146" i="2"/>
  <c r="H94" i="2"/>
  <c r="I145" i="2"/>
  <c r="H93" i="2"/>
  <c r="I140" i="2"/>
  <c r="H88" i="2"/>
  <c r="E118" i="2"/>
  <c r="D43" i="4" s="1"/>
  <c r="T148" i="2"/>
  <c r="T103" i="2"/>
  <c r="L123" i="2"/>
  <c r="L95" i="2"/>
  <c r="U132" i="2"/>
  <c r="T57" i="4" s="1"/>
  <c r="Q65" i="1"/>
  <c r="Q4" i="4" s="1"/>
  <c r="Q33" i="1"/>
  <c r="O34" i="1"/>
  <c r="O84" i="1"/>
  <c r="O23" i="4" s="1"/>
  <c r="U65" i="1"/>
  <c r="U4" i="4" s="1"/>
  <c r="U33" i="1"/>
  <c r="T34" i="1"/>
  <c r="B50" i="1"/>
  <c r="B81" i="1" s="1"/>
  <c r="B20" i="4" s="1"/>
  <c r="B39" i="1"/>
  <c r="B70" i="1" s="1"/>
  <c r="B9" i="4" s="1"/>
  <c r="O72" i="1"/>
  <c r="O11" i="4" s="1"/>
  <c r="K65" i="1"/>
  <c r="K4" i="4" s="1"/>
  <c r="K33" i="1"/>
  <c r="B35" i="1"/>
  <c r="B66" i="1" s="1"/>
  <c r="B5" i="4" s="1"/>
  <c r="B43" i="1"/>
  <c r="B74" i="1" s="1"/>
  <c r="B13" i="4" s="1"/>
  <c r="M65" i="1"/>
  <c r="M4" i="4" s="1"/>
  <c r="M33" i="1"/>
  <c r="O89" i="1"/>
  <c r="O28" i="4" s="1"/>
  <c r="B59" i="1"/>
  <c r="B89" i="1" s="1"/>
  <c r="B28" i="4" s="1"/>
  <c r="S65" i="1"/>
  <c r="S4" i="4" s="1"/>
  <c r="S33" i="1"/>
  <c r="B37" i="1"/>
  <c r="B68" i="1" s="1"/>
  <c r="B7" i="4" s="1"/>
  <c r="Y80" i="1"/>
  <c r="Y19" i="4" s="1"/>
  <c r="E65" i="1"/>
  <c r="E4" i="4" s="1"/>
  <c r="E33" i="1"/>
  <c r="C65" i="1"/>
  <c r="C4" i="4" s="1"/>
  <c r="C33" i="1"/>
  <c r="X80" i="1"/>
  <c r="X19" i="4" s="1"/>
  <c r="O73" i="1"/>
  <c r="O12" i="4" s="1"/>
  <c r="O78" i="1"/>
  <c r="O17" i="4" s="1"/>
  <c r="B36" i="1"/>
  <c r="B67" i="1" s="1"/>
  <c r="B6" i="4" s="1"/>
  <c r="I65" i="1"/>
  <c r="I4" i="4" s="1"/>
  <c r="I33" i="1"/>
  <c r="I64" i="1" s="1"/>
  <c r="I3" i="4" s="1"/>
  <c r="G34" i="1"/>
  <c r="D70" i="2" l="1"/>
  <c r="D104" i="2" s="1"/>
  <c r="D122" i="2"/>
  <c r="C47" i="4" s="1"/>
  <c r="M45" i="1"/>
  <c r="M76" i="1" s="1"/>
  <c r="M15" i="4" s="1"/>
  <c r="J45" i="1"/>
  <c r="J46" i="1"/>
  <c r="J77" i="1" s="1"/>
  <c r="J16" i="4" s="1"/>
  <c r="K68" i="2"/>
  <c r="I16" i="4"/>
  <c r="N76" i="1"/>
  <c r="N15" i="4" s="1"/>
  <c r="C71" i="2"/>
  <c r="H44" i="1"/>
  <c r="H75" i="1" s="1"/>
  <c r="H14" i="4" s="1"/>
  <c r="H140" i="2"/>
  <c r="G65" i="4" s="1"/>
  <c r="H65" i="4"/>
  <c r="H124" i="2"/>
  <c r="G49" i="4" s="1"/>
  <c r="H49" i="4"/>
  <c r="H121" i="2"/>
  <c r="G46" i="4" s="1"/>
  <c r="H46" i="4"/>
  <c r="P152" i="2"/>
  <c r="O77" i="4" s="1"/>
  <c r="P77" i="4"/>
  <c r="P141" i="2"/>
  <c r="O66" i="4" s="1"/>
  <c r="P66" i="4"/>
  <c r="P124" i="2"/>
  <c r="O49" i="4" s="1"/>
  <c r="P49" i="4"/>
  <c r="P121" i="2"/>
  <c r="O46" i="4" s="1"/>
  <c r="P46" i="4"/>
  <c r="H119" i="2"/>
  <c r="G44" i="4" s="1"/>
  <c r="H44" i="4"/>
  <c r="T117" i="2"/>
  <c r="S42" i="4" s="1"/>
  <c r="S33" i="4"/>
  <c r="J155" i="2"/>
  <c r="I80" i="4" s="1"/>
  <c r="I73" i="4"/>
  <c r="U111" i="2"/>
  <c r="T36" i="4" s="1"/>
  <c r="U36" i="4"/>
  <c r="H132" i="2"/>
  <c r="G57" i="4" s="1"/>
  <c r="H57" i="4"/>
  <c r="P144" i="2"/>
  <c r="O69" i="4" s="1"/>
  <c r="P69" i="4"/>
  <c r="P132" i="2"/>
  <c r="O57" i="4" s="1"/>
  <c r="P57" i="4"/>
  <c r="P130" i="2"/>
  <c r="O55" i="4" s="1"/>
  <c r="P55" i="4"/>
  <c r="U149" i="2"/>
  <c r="T74" i="4" s="1"/>
  <c r="U74" i="4"/>
  <c r="L155" i="2"/>
  <c r="K80" i="4" s="1"/>
  <c r="K73" i="4"/>
  <c r="H136" i="2"/>
  <c r="G61" i="4" s="1"/>
  <c r="H61" i="4"/>
  <c r="H142" i="2"/>
  <c r="G67" i="4" s="1"/>
  <c r="H67" i="4"/>
  <c r="H138" i="2"/>
  <c r="G63" i="4" s="1"/>
  <c r="H63" i="4"/>
  <c r="R117" i="2"/>
  <c r="Q42" i="4" s="1"/>
  <c r="Q33" i="4"/>
  <c r="P111" i="2"/>
  <c r="O36" i="4" s="1"/>
  <c r="P36" i="4"/>
  <c r="P139" i="2"/>
  <c r="O64" i="4" s="1"/>
  <c r="P64" i="4"/>
  <c r="U112" i="2"/>
  <c r="T37" i="4" s="1"/>
  <c r="U37" i="4"/>
  <c r="D155" i="2"/>
  <c r="C80" i="4" s="1"/>
  <c r="C73" i="4"/>
  <c r="X147" i="2"/>
  <c r="W72" i="4" s="1"/>
  <c r="W48" i="4"/>
  <c r="H116" i="2"/>
  <c r="G41" i="4" s="1"/>
  <c r="H41" i="4"/>
  <c r="W147" i="2"/>
  <c r="V72" i="4" s="1"/>
  <c r="V48" i="4"/>
  <c r="U151" i="2"/>
  <c r="T76" i="4" s="1"/>
  <c r="U76" i="4"/>
  <c r="H145" i="2"/>
  <c r="G70" i="4" s="1"/>
  <c r="H70" i="4"/>
  <c r="H146" i="2"/>
  <c r="G71" i="4" s="1"/>
  <c r="H71" i="4"/>
  <c r="H139" i="2"/>
  <c r="G64" i="4" s="1"/>
  <c r="H64" i="4"/>
  <c r="H126" i="2"/>
  <c r="G51" i="4" s="1"/>
  <c r="H51" i="4"/>
  <c r="P136" i="2"/>
  <c r="O61" i="4" s="1"/>
  <c r="P61" i="4"/>
  <c r="P142" i="2"/>
  <c r="O67" i="4" s="1"/>
  <c r="P67" i="4"/>
  <c r="P137" i="2"/>
  <c r="O62" i="4" s="1"/>
  <c r="P62" i="4"/>
  <c r="H115" i="2"/>
  <c r="G40" i="4" s="1"/>
  <c r="H40" i="4"/>
  <c r="D117" i="2"/>
  <c r="C42" i="4" s="1"/>
  <c r="C33" i="4"/>
  <c r="H137" i="2"/>
  <c r="G62" i="4" s="1"/>
  <c r="H62" i="4"/>
  <c r="J122" i="2"/>
  <c r="I47" i="4" s="1"/>
  <c r="I43" i="4"/>
  <c r="J147" i="2"/>
  <c r="I72" i="4" s="1"/>
  <c r="I48" i="4"/>
  <c r="U128" i="2"/>
  <c r="T53" i="4" s="1"/>
  <c r="U53" i="4"/>
  <c r="H134" i="2"/>
  <c r="G59" i="4" s="1"/>
  <c r="H59" i="4"/>
  <c r="F117" i="2"/>
  <c r="E42" i="4" s="1"/>
  <c r="E33" i="4"/>
  <c r="X122" i="2"/>
  <c r="W47" i="4" s="1"/>
  <c r="W43" i="4"/>
  <c r="H152" i="2"/>
  <c r="G77" i="4" s="1"/>
  <c r="H77" i="4"/>
  <c r="H141" i="2"/>
  <c r="G66" i="4" s="1"/>
  <c r="H66" i="4"/>
  <c r="H133" i="2"/>
  <c r="G58" i="4" s="1"/>
  <c r="H58" i="4"/>
  <c r="S147" i="2"/>
  <c r="R72" i="4" s="1"/>
  <c r="R48" i="4"/>
  <c r="W155" i="2"/>
  <c r="V80" i="4" s="1"/>
  <c r="V73" i="4"/>
  <c r="U121" i="2"/>
  <c r="T46" i="4" s="1"/>
  <c r="U46" i="4"/>
  <c r="H111" i="2"/>
  <c r="G36" i="4" s="1"/>
  <c r="H36" i="4"/>
  <c r="K147" i="2"/>
  <c r="J72" i="4" s="1"/>
  <c r="J48" i="4"/>
  <c r="L122" i="2"/>
  <c r="K47" i="4" s="1"/>
  <c r="K43" i="4"/>
  <c r="P131" i="2"/>
  <c r="O56" i="4" s="1"/>
  <c r="P56" i="4"/>
  <c r="X155" i="2"/>
  <c r="W80" i="4" s="1"/>
  <c r="W73" i="4"/>
  <c r="H153" i="2"/>
  <c r="G78" i="4" s="1"/>
  <c r="H78" i="4"/>
  <c r="P149" i="2"/>
  <c r="O74" i="4" s="1"/>
  <c r="P74" i="4"/>
  <c r="P116" i="2"/>
  <c r="O41" i="4" s="1"/>
  <c r="P41" i="4"/>
  <c r="S122" i="2"/>
  <c r="R47" i="4" s="1"/>
  <c r="R43" i="4"/>
  <c r="E147" i="2"/>
  <c r="D72" i="4" s="1"/>
  <c r="D48" i="4"/>
  <c r="L147" i="2"/>
  <c r="K72" i="4" s="1"/>
  <c r="K48" i="4"/>
  <c r="T155" i="2"/>
  <c r="S80" i="4" s="1"/>
  <c r="S73" i="4"/>
  <c r="N117" i="2"/>
  <c r="M42" i="4" s="1"/>
  <c r="M33" i="4"/>
  <c r="U124" i="2"/>
  <c r="T49" i="4" s="1"/>
  <c r="U49" i="4"/>
  <c r="H135" i="2"/>
  <c r="G60" i="4" s="1"/>
  <c r="H60" i="4"/>
  <c r="G122" i="2"/>
  <c r="F47" i="4" s="1"/>
  <c r="F43" i="4"/>
  <c r="K155" i="2"/>
  <c r="J80" i="4" s="1"/>
  <c r="J73" i="4"/>
  <c r="H113" i="2"/>
  <c r="G38" i="4" s="1"/>
  <c r="H38" i="4"/>
  <c r="U114" i="2"/>
  <c r="T39" i="4" s="1"/>
  <c r="U39" i="4"/>
  <c r="P115" i="2"/>
  <c r="O40" i="4" s="1"/>
  <c r="P40" i="4"/>
  <c r="U116" i="2"/>
  <c r="T41" i="4" s="1"/>
  <c r="U41" i="4"/>
  <c r="R122" i="2"/>
  <c r="Q47" i="4" s="1"/>
  <c r="Q43" i="4"/>
  <c r="U141" i="2"/>
  <c r="T66" i="4" s="1"/>
  <c r="U66" i="4"/>
  <c r="U146" i="2"/>
  <c r="T71" i="4" s="1"/>
  <c r="U71" i="4"/>
  <c r="U144" i="2"/>
  <c r="T69" i="4" s="1"/>
  <c r="U69" i="4"/>
  <c r="U125" i="2"/>
  <c r="T50" i="4" s="1"/>
  <c r="U50" i="4"/>
  <c r="U130" i="2"/>
  <c r="T55" i="4" s="1"/>
  <c r="U55" i="4"/>
  <c r="U140" i="2"/>
  <c r="T65" i="4" s="1"/>
  <c r="U65" i="4"/>
  <c r="U109" i="2"/>
  <c r="T34" i="4" s="1"/>
  <c r="U34" i="4"/>
  <c r="S155" i="2"/>
  <c r="R80" i="4" s="1"/>
  <c r="R73" i="4"/>
  <c r="P153" i="2"/>
  <c r="O78" i="4" s="1"/>
  <c r="P78" i="4"/>
  <c r="P154" i="2"/>
  <c r="O79" i="4" s="1"/>
  <c r="P79" i="4"/>
  <c r="P138" i="2"/>
  <c r="O63" i="4" s="1"/>
  <c r="P63" i="4"/>
  <c r="P120" i="2"/>
  <c r="O45" i="4" s="1"/>
  <c r="P45" i="4"/>
  <c r="P133" i="2"/>
  <c r="O58" i="4" s="1"/>
  <c r="P58" i="4"/>
  <c r="P134" i="2"/>
  <c r="O59" i="4" s="1"/>
  <c r="P59" i="4"/>
  <c r="X117" i="2"/>
  <c r="W42" i="4" s="1"/>
  <c r="W33" i="4"/>
  <c r="P109" i="2"/>
  <c r="O34" i="4" s="1"/>
  <c r="P34" i="4"/>
  <c r="U115" i="2"/>
  <c r="T40" i="4" s="1"/>
  <c r="U40" i="4"/>
  <c r="H127" i="2"/>
  <c r="G52" i="4" s="1"/>
  <c r="H52" i="4"/>
  <c r="F155" i="2"/>
  <c r="E80" i="4" s="1"/>
  <c r="E73" i="4"/>
  <c r="F122" i="2"/>
  <c r="E47" i="4" s="1"/>
  <c r="E43" i="4"/>
  <c r="R155" i="2"/>
  <c r="Q80" i="4" s="1"/>
  <c r="Q73" i="4"/>
  <c r="U153" i="2"/>
  <c r="T78" i="4" s="1"/>
  <c r="U78" i="4"/>
  <c r="U137" i="2"/>
  <c r="T62" i="4" s="1"/>
  <c r="U62" i="4"/>
  <c r="U142" i="2"/>
  <c r="T67" i="4" s="1"/>
  <c r="U67" i="4"/>
  <c r="U138" i="2"/>
  <c r="T63" i="4" s="1"/>
  <c r="U63" i="4"/>
  <c r="U126" i="2"/>
  <c r="T51" i="4" s="1"/>
  <c r="U51" i="4"/>
  <c r="U135" i="2"/>
  <c r="T60" i="4" s="1"/>
  <c r="U60" i="4"/>
  <c r="U119" i="2"/>
  <c r="T44" i="4" s="1"/>
  <c r="U44" i="4"/>
  <c r="U113" i="2"/>
  <c r="T38" i="4" s="1"/>
  <c r="U38" i="4"/>
  <c r="H154" i="2"/>
  <c r="G79" i="4" s="1"/>
  <c r="H79" i="4"/>
  <c r="H129" i="2"/>
  <c r="G54" i="4" s="1"/>
  <c r="H54" i="4"/>
  <c r="P150" i="2"/>
  <c r="O75" i="4" s="1"/>
  <c r="P75" i="4"/>
  <c r="P129" i="2"/>
  <c r="O54" i="4" s="1"/>
  <c r="P54" i="4"/>
  <c r="M147" i="2"/>
  <c r="L72" i="4" s="1"/>
  <c r="L48" i="4"/>
  <c r="U136" i="2"/>
  <c r="T61" i="4" s="1"/>
  <c r="U61" i="4"/>
  <c r="P113" i="2"/>
  <c r="O38" i="4" s="1"/>
  <c r="P38" i="4"/>
  <c r="P135" i="2"/>
  <c r="O60" i="4" s="1"/>
  <c r="P60" i="4"/>
  <c r="N147" i="2"/>
  <c r="M72" i="4" s="1"/>
  <c r="M48" i="4"/>
  <c r="U154" i="2"/>
  <c r="T79" i="4" s="1"/>
  <c r="U79" i="4"/>
  <c r="U133" i="2"/>
  <c r="T58" i="4" s="1"/>
  <c r="U58" i="4"/>
  <c r="U131" i="2"/>
  <c r="T56" i="4" s="1"/>
  <c r="U56" i="4"/>
  <c r="D147" i="2"/>
  <c r="C72" i="4" s="1"/>
  <c r="C48" i="4"/>
  <c r="T147" i="2"/>
  <c r="S72" i="4" s="1"/>
  <c r="S48" i="4"/>
  <c r="E155" i="2"/>
  <c r="D80" i="4" s="1"/>
  <c r="D73" i="4"/>
  <c r="H144" i="2"/>
  <c r="G69" i="4" s="1"/>
  <c r="H69" i="4"/>
  <c r="H149" i="2"/>
  <c r="G74" i="4" s="1"/>
  <c r="H74" i="4"/>
  <c r="H150" i="2"/>
  <c r="G75" i="4" s="1"/>
  <c r="H75" i="4"/>
  <c r="H128" i="2"/>
  <c r="G53" i="4" s="1"/>
  <c r="H53" i="4"/>
  <c r="H143" i="2"/>
  <c r="G68" i="4" s="1"/>
  <c r="H68" i="4"/>
  <c r="H125" i="2"/>
  <c r="G50" i="4" s="1"/>
  <c r="H50" i="4"/>
  <c r="H130" i="2"/>
  <c r="G55" i="4" s="1"/>
  <c r="H55" i="4"/>
  <c r="M155" i="2"/>
  <c r="L80" i="4" s="1"/>
  <c r="L73" i="4"/>
  <c r="M122" i="2"/>
  <c r="L47" i="4" s="1"/>
  <c r="L43" i="4"/>
  <c r="P140" i="2"/>
  <c r="O65" i="4" s="1"/>
  <c r="P65" i="4"/>
  <c r="P145" i="2"/>
  <c r="O70" i="4" s="1"/>
  <c r="P70" i="4"/>
  <c r="P146" i="2"/>
  <c r="O71" i="4" s="1"/>
  <c r="P71" i="4"/>
  <c r="P128" i="2"/>
  <c r="O53" i="4" s="1"/>
  <c r="P53" i="4"/>
  <c r="P151" i="2"/>
  <c r="O76" i="4" s="1"/>
  <c r="P76" i="4"/>
  <c r="P125" i="2"/>
  <c r="O50" i="4" s="1"/>
  <c r="P50" i="4"/>
  <c r="P126" i="2"/>
  <c r="O51" i="4" s="1"/>
  <c r="P51" i="4"/>
  <c r="J117" i="2"/>
  <c r="I42" i="4" s="1"/>
  <c r="I33" i="4"/>
  <c r="P127" i="2"/>
  <c r="O52" i="4" s="1"/>
  <c r="P52" i="4"/>
  <c r="U139" i="2"/>
  <c r="T64" i="4" s="1"/>
  <c r="U64" i="4"/>
  <c r="W122" i="2"/>
  <c r="V47" i="4" s="1"/>
  <c r="V43" i="4"/>
  <c r="H109" i="2"/>
  <c r="G34" i="4" s="1"/>
  <c r="H34" i="4"/>
  <c r="U110" i="2"/>
  <c r="T35" i="4" s="1"/>
  <c r="U35" i="4"/>
  <c r="P119" i="2"/>
  <c r="O44" i="4" s="1"/>
  <c r="P44" i="4"/>
  <c r="P143" i="2"/>
  <c r="O68" i="4" s="1"/>
  <c r="P68" i="4"/>
  <c r="F147" i="2"/>
  <c r="E72" i="4" s="1"/>
  <c r="E48" i="4"/>
  <c r="R147" i="2"/>
  <c r="Q72" i="4" s="1"/>
  <c r="Q48" i="4"/>
  <c r="U145" i="2"/>
  <c r="T70" i="4" s="1"/>
  <c r="U70" i="4"/>
  <c r="U150" i="2"/>
  <c r="T75" i="4" s="1"/>
  <c r="U75" i="4"/>
  <c r="U143" i="2"/>
  <c r="T68" i="4" s="1"/>
  <c r="U68" i="4"/>
  <c r="U129" i="2"/>
  <c r="T54" i="4" s="1"/>
  <c r="U54" i="4"/>
  <c r="U134" i="2"/>
  <c r="T59" i="4" s="1"/>
  <c r="U59" i="4"/>
  <c r="U152" i="2"/>
  <c r="T77" i="4" s="1"/>
  <c r="U77" i="4"/>
  <c r="U127" i="2"/>
  <c r="T52" i="4" s="1"/>
  <c r="U52" i="4"/>
  <c r="N155" i="2"/>
  <c r="M80" i="4" s="1"/>
  <c r="M73" i="4"/>
  <c r="G155" i="2"/>
  <c r="F80" i="4" s="1"/>
  <c r="F73" i="4"/>
  <c r="G147" i="2"/>
  <c r="F72" i="4" s="1"/>
  <c r="F48" i="4"/>
  <c r="J43" i="4"/>
  <c r="L117" i="2"/>
  <c r="K42" i="4" s="1"/>
  <c r="K33" i="4"/>
  <c r="U120" i="2"/>
  <c r="T45" i="4" s="1"/>
  <c r="U45" i="4"/>
  <c r="D46" i="1"/>
  <c r="E68" i="2"/>
  <c r="G69" i="1"/>
  <c r="G8" i="4" s="1"/>
  <c r="B38" i="1"/>
  <c r="B69" i="1" s="1"/>
  <c r="B8" i="4" s="1"/>
  <c r="I120" i="2"/>
  <c r="H45" i="4" s="1"/>
  <c r="I45" i="1"/>
  <c r="H77" i="1"/>
  <c r="H16" i="4" s="1"/>
  <c r="W49" i="1"/>
  <c r="W52" i="1" s="1"/>
  <c r="W54" i="1" s="1"/>
  <c r="W56" i="1" s="1"/>
  <c r="N68" i="2"/>
  <c r="M46" i="1"/>
  <c r="M77" i="1" s="1"/>
  <c r="M16" i="4" s="1"/>
  <c r="E75" i="3"/>
  <c r="E97" i="3"/>
  <c r="T44" i="1"/>
  <c r="T75" i="1" s="1"/>
  <c r="T14" i="4" s="1"/>
  <c r="C64" i="2"/>
  <c r="B86" i="1"/>
  <c r="B25" i="4" s="1"/>
  <c r="R49" i="1"/>
  <c r="R52" i="1" s="1"/>
  <c r="R54" i="1" s="1"/>
  <c r="R56" i="1" s="1"/>
  <c r="C79" i="2"/>
  <c r="C101" i="2"/>
  <c r="C60" i="2"/>
  <c r="C97" i="2"/>
  <c r="C86" i="2"/>
  <c r="T104" i="2"/>
  <c r="C74" i="2"/>
  <c r="C99" i="2"/>
  <c r="C59" i="2"/>
  <c r="C57" i="2"/>
  <c r="C93" i="2"/>
  <c r="C100" i="2"/>
  <c r="C89" i="2"/>
  <c r="C80" i="2"/>
  <c r="C81" i="2"/>
  <c r="C82" i="2"/>
  <c r="C102" i="2"/>
  <c r="C98" i="2"/>
  <c r="C75" i="2"/>
  <c r="C77" i="2"/>
  <c r="P123" i="2"/>
  <c r="C72" i="2"/>
  <c r="I104" i="2"/>
  <c r="O44" i="1"/>
  <c r="O75" i="1" s="1"/>
  <c r="O14" i="4" s="1"/>
  <c r="L49" i="1"/>
  <c r="L52" i="1" s="1"/>
  <c r="Q117" i="2"/>
  <c r="P42" i="4" s="1"/>
  <c r="C83" i="2"/>
  <c r="C76" i="2"/>
  <c r="C92" i="2"/>
  <c r="C78" i="2"/>
  <c r="Q104" i="2"/>
  <c r="P65" i="2"/>
  <c r="N49" i="1"/>
  <c r="V49" i="1"/>
  <c r="V64" i="1"/>
  <c r="V3" i="4" s="1"/>
  <c r="U103" i="2"/>
  <c r="H64" i="1"/>
  <c r="H3" i="4" s="1"/>
  <c r="P108" i="2"/>
  <c r="C87" i="2"/>
  <c r="C84" i="2"/>
  <c r="C90" i="2"/>
  <c r="C85" i="2"/>
  <c r="P70" i="2"/>
  <c r="C63" i="2"/>
  <c r="C94" i="2"/>
  <c r="C73" i="2"/>
  <c r="W104" i="2"/>
  <c r="C61" i="2"/>
  <c r="C67" i="2"/>
  <c r="C91" i="2"/>
  <c r="P49" i="1"/>
  <c r="P64" i="1"/>
  <c r="P3" i="4" s="1"/>
  <c r="V147" i="2"/>
  <c r="U72" i="4" s="1"/>
  <c r="U123" i="2"/>
  <c r="I147" i="2"/>
  <c r="H72" i="4" s="1"/>
  <c r="H123" i="2"/>
  <c r="O155" i="2"/>
  <c r="N80" i="4" s="1"/>
  <c r="H65" i="2"/>
  <c r="J104" i="2"/>
  <c r="C62" i="2"/>
  <c r="H103" i="2"/>
  <c r="U148" i="2"/>
  <c r="V155" i="2"/>
  <c r="U80" i="4" s="1"/>
  <c r="H108" i="2"/>
  <c r="P103" i="2"/>
  <c r="Q147" i="2"/>
  <c r="P72" i="4" s="1"/>
  <c r="O122" i="2"/>
  <c r="N47" i="4" s="1"/>
  <c r="F104" i="2"/>
  <c r="R104" i="2"/>
  <c r="M104" i="2"/>
  <c r="C88" i="2"/>
  <c r="C58" i="2"/>
  <c r="P95" i="2"/>
  <c r="X104" i="2"/>
  <c r="Y104" i="2"/>
  <c r="G104" i="2"/>
  <c r="C69" i="2"/>
  <c r="Q122" i="2"/>
  <c r="P47" i="4" s="1"/>
  <c r="P118" i="2"/>
  <c r="U95" i="2"/>
  <c r="I155" i="2"/>
  <c r="H80" i="4" s="1"/>
  <c r="H148" i="2"/>
  <c r="I117" i="2"/>
  <c r="H42" i="4" s="1"/>
  <c r="Q155" i="2"/>
  <c r="P80" i="4" s="1"/>
  <c r="P148" i="2"/>
  <c r="C96" i="2"/>
  <c r="U65" i="2"/>
  <c r="U70" i="2"/>
  <c r="H95" i="2"/>
  <c r="S104" i="2"/>
  <c r="V104" i="2"/>
  <c r="L104" i="2"/>
  <c r="H118" i="2"/>
  <c r="G43" i="4" s="1"/>
  <c r="O117" i="2"/>
  <c r="N42" i="4" s="1"/>
  <c r="O104" i="2"/>
  <c r="C66" i="2"/>
  <c r="U108" i="2"/>
  <c r="V117" i="2"/>
  <c r="U42" i="4" s="1"/>
  <c r="O147" i="2"/>
  <c r="N72" i="4" s="1"/>
  <c r="U118" i="2"/>
  <c r="V122" i="2"/>
  <c r="U47" i="4" s="1"/>
  <c r="C56" i="2"/>
  <c r="K49" i="1"/>
  <c r="K64" i="1"/>
  <c r="K3" i="4" s="1"/>
  <c r="C49" i="1"/>
  <c r="C64" i="1"/>
  <c r="C3" i="4" s="1"/>
  <c r="S49" i="1"/>
  <c r="S64" i="1"/>
  <c r="S3" i="4" s="1"/>
  <c r="Q49" i="1"/>
  <c r="Q64" i="1"/>
  <c r="Q3" i="4" s="1"/>
  <c r="Y83" i="1"/>
  <c r="Y22" i="4" s="1"/>
  <c r="U49" i="1"/>
  <c r="U64" i="1"/>
  <c r="U3" i="4" s="1"/>
  <c r="M64" i="1"/>
  <c r="M3" i="4" s="1"/>
  <c r="B34" i="1"/>
  <c r="O33" i="1"/>
  <c r="O65" i="1"/>
  <c r="O4" i="4" s="1"/>
  <c r="T33" i="1"/>
  <c r="T65" i="1"/>
  <c r="T4" i="4" s="1"/>
  <c r="G33" i="1"/>
  <c r="G65" i="1"/>
  <c r="G4" i="4" s="1"/>
  <c r="X83" i="1"/>
  <c r="X22" i="4" s="1"/>
  <c r="E49" i="1"/>
  <c r="E64" i="1"/>
  <c r="E3" i="4" s="1"/>
  <c r="G45" i="1" l="1"/>
  <c r="B45" i="1" s="1"/>
  <c r="B76" i="1" s="1"/>
  <c r="B15" i="4" s="1"/>
  <c r="K120" i="2"/>
  <c r="K70" i="2"/>
  <c r="K104" i="2" s="1"/>
  <c r="J76" i="1"/>
  <c r="J15" i="4" s="1"/>
  <c r="J44" i="1"/>
  <c r="C110" i="2"/>
  <c r="B35" i="4" s="1"/>
  <c r="C121" i="2"/>
  <c r="B46" i="4" s="1"/>
  <c r="C113" i="2"/>
  <c r="B38" i="4" s="1"/>
  <c r="X156" i="2"/>
  <c r="W81" i="4" s="1"/>
  <c r="C132" i="2"/>
  <c r="B57" i="4" s="1"/>
  <c r="C138" i="2"/>
  <c r="B63" i="4" s="1"/>
  <c r="C125" i="2"/>
  <c r="B50" i="4" s="1"/>
  <c r="C133" i="2"/>
  <c r="B58" i="4" s="1"/>
  <c r="C129" i="2"/>
  <c r="B54" i="4" s="1"/>
  <c r="C136" i="2"/>
  <c r="B61" i="4" s="1"/>
  <c r="C124" i="2"/>
  <c r="B49" i="4" s="1"/>
  <c r="L156" i="2"/>
  <c r="L158" i="2" s="1"/>
  <c r="C126" i="2"/>
  <c r="B51" i="4" s="1"/>
  <c r="W156" i="2"/>
  <c r="W158" i="2" s="1"/>
  <c r="C134" i="2"/>
  <c r="B59" i="4" s="1"/>
  <c r="J156" i="2"/>
  <c r="J158" i="2" s="1"/>
  <c r="H49" i="1"/>
  <c r="H80" i="1" s="1"/>
  <c r="H19" i="4" s="1"/>
  <c r="C130" i="2"/>
  <c r="B55" i="4" s="1"/>
  <c r="C127" i="2"/>
  <c r="B52" i="4" s="1"/>
  <c r="R156" i="2"/>
  <c r="Q81" i="4" s="1"/>
  <c r="C128" i="2"/>
  <c r="B53" i="4" s="1"/>
  <c r="C145" i="2"/>
  <c r="B70" i="4" s="1"/>
  <c r="D156" i="2"/>
  <c r="C81" i="4" s="1"/>
  <c r="C137" i="2"/>
  <c r="B62" i="4" s="1"/>
  <c r="C142" i="2"/>
  <c r="B67" i="4" s="1"/>
  <c r="C152" i="2"/>
  <c r="B77" i="4" s="1"/>
  <c r="C140" i="2"/>
  <c r="B65" i="4" s="1"/>
  <c r="C119" i="2"/>
  <c r="B44" i="4" s="1"/>
  <c r="C143" i="2"/>
  <c r="B68" i="4" s="1"/>
  <c r="C116" i="2"/>
  <c r="B41" i="4" s="1"/>
  <c r="C154" i="2"/>
  <c r="B79" i="4" s="1"/>
  <c r="C109" i="2"/>
  <c r="B34" i="4" s="1"/>
  <c r="I122" i="2"/>
  <c r="H47" i="4" s="1"/>
  <c r="T156" i="2"/>
  <c r="S81" i="4" s="1"/>
  <c r="G156" i="2"/>
  <c r="F81" i="4" s="1"/>
  <c r="M156" i="2"/>
  <c r="L81" i="4" s="1"/>
  <c r="F156" i="2"/>
  <c r="E81" i="4" s="1"/>
  <c r="C111" i="2"/>
  <c r="B36" i="4" s="1"/>
  <c r="C141" i="2"/>
  <c r="B66" i="4" s="1"/>
  <c r="C135" i="2"/>
  <c r="B60" i="4" s="1"/>
  <c r="C146" i="2"/>
  <c r="B71" i="4" s="1"/>
  <c r="C144" i="2"/>
  <c r="B69" i="4" s="1"/>
  <c r="C149" i="2"/>
  <c r="B74" i="4" s="1"/>
  <c r="S156" i="2"/>
  <c r="R81" i="4" s="1"/>
  <c r="C153" i="2"/>
  <c r="B78" i="4" s="1"/>
  <c r="C139" i="2"/>
  <c r="B64" i="4" s="1"/>
  <c r="C115" i="2"/>
  <c r="B40" i="4" s="1"/>
  <c r="C150" i="2"/>
  <c r="B75" i="4" s="1"/>
  <c r="C151" i="2"/>
  <c r="B76" i="4" s="1"/>
  <c r="C114" i="2"/>
  <c r="B39" i="4" s="1"/>
  <c r="C131" i="2"/>
  <c r="B56" i="4" s="1"/>
  <c r="C112" i="2"/>
  <c r="B37" i="4" s="1"/>
  <c r="H155" i="2"/>
  <c r="G80" i="4" s="1"/>
  <c r="G73" i="4"/>
  <c r="P117" i="2"/>
  <c r="O42" i="4" s="1"/>
  <c r="O33" i="4"/>
  <c r="P147" i="2"/>
  <c r="O72" i="4" s="1"/>
  <c r="O48" i="4"/>
  <c r="U117" i="2"/>
  <c r="T42" i="4" s="1"/>
  <c r="T33" i="4"/>
  <c r="P122" i="2"/>
  <c r="O47" i="4" s="1"/>
  <c r="O43" i="4"/>
  <c r="H147" i="2"/>
  <c r="G72" i="4" s="1"/>
  <c r="G48" i="4"/>
  <c r="U147" i="2"/>
  <c r="T72" i="4" s="1"/>
  <c r="T48" i="4"/>
  <c r="U122" i="2"/>
  <c r="T47" i="4" s="1"/>
  <c r="T43" i="4"/>
  <c r="P155" i="2"/>
  <c r="O80" i="4" s="1"/>
  <c r="O73" i="4"/>
  <c r="H117" i="2"/>
  <c r="G42" i="4" s="1"/>
  <c r="G33" i="4"/>
  <c r="U155" i="2"/>
  <c r="T80" i="4" s="1"/>
  <c r="T73" i="4"/>
  <c r="D77" i="1"/>
  <c r="D16" i="4" s="1"/>
  <c r="D44" i="1"/>
  <c r="E120" i="2"/>
  <c r="E70" i="2"/>
  <c r="E104" i="2" s="1"/>
  <c r="W83" i="1"/>
  <c r="W22" i="4" s="1"/>
  <c r="W80" i="1"/>
  <c r="W19" i="4" s="1"/>
  <c r="I44" i="1"/>
  <c r="I75" i="1" s="1"/>
  <c r="I14" i="4" s="1"/>
  <c r="I76" i="1"/>
  <c r="I15" i="4" s="1"/>
  <c r="R80" i="1"/>
  <c r="R19" i="4" s="1"/>
  <c r="N120" i="2"/>
  <c r="M45" i="4" s="1"/>
  <c r="H68" i="2"/>
  <c r="N70" i="2"/>
  <c r="N104" i="2" s="1"/>
  <c r="F143" i="3"/>
  <c r="M44" i="1"/>
  <c r="G46" i="1"/>
  <c r="L80" i="1"/>
  <c r="L19" i="4" s="1"/>
  <c r="R83" i="1"/>
  <c r="R22" i="4" s="1"/>
  <c r="C103" i="2"/>
  <c r="C95" i="2"/>
  <c r="C123" i="2"/>
  <c r="B48" i="4" s="1"/>
  <c r="C118" i="2"/>
  <c r="B43" i="4" s="1"/>
  <c r="P52" i="1"/>
  <c r="P80" i="1"/>
  <c r="P19" i="4" s="1"/>
  <c r="V52" i="1"/>
  <c r="V80" i="1"/>
  <c r="V19" i="4" s="1"/>
  <c r="N52" i="1"/>
  <c r="N80" i="1"/>
  <c r="N19" i="4" s="1"/>
  <c r="U104" i="2"/>
  <c r="O156" i="2"/>
  <c r="P104" i="2"/>
  <c r="V156" i="2"/>
  <c r="C108" i="2"/>
  <c r="C65" i="2"/>
  <c r="Q156" i="2"/>
  <c r="C148" i="2"/>
  <c r="G64" i="1"/>
  <c r="G3" i="4" s="1"/>
  <c r="O49" i="1"/>
  <c r="O64" i="1"/>
  <c r="O3" i="4" s="1"/>
  <c r="W85" i="1"/>
  <c r="W24" i="4" s="1"/>
  <c r="W87" i="1"/>
  <c r="Y85" i="1"/>
  <c r="Y24" i="4" s="1"/>
  <c r="Y87" i="1"/>
  <c r="E52" i="1"/>
  <c r="E80" i="1"/>
  <c r="E19" i="4" s="1"/>
  <c r="X85" i="1"/>
  <c r="X24" i="4" s="1"/>
  <c r="X87" i="1"/>
  <c r="R85" i="1"/>
  <c r="R24" i="4" s="1"/>
  <c r="R87" i="1"/>
  <c r="B65" i="1"/>
  <c r="B4" i="4" s="1"/>
  <c r="Q52" i="1"/>
  <c r="Q80" i="1"/>
  <c r="Q19" i="4" s="1"/>
  <c r="C52" i="1"/>
  <c r="C80" i="1"/>
  <c r="C19" i="4" s="1"/>
  <c r="L83" i="1"/>
  <c r="L22" i="4" s="1"/>
  <c r="L54" i="1"/>
  <c r="T49" i="1"/>
  <c r="T64" i="1"/>
  <c r="T3" i="4" s="1"/>
  <c r="U52" i="1"/>
  <c r="U80" i="1"/>
  <c r="U19" i="4" s="1"/>
  <c r="S52" i="1"/>
  <c r="S80" i="1"/>
  <c r="S19" i="4" s="1"/>
  <c r="K80" i="1"/>
  <c r="K19" i="4" s="1"/>
  <c r="K52" i="1"/>
  <c r="X158" i="2" l="1"/>
  <c r="G76" i="1"/>
  <c r="G15" i="4" s="1"/>
  <c r="G158" i="2"/>
  <c r="T158" i="2"/>
  <c r="J75" i="1"/>
  <c r="J14" i="4" s="1"/>
  <c r="J49" i="1"/>
  <c r="J45" i="4"/>
  <c r="K122" i="2"/>
  <c r="V81" i="4"/>
  <c r="R158" i="2"/>
  <c r="I81" i="4"/>
  <c r="K81" i="4"/>
  <c r="Y90" i="1"/>
  <c r="Y29" i="4" s="1"/>
  <c r="Y26" i="4"/>
  <c r="H52" i="1"/>
  <c r="H83" i="1" s="1"/>
  <c r="H22" i="4" s="1"/>
  <c r="C147" i="2"/>
  <c r="B72" i="4" s="1"/>
  <c r="P156" i="2"/>
  <c r="P158" i="2" s="1"/>
  <c r="D158" i="2"/>
  <c r="F158" i="2"/>
  <c r="S158" i="2"/>
  <c r="I156" i="2"/>
  <c r="H81" i="4" s="1"/>
  <c r="M158" i="2"/>
  <c r="U156" i="2"/>
  <c r="U158" i="2" s="1"/>
  <c r="C155" i="2"/>
  <c r="B80" i="4" s="1"/>
  <c r="B73" i="4"/>
  <c r="C117" i="2"/>
  <c r="B42" i="4" s="1"/>
  <c r="B33" i="4"/>
  <c r="Q158" i="2"/>
  <c r="P81" i="4"/>
  <c r="V158" i="2"/>
  <c r="U81" i="4"/>
  <c r="O158" i="2"/>
  <c r="N81" i="4"/>
  <c r="E122" i="2"/>
  <c r="D45" i="4"/>
  <c r="R90" i="1"/>
  <c r="R29" i="4" s="1"/>
  <c r="R26" i="4"/>
  <c r="X90" i="1"/>
  <c r="X29" i="4" s="1"/>
  <c r="X26" i="4"/>
  <c r="W90" i="1"/>
  <c r="W29" i="4" s="1"/>
  <c r="W26" i="4"/>
  <c r="D75" i="1"/>
  <c r="D14" i="4" s="1"/>
  <c r="D49" i="1"/>
  <c r="I49" i="1"/>
  <c r="I80" i="1" s="1"/>
  <c r="I19" i="4" s="1"/>
  <c r="G77" i="1"/>
  <c r="G16" i="4" s="1"/>
  <c r="G44" i="1"/>
  <c r="B46" i="1"/>
  <c r="H70" i="2"/>
  <c r="H104" i="2" s="1"/>
  <c r="C68" i="2"/>
  <c r="C70" i="2" s="1"/>
  <c r="C104" i="2" s="1"/>
  <c r="M75" i="1"/>
  <c r="M14" i="4" s="1"/>
  <c r="M49" i="1"/>
  <c r="N122" i="2"/>
  <c r="H120" i="2"/>
  <c r="G45" i="4" s="1"/>
  <c r="N54" i="1"/>
  <c r="N83" i="1"/>
  <c r="N22" i="4" s="1"/>
  <c r="V54" i="1"/>
  <c r="V83" i="1"/>
  <c r="V22" i="4" s="1"/>
  <c r="P54" i="1"/>
  <c r="P83" i="1"/>
  <c r="P22" i="4" s="1"/>
  <c r="S54" i="1"/>
  <c r="S83" i="1"/>
  <c r="S22" i="4" s="1"/>
  <c r="T52" i="1"/>
  <c r="T80" i="1"/>
  <c r="T19" i="4" s="1"/>
  <c r="Q54" i="1"/>
  <c r="Q83" i="1"/>
  <c r="Q22" i="4" s="1"/>
  <c r="E54" i="1"/>
  <c r="E83" i="1"/>
  <c r="E22" i="4" s="1"/>
  <c r="K83" i="1"/>
  <c r="K22" i="4" s="1"/>
  <c r="K54" i="1"/>
  <c r="B29" i="1"/>
  <c r="L85" i="1"/>
  <c r="L24" i="4" s="1"/>
  <c r="L56" i="1"/>
  <c r="L87" i="1" s="1"/>
  <c r="O52" i="1"/>
  <c r="O80" i="1"/>
  <c r="O19" i="4" s="1"/>
  <c r="U54" i="1"/>
  <c r="U83" i="1"/>
  <c r="U22" i="4" s="1"/>
  <c r="C54" i="1"/>
  <c r="C83" i="1"/>
  <c r="C22" i="4" s="1"/>
  <c r="H54" i="1" l="1"/>
  <c r="H56" i="1" s="1"/>
  <c r="H87" i="1" s="1"/>
  <c r="I158" i="2"/>
  <c r="J47" i="4"/>
  <c r="K156" i="2"/>
  <c r="J52" i="1"/>
  <c r="J80" i="1"/>
  <c r="J19" i="4" s="1"/>
  <c r="I52" i="1"/>
  <c r="I54" i="1" s="1"/>
  <c r="I56" i="1" s="1"/>
  <c r="I87" i="1" s="1"/>
  <c r="O81" i="4"/>
  <c r="T81" i="4"/>
  <c r="N156" i="2"/>
  <c r="M47" i="4"/>
  <c r="E156" i="2"/>
  <c r="D47" i="4"/>
  <c r="L90" i="1"/>
  <c r="L29" i="4" s="1"/>
  <c r="L26" i="4"/>
  <c r="D52" i="1"/>
  <c r="D80" i="1"/>
  <c r="D19" i="4" s="1"/>
  <c r="G75" i="1"/>
  <c r="G14" i="4" s="1"/>
  <c r="G49" i="1"/>
  <c r="M80" i="1"/>
  <c r="M19" i="4" s="1"/>
  <c r="M52" i="1"/>
  <c r="B77" i="1"/>
  <c r="B16" i="4" s="1"/>
  <c r="B44" i="1"/>
  <c r="C120" i="2"/>
  <c r="H122" i="2"/>
  <c r="P56" i="1"/>
  <c r="P87" i="1" s="1"/>
  <c r="P85" i="1"/>
  <c r="P24" i="4" s="1"/>
  <c r="N56" i="1"/>
  <c r="N87" i="1" s="1"/>
  <c r="N85" i="1"/>
  <c r="N24" i="4" s="1"/>
  <c r="V56" i="1"/>
  <c r="V87" i="1" s="1"/>
  <c r="V85" i="1"/>
  <c r="V24" i="4" s="1"/>
  <c r="C56" i="1"/>
  <c r="C87" i="1" s="1"/>
  <c r="C90" i="1" s="1"/>
  <c r="C85" i="1"/>
  <c r="C24" i="4" s="1"/>
  <c r="E56" i="1"/>
  <c r="E87" i="1" s="1"/>
  <c r="E90" i="1" s="1"/>
  <c r="E85" i="1"/>
  <c r="E24" i="4" s="1"/>
  <c r="T54" i="1"/>
  <c r="T83" i="1"/>
  <c r="T22" i="4" s="1"/>
  <c r="O54" i="1"/>
  <c r="O83" i="1"/>
  <c r="O22" i="4" s="1"/>
  <c r="K85" i="1"/>
  <c r="K24" i="4" s="1"/>
  <c r="K56" i="1"/>
  <c r="K87" i="1" s="1"/>
  <c r="U56" i="1"/>
  <c r="U87" i="1" s="1"/>
  <c r="U85" i="1"/>
  <c r="U24" i="4" s="1"/>
  <c r="Q56" i="1"/>
  <c r="Q87" i="1" s="1"/>
  <c r="Q85" i="1"/>
  <c r="Q24" i="4" s="1"/>
  <c r="S56" i="1"/>
  <c r="S87" i="1" s="1"/>
  <c r="S85" i="1"/>
  <c r="S24" i="4" s="1"/>
  <c r="H85" i="1" l="1"/>
  <c r="H24" i="4" s="1"/>
  <c r="I85" i="1"/>
  <c r="I24" i="4" s="1"/>
  <c r="I83" i="1"/>
  <c r="I22" i="4" s="1"/>
  <c r="J54" i="1"/>
  <c r="J83" i="1"/>
  <c r="J22" i="4" s="1"/>
  <c r="J81" i="4"/>
  <c r="K158" i="2"/>
  <c r="H156" i="2"/>
  <c r="G47" i="4"/>
  <c r="C122" i="2"/>
  <c r="B45" i="4"/>
  <c r="E158" i="2"/>
  <c r="D81" i="4"/>
  <c r="N158" i="2"/>
  <c r="M81" i="4"/>
  <c r="S90" i="1"/>
  <c r="S29" i="4" s="1"/>
  <c r="S26" i="4"/>
  <c r="Q90" i="1"/>
  <c r="Q29" i="4" s="1"/>
  <c r="Q26" i="4"/>
  <c r="U90" i="1"/>
  <c r="U29" i="4" s="1"/>
  <c r="U26" i="4"/>
  <c r="E29" i="4"/>
  <c r="E26" i="4"/>
  <c r="C29" i="4"/>
  <c r="C26" i="4"/>
  <c r="V90" i="1"/>
  <c r="V29" i="4" s="1"/>
  <c r="V26" i="4"/>
  <c r="N90" i="1"/>
  <c r="N29" i="4" s="1"/>
  <c r="N26" i="4"/>
  <c r="P90" i="1"/>
  <c r="P29" i="4" s="1"/>
  <c r="P26" i="4"/>
  <c r="K90" i="1"/>
  <c r="K29" i="4" s="1"/>
  <c r="K26" i="4"/>
  <c r="I90" i="1"/>
  <c r="I29" i="4" s="1"/>
  <c r="I26" i="4"/>
  <c r="H90" i="1"/>
  <c r="H29" i="4" s="1"/>
  <c r="H26" i="4"/>
  <c r="D83" i="1"/>
  <c r="D22" i="4" s="1"/>
  <c r="D54" i="1"/>
  <c r="B75" i="1"/>
  <c r="B14" i="4" s="1"/>
  <c r="M54" i="1"/>
  <c r="M83" i="1"/>
  <c r="M22" i="4" s="1"/>
  <c r="G52" i="1"/>
  <c r="G80" i="1"/>
  <c r="G19" i="4" s="1"/>
  <c r="O56" i="1"/>
  <c r="O87" i="1" s="1"/>
  <c r="O85" i="1"/>
  <c r="O24" i="4" s="1"/>
  <c r="T56" i="1"/>
  <c r="T87" i="1" s="1"/>
  <c r="T85" i="1"/>
  <c r="T24" i="4" s="1"/>
  <c r="J56" i="1" l="1"/>
  <c r="J87" i="1" s="1"/>
  <c r="J85" i="1"/>
  <c r="J24" i="4" s="1"/>
  <c r="C156" i="2"/>
  <c r="B47" i="4"/>
  <c r="H158" i="2"/>
  <c r="G81" i="4"/>
  <c r="T90" i="1"/>
  <c r="T29" i="4" s="1"/>
  <c r="T26" i="4"/>
  <c r="O90" i="1"/>
  <c r="O29" i="4" s="1"/>
  <c r="O26" i="4"/>
  <c r="D85" i="1"/>
  <c r="D24" i="4" s="1"/>
  <c r="D56" i="1"/>
  <c r="D87" i="1" s="1"/>
  <c r="M85" i="1"/>
  <c r="M24" i="4" s="1"/>
  <c r="M56" i="1"/>
  <c r="M87" i="1" s="1"/>
  <c r="G54" i="1"/>
  <c r="G83" i="1"/>
  <c r="G22" i="4" s="1"/>
  <c r="J90" i="1" l="1"/>
  <c r="J29" i="4" s="1"/>
  <c r="J26" i="4"/>
  <c r="C158" i="2"/>
  <c r="B81" i="4"/>
  <c r="M90" i="1"/>
  <c r="M29" i="4" s="1"/>
  <c r="M26" i="4"/>
  <c r="D90" i="1"/>
  <c r="D29" i="4" s="1"/>
  <c r="D26" i="4"/>
  <c r="G56" i="1"/>
  <c r="G87" i="1" s="1"/>
  <c r="G85" i="1"/>
  <c r="G24" i="4" s="1"/>
  <c r="E153" i="3"/>
  <c r="F41" i="1" s="1"/>
  <c r="G90" i="1" l="1"/>
  <c r="G29" i="4" s="1"/>
  <c r="G26" i="4"/>
  <c r="E147" i="3"/>
  <c r="F33" i="1"/>
  <c r="F64" i="1" s="1"/>
  <c r="F72" i="1" l="1"/>
  <c r="F11" i="4" s="1"/>
  <c r="B41" i="1"/>
  <c r="B57" i="1" s="1"/>
  <c r="F3" i="4"/>
  <c r="F49" i="1"/>
  <c r="B72" i="1" l="1"/>
  <c r="B11" i="4" s="1"/>
  <c r="B33" i="1"/>
  <c r="B64" i="1" s="1"/>
  <c r="B3" i="4" s="1"/>
  <c r="F52" i="1"/>
  <c r="F80" i="1"/>
  <c r="F19" i="4" s="1"/>
  <c r="B49" i="1" l="1"/>
  <c r="B80" i="1" s="1"/>
  <c r="B19" i="4" s="1"/>
  <c r="F83" i="1"/>
  <c r="F22" i="4" s="1"/>
  <c r="F54" i="1"/>
  <c r="B52" i="1" l="1"/>
  <c r="B83" i="1" s="1"/>
  <c r="B22" i="4" s="1"/>
  <c r="F85" i="1"/>
  <c r="F24" i="4" s="1"/>
  <c r="F56" i="1"/>
  <c r="F87" i="1" s="1"/>
  <c r="F90" i="1" l="1"/>
  <c r="F29" i="4" s="1"/>
  <c r="F26" i="4"/>
  <c r="B54" i="1"/>
  <c r="B56" i="1" l="1"/>
  <c r="B87" i="1" s="1"/>
  <c r="B26" i="4" s="1"/>
  <c r="B85" i="1"/>
  <c r="B24" i="4" s="1"/>
</calcChain>
</file>

<file path=xl/comments1.xml><?xml version="1.0" encoding="utf-8"?>
<comments xmlns="http://schemas.openxmlformats.org/spreadsheetml/2006/main">
  <authors>
    <author>黄奕馨</author>
  </authors>
  <commentList>
    <comment ref="I49" authorId="0" shapeId="0">
      <text>
        <r>
          <rPr>
            <sz val="9"/>
            <color indexed="81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C52" authorId="0" shapeId="0">
      <text>
        <r>
          <rPr>
            <sz val="9"/>
            <color indexed="81"/>
            <rFont val="宋体"/>
            <family val="3"/>
            <charset val="134"/>
          </rPr>
          <t>1-4月已固定格式，填5=12月发生数。体现为价税分离以后的收入</t>
        </r>
      </text>
    </comment>
    <comment ref="I97" authorId="0" shapeId="0">
      <text>
        <r>
          <rPr>
            <sz val="9"/>
            <color indexed="81"/>
            <rFont val="宋体"/>
            <family val="3"/>
            <charset val="134"/>
          </rPr>
          <t>黄奕馨:
流程号或纸质存档资料（三方存档）</t>
        </r>
      </text>
    </comment>
    <comment ref="B148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152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I166" authorId="0" shapeId="0">
      <text>
        <r>
          <rPr>
            <sz val="9"/>
            <color indexed="81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I214" authorId="0" shapeId="0">
      <text>
        <r>
          <rPr>
            <sz val="9"/>
            <color indexed="81"/>
            <rFont val="宋体"/>
            <family val="3"/>
            <charset val="134"/>
          </rPr>
          <t>黄奕馨:
流程号或纸质存档资料（三方存档）</t>
        </r>
      </text>
    </comment>
    <comment ref="B267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271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</commentList>
</comments>
</file>

<file path=xl/sharedStrings.xml><?xml version="1.0" encoding="utf-8"?>
<sst xmlns="http://schemas.openxmlformats.org/spreadsheetml/2006/main" count="1246" uniqueCount="231">
  <si>
    <t>2016年1-12月利润调整表</t>
  </si>
  <si>
    <t>报表数据</t>
  </si>
  <si>
    <t>单位：元</t>
  </si>
  <si>
    <t>项目</t>
  </si>
  <si>
    <t>合计</t>
  </si>
  <si>
    <t>其他</t>
  </si>
  <si>
    <t>总部中后台</t>
  </si>
  <si>
    <t>经纪业务部</t>
  </si>
  <si>
    <t>资产管理部</t>
  </si>
  <si>
    <t>深分公司合计</t>
  </si>
  <si>
    <t>固定收益部</t>
  </si>
  <si>
    <t>证券投资部</t>
  </si>
  <si>
    <t>金融衍生品投资部</t>
  </si>
  <si>
    <t>风险管理部</t>
  </si>
  <si>
    <t>深圳管理部</t>
  </si>
  <si>
    <t>金融工程部</t>
  </si>
  <si>
    <t>中小企业融资部</t>
  </si>
  <si>
    <t>投资银行合计</t>
  </si>
  <si>
    <t>财务顾问部</t>
  </si>
  <si>
    <t>债券融资部</t>
  </si>
  <si>
    <t>股权融资部</t>
  </si>
  <si>
    <t>投行管理总部</t>
  </si>
  <si>
    <t>浙江分公司小计</t>
  </si>
  <si>
    <t>浙分总部</t>
  </si>
  <si>
    <t>综合业务部</t>
  </si>
  <si>
    <t>网络金融部</t>
  </si>
  <si>
    <t>一、营业收入</t>
  </si>
  <si>
    <r>
      <rPr>
        <b/>
        <sz val="10"/>
        <rFont val="Times New Roman"/>
        <family val="1"/>
      </rPr>
      <t xml:space="preserve">   1.</t>
    </r>
    <r>
      <rPr>
        <b/>
        <sz val="10"/>
        <rFont val="宋体"/>
        <family val="3"/>
        <charset val="134"/>
      </rPr>
      <t>手续费及佣金收入</t>
    </r>
  </si>
  <si>
    <t>其中：证券经纪业务净收入</t>
  </si>
  <si>
    <t xml:space="preserve">      投资银行业务净收入</t>
  </si>
  <si>
    <t xml:space="preserve">      资产管理业务净收入</t>
  </si>
  <si>
    <r>
      <rPr>
        <b/>
        <sz val="10"/>
        <rFont val="Times New Roman"/>
        <family val="1"/>
      </rPr>
      <t>2.</t>
    </r>
    <r>
      <rPr>
        <b/>
        <sz val="10"/>
        <rFont val="宋体"/>
        <family val="3"/>
        <charset val="134"/>
      </rPr>
      <t>利息净收入</t>
    </r>
  </si>
  <si>
    <t>3.投资收益</t>
  </si>
  <si>
    <r>
      <rPr>
        <b/>
        <sz val="10"/>
        <rFont val="Times New Roman"/>
        <family val="1"/>
      </rP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</si>
  <si>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t>4.公允价值变动</t>
  </si>
  <si>
    <r>
      <rPr>
        <b/>
        <sz val="10"/>
        <rFont val="Times New Roman"/>
        <family val="1"/>
      </rPr>
      <t>5.</t>
    </r>
    <r>
      <rPr>
        <b/>
        <sz val="10"/>
        <rFont val="宋体"/>
        <family val="3"/>
        <charset val="134"/>
      </rPr>
      <t>汇兑损益</t>
    </r>
  </si>
  <si>
    <r>
      <rPr>
        <b/>
        <sz val="10"/>
        <rFont val="Times New Roman"/>
        <family val="1"/>
      </rPr>
      <t>6.</t>
    </r>
    <r>
      <rPr>
        <b/>
        <sz val="10"/>
        <rFont val="宋体"/>
        <family val="3"/>
        <charset val="134"/>
      </rPr>
      <t>其他业务收入</t>
    </r>
  </si>
  <si>
    <t>二、营业支出</t>
  </si>
  <si>
    <r>
      <rPr>
        <sz val="10"/>
        <rFont val="Times New Roman"/>
        <family val="1"/>
      </rPr>
      <t xml:space="preserve">   1.</t>
    </r>
    <r>
      <rPr>
        <sz val="10"/>
        <rFont val="宋体"/>
        <family val="3"/>
        <charset val="134"/>
      </rPr>
      <t>营业税金及附加</t>
    </r>
  </si>
  <si>
    <r>
      <rPr>
        <sz val="10"/>
        <rFont val="Times New Roman"/>
        <family val="1"/>
      </rPr>
      <t xml:space="preserve">   2.</t>
    </r>
    <r>
      <rPr>
        <sz val="10"/>
        <rFont val="宋体"/>
        <family val="3"/>
        <charset val="134"/>
      </rPr>
      <t>业务及管理费</t>
    </r>
  </si>
  <si>
    <r>
      <rPr>
        <sz val="10"/>
        <rFont val="Times New Roman"/>
        <family val="1"/>
      </rPr>
      <t xml:space="preserve">   3.</t>
    </r>
    <r>
      <rPr>
        <sz val="10"/>
        <rFont val="宋体"/>
        <family val="3"/>
        <charset val="134"/>
      </rPr>
      <t>资产减值损失</t>
    </r>
  </si>
  <si>
    <r>
      <rPr>
        <sz val="10"/>
        <rFont val="Times New Roman"/>
        <family val="1"/>
      </rPr>
      <t xml:space="preserve">   4.</t>
    </r>
    <r>
      <rPr>
        <sz val="10"/>
        <rFont val="宋体"/>
        <family val="3"/>
        <charset val="134"/>
      </rPr>
      <t>其它业务成本</t>
    </r>
  </si>
  <si>
    <t>三、营业利润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</si>
  <si>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加：营业外收入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</si>
  <si>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减：营业外支出</t>
    </r>
  </si>
  <si>
    <t>四、利润总额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</si>
  <si>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减：所得税费用</t>
    </r>
  </si>
  <si>
    <t>五、净利润</t>
  </si>
  <si>
    <t>综合收益</t>
  </si>
  <si>
    <t>六、综合收益总额</t>
  </si>
  <si>
    <t>验证：</t>
  </si>
  <si>
    <t>考核调整数据</t>
  </si>
  <si>
    <t>资金成本</t>
  </si>
  <si>
    <t>注：综合收益考核时按税前金额调为收入</t>
  </si>
  <si>
    <t>考核利润表</t>
  </si>
  <si>
    <t>部门考核利润</t>
  </si>
  <si>
    <t>2016年1-12月费用调整表</t>
  </si>
  <si>
    <t>调整前</t>
  </si>
  <si>
    <t>类别</t>
  </si>
  <si>
    <t>项  目</t>
  </si>
  <si>
    <t>人力成本费用</t>
  </si>
  <si>
    <t>职工工资</t>
  </si>
  <si>
    <t>职工福利费</t>
  </si>
  <si>
    <t>工会经费</t>
  </si>
  <si>
    <t>社保费</t>
  </si>
  <si>
    <t>劳动补偿金</t>
  </si>
  <si>
    <t>劳动保护费</t>
  </si>
  <si>
    <t>员工误餐费</t>
  </si>
  <si>
    <t>自选福利</t>
  </si>
  <si>
    <t>奖金</t>
  </si>
  <si>
    <t>小计</t>
  </si>
  <si>
    <t>业务费用</t>
  </si>
  <si>
    <t>营销费用</t>
  </si>
  <si>
    <t>中介费用</t>
  </si>
  <si>
    <t>投保基金</t>
  </si>
  <si>
    <t>交易所会员年费</t>
  </si>
  <si>
    <t>管理费用</t>
  </si>
  <si>
    <t>业务招待费</t>
  </si>
  <si>
    <t>差旅费</t>
  </si>
  <si>
    <t>水电费</t>
  </si>
  <si>
    <t>邮电通讯费</t>
  </si>
  <si>
    <t>办公费</t>
  </si>
  <si>
    <t>低值易耗品</t>
  </si>
  <si>
    <t>职工教育费</t>
  </si>
  <si>
    <t>审计评估费</t>
  </si>
  <si>
    <t>广告宣传费</t>
  </si>
  <si>
    <t>营销活动费</t>
  </si>
  <si>
    <t>咨讯费</t>
  </si>
  <si>
    <t>安全保卫费</t>
  </si>
  <si>
    <t>会议费</t>
  </si>
  <si>
    <t>印刷费</t>
  </si>
  <si>
    <t>机动车辆运营费</t>
  </si>
  <si>
    <t>董事会费</t>
  </si>
  <si>
    <t>修理费</t>
  </si>
  <si>
    <t>报刊书籍费</t>
  </si>
  <si>
    <t>市内办公交通费</t>
  </si>
  <si>
    <t>上交管理费</t>
  </si>
  <si>
    <t>税金</t>
  </si>
  <si>
    <t>诉讼律师费</t>
  </si>
  <si>
    <t>财产保险费</t>
  </si>
  <si>
    <t>其它</t>
  </si>
  <si>
    <t>运营费用</t>
  </si>
  <si>
    <t>证券交易通讯费</t>
  </si>
  <si>
    <t>电子设备运转费</t>
  </si>
  <si>
    <t>物业租赁管理费</t>
  </si>
  <si>
    <t>折旧费</t>
  </si>
  <si>
    <t>无形资产摊销</t>
  </si>
  <si>
    <t>长期待摊费用摊销</t>
  </si>
  <si>
    <t>交易席位费摊销</t>
  </si>
  <si>
    <t>调整数据</t>
  </si>
  <si>
    <t>调整后</t>
  </si>
  <si>
    <t xml:space="preserve">   1.手续费及佣金收入</t>
  </si>
  <si>
    <t>2.利息净收入</t>
  </si>
  <si>
    <t>5.汇兑损益</t>
  </si>
  <si>
    <t>6.其他业务收入</t>
  </si>
  <si>
    <t xml:space="preserve">   1.营业税金及附加</t>
  </si>
  <si>
    <t xml:space="preserve">   2.业务及管理费</t>
  </si>
  <si>
    <t xml:space="preserve">   3.资产减值损失</t>
  </si>
  <si>
    <t xml:space="preserve">   4.其它业务成本</t>
  </si>
  <si>
    <t xml:space="preserve">   加：营业外收入</t>
  </si>
  <si>
    <t xml:space="preserve">   减：营业外支出</t>
  </si>
  <si>
    <t>投资银行总部</t>
  </si>
  <si>
    <t xml:space="preserve">  减：所得税费用</t>
  </si>
  <si>
    <t>序号</t>
  </si>
  <si>
    <t>调整金额</t>
  </si>
  <si>
    <t>调整部门</t>
  </si>
  <si>
    <t>对应调整金额</t>
  </si>
  <si>
    <t>对应调整部门</t>
  </si>
  <si>
    <t>费用类别</t>
  </si>
  <si>
    <t>调整事项</t>
  </si>
  <si>
    <t>调整依据</t>
  </si>
  <si>
    <t>一、报表利润</t>
  </si>
  <si>
    <t>二、收入调整项目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</si>
  <si>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</si>
  <si>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</si>
  <si>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</si>
  <si>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</si>
  <si>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</si>
  <si>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</si>
  <si>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</si>
  <si>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</si>
  <si>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</si>
  <si>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</si>
  <si>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</si>
  <si>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</si>
  <si>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</si>
  <si>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</si>
  <si>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</si>
  <si>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三、营业税调整项</t>
  </si>
  <si>
    <t>四、费用调整项</t>
  </si>
  <si>
    <t>考核利润</t>
  </si>
  <si>
    <t>综合收益调整表</t>
  </si>
  <si>
    <t>调整科目</t>
  </si>
  <si>
    <t>六、综合收益调整项</t>
  </si>
  <si>
    <r>
      <rPr>
        <b/>
        <sz val="10"/>
        <color rgb="FFFF0000"/>
        <rFont val="微软雅黑"/>
        <family val="2"/>
        <charset val="134"/>
      </rPr>
      <t>注：</t>
    </r>
    <r>
      <rPr>
        <sz val="10"/>
        <color rgb="FFFF0000"/>
        <rFont val="微软雅黑"/>
        <family val="2"/>
        <charset val="134"/>
      </rPr>
      <t>1、无对应调整部门的填为"其他"，如综合收益与跨期调整事项(总部中后台为与总部帐套调整事项,总部代付或总部分摊等）</t>
    </r>
  </si>
  <si>
    <t xml:space="preserve">      2、跨部门调整的需提前与调整部门沟通确认，一增一减。</t>
  </si>
  <si>
    <t xml:space="preserve">      3、多部门可一起调整，此事不用输入报表金额，本表与第一张表调整金额应保持一致。如仅1个部门则填入报表利润以便核对；</t>
  </si>
  <si>
    <t xml:space="preserve">      4、调整收入时同步调整税金及投保。</t>
  </si>
  <si>
    <t xml:space="preserve">     5、综合收益直接在</t>
  </si>
  <si>
    <r>
      <t>资金运营部2</t>
    </r>
    <r>
      <rPr>
        <sz val="10"/>
        <rFont val="微软雅黑"/>
        <family val="2"/>
        <charset val="134"/>
      </rPr>
      <t>906账户回购利息</t>
    </r>
    <phoneticPr fontId="30" type="noConversion"/>
  </si>
  <si>
    <t>固收期货</t>
    <phoneticPr fontId="30" type="noConversion"/>
  </si>
  <si>
    <t>金工期货</t>
    <phoneticPr fontId="30" type="noConversion"/>
  </si>
  <si>
    <r>
      <t>固收2</t>
    </r>
    <r>
      <rPr>
        <sz val="10"/>
        <rFont val="微软雅黑"/>
        <family val="2"/>
        <charset val="134"/>
      </rPr>
      <t>921账户基金投资收益</t>
    </r>
    <phoneticPr fontId="30" type="noConversion"/>
  </si>
  <si>
    <t>固收2921账户基金浮动盈亏</t>
    <phoneticPr fontId="30" type="noConversion"/>
  </si>
  <si>
    <t>证投游族网络及稳赢系列浮动盈亏</t>
    <phoneticPr fontId="30" type="noConversion"/>
  </si>
  <si>
    <t>资管楚天科技浮动盈亏</t>
    <phoneticPr fontId="30" type="noConversion"/>
  </si>
  <si>
    <t>固收投资户浮动盈亏</t>
    <phoneticPr fontId="30" type="noConversion"/>
  </si>
  <si>
    <t>金工产品浮动盈亏</t>
    <phoneticPr fontId="30" type="noConversion"/>
  </si>
  <si>
    <t>往年分销费收回</t>
    <phoneticPr fontId="30" type="noConversion"/>
  </si>
  <si>
    <t>资金运营部委托现金管理收入</t>
    <phoneticPr fontId="30" type="noConversion"/>
  </si>
  <si>
    <t>固收代持撮合户浮动盈亏调出</t>
    <phoneticPr fontId="30" type="noConversion"/>
  </si>
  <si>
    <t>资产管理浮动收益</t>
    <phoneticPr fontId="30" type="noConversion"/>
  </si>
  <si>
    <t>融券浮动收益</t>
    <phoneticPr fontId="30" type="noConversion"/>
  </si>
  <si>
    <r>
      <t>融盈2号</t>
    </r>
    <r>
      <rPr>
        <sz val="10"/>
        <color theme="1"/>
        <rFont val="微软雅黑"/>
        <family val="2"/>
        <charset val="134"/>
      </rPr>
      <t>不计入部门收入</t>
    </r>
    <phoneticPr fontId="30" type="noConversion"/>
  </si>
  <si>
    <t>验证：</t>
    <phoneticPr fontId="30" type="noConversion"/>
  </si>
  <si>
    <t>转融通利息调整</t>
    <phoneticPr fontId="30" type="noConversion"/>
  </si>
  <si>
    <t>9</t>
    <phoneticPr fontId="30" type="noConversion"/>
  </si>
  <si>
    <t>折旧费分摊</t>
    <phoneticPr fontId="30" type="noConversion"/>
  </si>
  <si>
    <r>
      <t xml:space="preserve">   1.</t>
    </r>
    <r>
      <rPr>
        <sz val="10"/>
        <rFont val="宋体"/>
        <family val="3"/>
        <charset val="134"/>
      </rPr>
      <t>营业税金及附加</t>
    </r>
  </si>
  <si>
    <r>
      <t xml:space="preserve">   2.</t>
    </r>
    <r>
      <rPr>
        <sz val="10"/>
        <rFont val="宋体"/>
        <family val="3"/>
        <charset val="134"/>
      </rPr>
      <t>业务及管理费</t>
    </r>
  </si>
  <si>
    <r>
      <t xml:space="preserve">   3.</t>
    </r>
    <r>
      <rPr>
        <sz val="10"/>
        <rFont val="宋体"/>
        <family val="3"/>
        <charset val="134"/>
      </rPr>
      <t>资产减值损失</t>
    </r>
  </si>
  <si>
    <r>
      <t xml:space="preserve">   4.</t>
    </r>
    <r>
      <rPr>
        <sz val="10"/>
        <rFont val="宋体"/>
        <family val="3"/>
        <charset val="134"/>
      </rPr>
      <t>其它业务成本</t>
    </r>
  </si>
  <si>
    <r>
      <t xml:space="preserve">  </t>
    </r>
    <r>
      <rPr>
        <sz val="10"/>
        <rFont val="宋体"/>
        <family val="3"/>
        <charset val="134"/>
      </rPr>
      <t>减：所得税费用</t>
    </r>
  </si>
  <si>
    <r>
      <t>2.</t>
    </r>
    <r>
      <rPr>
        <b/>
        <sz val="10"/>
        <rFont val="宋体"/>
        <family val="3"/>
        <charset val="134"/>
      </rPr>
      <t>利息净收入</t>
    </r>
  </si>
  <si>
    <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</si>
  <si>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r>
      <t>5.</t>
    </r>
    <r>
      <rPr>
        <b/>
        <sz val="10"/>
        <rFont val="宋体"/>
        <family val="3"/>
        <charset val="134"/>
      </rPr>
      <t>汇兑损益</t>
    </r>
  </si>
  <si>
    <r>
      <t>6.</t>
    </r>
    <r>
      <rPr>
        <b/>
        <sz val="10"/>
        <rFont val="宋体"/>
        <family val="3"/>
        <charset val="134"/>
      </rPr>
      <t>其他业务收入</t>
    </r>
  </si>
  <si>
    <t>考核利润表</t>
    <phoneticPr fontId="30" type="noConversion"/>
  </si>
  <si>
    <t>债券承销款资金利息</t>
    <phoneticPr fontId="30" type="noConversion"/>
  </si>
  <si>
    <r>
      <t>2016年</t>
    </r>
    <r>
      <rPr>
        <b/>
        <sz val="12"/>
        <color theme="1"/>
        <rFont val="微软雅黑"/>
        <family val="2"/>
        <charset val="134"/>
      </rPr>
      <t>2</t>
    </r>
    <r>
      <rPr>
        <b/>
        <sz val="12"/>
        <color theme="1"/>
        <rFont val="微软雅黑"/>
        <family val="2"/>
        <charset val="134"/>
      </rPr>
      <t>月考核调整事项表</t>
    </r>
    <phoneticPr fontId="30" type="noConversion"/>
  </si>
  <si>
    <r>
      <t>固收2</t>
    </r>
    <r>
      <rPr>
        <sz val="10"/>
        <rFont val="微软雅黑"/>
        <family val="2"/>
        <charset val="134"/>
      </rPr>
      <t>921账户回购利息</t>
    </r>
    <phoneticPr fontId="30" type="noConversion"/>
  </si>
  <si>
    <t>证投赛莱拉财务顾问收入</t>
    <phoneticPr fontId="30" type="noConversion"/>
  </si>
  <si>
    <t>红桂客户蓝补2015年度佣金</t>
    <phoneticPr fontId="30" type="noConversion"/>
  </si>
  <si>
    <t>浙分总部</t>
    <phoneticPr fontId="30" type="noConversion"/>
  </si>
  <si>
    <t>投资银行总部</t>
    <phoneticPr fontId="30" type="noConversion"/>
  </si>
  <si>
    <t>资金运营部场外基金申购红利</t>
  </si>
  <si>
    <t>固收投顾团队费用从运营支持部调入</t>
    <phoneticPr fontId="30" type="noConversion"/>
  </si>
  <si>
    <t>德盛期货财富1号调至金工</t>
  </si>
  <si>
    <t>赛莱拉利润调整申请（纸质，双方领导签字）</t>
  </si>
  <si>
    <t>16</t>
  </si>
  <si>
    <t>17</t>
  </si>
  <si>
    <t>18</t>
  </si>
  <si>
    <t>19</t>
  </si>
  <si>
    <t>20</t>
  </si>
  <si>
    <t>21</t>
  </si>
  <si>
    <t>22</t>
  </si>
  <si>
    <t>23</t>
  </si>
  <si>
    <t>江苏开磷瑞阳、湖南桃花江游艇</t>
    <phoneticPr fontId="30" type="noConversion"/>
  </si>
  <si>
    <t>总部大宗采购分摊费用转出</t>
  </si>
  <si>
    <t>通道占用</t>
    <phoneticPr fontId="30" type="noConversion"/>
  </si>
  <si>
    <t>委托理财</t>
    <phoneticPr fontId="30" type="noConversion"/>
  </si>
  <si>
    <t>业务分成（纸质，双方签字）</t>
    <phoneticPr fontId="30" type="noConversion"/>
  </si>
  <si>
    <t>融盈2号暂不计入部门收入</t>
    <phoneticPr fontId="30" type="noConversion"/>
  </si>
  <si>
    <t>深圳管理部</t>
    <phoneticPr fontId="30" type="noConversion"/>
  </si>
  <si>
    <t>股权融资部</t>
    <phoneticPr fontId="30" type="noConversion"/>
  </si>
  <si>
    <t>月多利1-3号利息支出</t>
    <phoneticPr fontId="30" type="noConversion"/>
  </si>
  <si>
    <t>利息收入未计提营业税</t>
    <phoneticPr fontId="30" type="noConversion"/>
  </si>
  <si>
    <t>利息收入未计提营业税</t>
    <phoneticPr fontId="30" type="noConversion"/>
  </si>
  <si>
    <t>税金为负数</t>
    <phoneticPr fontId="30" type="noConversion"/>
  </si>
  <si>
    <t>金衍期货</t>
    <phoneticPr fontId="30" type="noConversion"/>
  </si>
  <si>
    <t>2016年5-12月</t>
    <phoneticPr fontId="30" type="noConversion"/>
  </si>
  <si>
    <t>2016年1-4月</t>
    <phoneticPr fontId="30" type="noConversion"/>
  </si>
  <si>
    <t>网络引流推广费计提</t>
    <phoneticPr fontId="30" type="noConversion"/>
  </si>
  <si>
    <t>网络引流服务费计提</t>
    <phoneticPr fontId="30" type="noConversion"/>
  </si>
  <si>
    <t>销项税负数分离引起的收入增加调整</t>
    <phoneticPr fontId="30" type="noConversion"/>
  </si>
  <si>
    <t>新疆西龙土推荐挂牌财务顾问收入</t>
  </si>
  <si>
    <t>1-5月IB分成利润</t>
    <phoneticPr fontId="30" type="noConversion"/>
  </si>
  <si>
    <t>网络引流推广费计提(冲回）</t>
    <phoneticPr fontId="30" type="noConversion"/>
  </si>
  <si>
    <t>网络引流服务费计提(冲回）</t>
    <phoneticPr fontId="30" type="noConversion"/>
  </si>
  <si>
    <t>经纪业务部</t>
    <phoneticPr fontId="30" type="noConversion"/>
  </si>
  <si>
    <t>收入已扣除税费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</si>
</sst>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_-* #,##0.00_-;\-* #,##0.00_-;_-* &quot;-&quot;??_-;_-@_-"/>
    <numFmt numFmtId="178" formatCode="_ &quot;￥&quot;* #,##0_ ;_ &quot;￥&quot;* \-#,##0_ ;_ &quot;￥&quot;* &quot;-&quot;_ ;_ @_ "/>
    <numFmt numFmtId="179" formatCode="0.00_ "/>
    <numFmt numFmtId="180" formatCode="0_ "/>
  </numFmts>
  <fonts count="37">
    <font>
      <sz val="11"/>
      <color theme="1"/>
      <name val="宋体"/>
      <charset val="134"/>
      <scheme val="minor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Times New Roman"/>
      <family val="1"/>
    </font>
    <font>
      <b/>
      <sz val="12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C00000"/>
      <name val="微软雅黑"/>
      <family val="2"/>
      <charset val="134"/>
    </font>
    <font>
      <b/>
      <sz val="1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2"/>
      <color theme="1"/>
      <name val="仿宋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仿宋_GB2312"/>
      <charset val="134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仿宋_GB2312"/>
      <charset val="134"/>
    </font>
    <font>
      <sz val="10"/>
      <color theme="0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sz val="10"/>
      <color theme="1"/>
      <name val="仿宋_GB2312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Times New Roman"/>
      <family val="1"/>
    </font>
    <font>
      <b/>
      <sz val="14"/>
      <color theme="1"/>
      <name val="微软雅黑"/>
      <family val="2"/>
      <charset val="134"/>
    </font>
    <font>
      <sz val="10"/>
      <color theme="1"/>
      <name val="仿宋_GB2312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2065187536243"/>
        <bgColor indexed="64"/>
      </patternFill>
    </fill>
  </fills>
  <borders count="27">
    <border>
      <left/>
      <right/>
      <top/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hair">
        <color indexed="12"/>
      </left>
      <right/>
      <top style="medium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/>
      <right style="hair">
        <color indexed="12"/>
      </right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/>
      <top style="hair">
        <color indexed="12"/>
      </top>
      <bottom/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/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/>
      <bottom/>
      <diagonal/>
    </border>
    <border>
      <left style="hair">
        <color indexed="12"/>
      </left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/>
      <top/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/>
      <diagonal/>
    </border>
    <border>
      <left/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/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/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</borders>
  <cellStyleXfs count="4">
    <xf numFmtId="0" fontId="0" fillId="0" borderId="0">
      <alignment vertical="center"/>
    </xf>
    <xf numFmtId="177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178" fontId="28" fillId="0" borderId="0" applyFont="0" applyFill="0" applyBorder="0" applyAlignment="0" applyProtection="0"/>
  </cellStyleXfs>
  <cellXfs count="261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49" fontId="2" fillId="0" borderId="0" xfId="0" applyNumberFormat="1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49" fontId="3" fillId="2" borderId="0" xfId="0" applyNumberFormat="1" applyFont="1" applyFill="1" applyAlignment="1" applyProtection="1">
      <alignment vertical="center"/>
      <protection locked="0"/>
    </xf>
    <xf numFmtId="49" fontId="4" fillId="0" borderId="0" xfId="0" applyNumberFormat="1" applyFont="1" applyProtection="1">
      <alignment vertical="center"/>
      <protection locked="0"/>
    </xf>
    <xf numFmtId="49" fontId="5" fillId="2" borderId="0" xfId="0" applyNumberFormat="1" applyFont="1" applyFill="1" applyAlignment="1" applyProtection="1">
      <alignment vertical="center"/>
      <protection locked="0"/>
    </xf>
    <xf numFmtId="49" fontId="2" fillId="2" borderId="0" xfId="0" applyNumberFormat="1" applyFont="1" applyFill="1" applyProtection="1">
      <alignment vertical="center"/>
      <protection locked="0"/>
    </xf>
    <xf numFmtId="0" fontId="2" fillId="2" borderId="0" xfId="0" applyFont="1" applyFill="1" applyProtection="1">
      <alignment vertical="center"/>
      <protection locked="0"/>
    </xf>
    <xf numFmtId="43" fontId="6" fillId="3" borderId="1" xfId="3" applyNumberFormat="1" applyFont="1" applyFill="1" applyBorder="1" applyAlignment="1" applyProtection="1">
      <alignment horizontal="center" vertical="center"/>
      <protection locked="0"/>
    </xf>
    <xf numFmtId="43" fontId="6" fillId="3" borderId="2" xfId="3" applyNumberFormat="1" applyFont="1" applyFill="1" applyBorder="1" applyAlignment="1" applyProtection="1">
      <alignment horizontal="center" vertical="center"/>
      <protection locked="0"/>
    </xf>
    <xf numFmtId="9" fontId="7" fillId="4" borderId="3" xfId="2" applyFont="1" applyFill="1" applyBorder="1" applyAlignment="1" applyProtection="1">
      <alignment horizontal="left" wrapText="1"/>
      <protection locked="0"/>
    </xf>
    <xf numFmtId="176" fontId="7" fillId="4" borderId="3" xfId="2" applyNumberFormat="1" applyFont="1" applyFill="1" applyBorder="1" applyAlignment="1" applyProtection="1">
      <alignment horizontal="left" wrapText="1"/>
      <protection locked="0"/>
    </xf>
    <xf numFmtId="176" fontId="7" fillId="4" borderId="4" xfId="2" applyNumberFormat="1" applyFont="1" applyFill="1" applyBorder="1" applyAlignment="1" applyProtection="1">
      <alignment horizontal="left" wrapText="1"/>
      <protection locked="0"/>
    </xf>
    <xf numFmtId="177" fontId="7" fillId="4" borderId="3" xfId="2" applyNumberFormat="1" applyFont="1" applyFill="1" applyBorder="1" applyAlignment="1" applyProtection="1">
      <alignment horizontal="left" wrapText="1"/>
      <protection locked="0"/>
    </xf>
    <xf numFmtId="49" fontId="8" fillId="2" borderId="3" xfId="1" applyNumberFormat="1" applyFont="1" applyFill="1" applyBorder="1" applyAlignment="1" applyProtection="1">
      <protection locked="0"/>
    </xf>
    <xf numFmtId="177" fontId="8" fillId="2" borderId="3" xfId="1" applyNumberFormat="1" applyFont="1" applyFill="1" applyBorder="1" applyAlignment="1" applyProtection="1">
      <protection locked="0"/>
    </xf>
    <xf numFmtId="177" fontId="9" fillId="2" borderId="3" xfId="1" applyNumberFormat="1" applyFont="1" applyFill="1" applyBorder="1" applyAlignment="1" applyProtection="1">
      <protection locked="0"/>
    </xf>
    <xf numFmtId="177" fontId="1" fillId="2" borderId="3" xfId="1" applyNumberFormat="1" applyFont="1" applyFill="1" applyBorder="1" applyAlignment="1" applyProtection="1">
      <protection locked="0"/>
    </xf>
    <xf numFmtId="179" fontId="8" fillId="2" borderId="3" xfId="1" applyNumberFormat="1" applyFont="1" applyFill="1" applyBorder="1" applyAlignment="1" applyProtection="1">
      <protection locked="0"/>
    </xf>
    <xf numFmtId="0" fontId="2" fillId="0" borderId="3" xfId="0" applyFont="1" applyBorder="1" applyProtection="1">
      <alignment vertical="center"/>
      <protection locked="0"/>
    </xf>
    <xf numFmtId="0" fontId="2" fillId="0" borderId="4" xfId="0" applyFont="1" applyBorder="1" applyProtection="1">
      <alignment vertical="center"/>
      <protection locked="0"/>
    </xf>
    <xf numFmtId="177" fontId="7" fillId="4" borderId="4" xfId="2" applyNumberFormat="1" applyFont="1" applyFill="1" applyBorder="1" applyAlignment="1" applyProtection="1">
      <alignment horizontal="left" wrapText="1"/>
      <protection locked="0"/>
    </xf>
    <xf numFmtId="49" fontId="8" fillId="5" borderId="3" xfId="1" applyNumberFormat="1" applyFont="1" applyFill="1" applyBorder="1" applyAlignment="1" applyProtection="1">
      <protection locked="0"/>
    </xf>
    <xf numFmtId="177" fontId="8" fillId="5" borderId="3" xfId="1" applyNumberFormat="1" applyFont="1" applyFill="1" applyBorder="1" applyAlignment="1" applyProtection="1">
      <protection locked="0"/>
    </xf>
    <xf numFmtId="177" fontId="8" fillId="5" borderId="4" xfId="1" applyNumberFormat="1" applyFont="1" applyFill="1" applyBorder="1" applyAlignment="1" applyProtection="1">
      <protection locked="0"/>
    </xf>
    <xf numFmtId="49" fontId="8" fillId="2" borderId="5" xfId="1" applyNumberFormat="1" applyFont="1" applyFill="1" applyBorder="1" applyAlignment="1" applyProtection="1">
      <protection locked="0"/>
    </xf>
    <xf numFmtId="49" fontId="8" fillId="2" borderId="6" xfId="1" applyNumberFormat="1" applyFont="1" applyFill="1" applyBorder="1" applyAlignment="1" applyProtection="1">
      <protection locked="0"/>
    </xf>
    <xf numFmtId="49" fontId="8" fillId="2" borderId="7" xfId="1" applyNumberFormat="1" applyFont="1" applyFill="1" applyBorder="1" applyAlignment="1" applyProtection="1">
      <protection locked="0"/>
    </xf>
    <xf numFmtId="177" fontId="8" fillId="5" borderId="7" xfId="1" applyNumberFormat="1" applyFont="1" applyFill="1" applyBorder="1" applyAlignment="1" applyProtection="1">
      <protection locked="0"/>
    </xf>
    <xf numFmtId="177" fontId="8" fillId="2" borderId="7" xfId="1" applyNumberFormat="1" applyFont="1" applyFill="1" applyBorder="1" applyAlignment="1" applyProtection="1">
      <protection locked="0"/>
    </xf>
    <xf numFmtId="0" fontId="6" fillId="3" borderId="8" xfId="0" applyFont="1" applyFill="1" applyBorder="1" applyAlignment="1" applyProtection="1">
      <alignment horizontal="left"/>
      <protection locked="0"/>
    </xf>
    <xf numFmtId="177" fontId="6" fillId="3" borderId="8" xfId="0" applyNumberFormat="1" applyFont="1" applyFill="1" applyBorder="1" applyAlignment="1" applyProtection="1">
      <alignment horizontal="left"/>
      <protection locked="0"/>
    </xf>
    <xf numFmtId="177" fontId="6" fillId="3" borderId="9" xfId="0" applyNumberFormat="1" applyFont="1" applyFill="1" applyBorder="1" applyAlignment="1" applyProtection="1">
      <alignment horizontal="left"/>
      <protection locked="0"/>
    </xf>
    <xf numFmtId="177" fontId="2" fillId="0" borderId="0" xfId="0" applyNumberFormat="1" applyFont="1" applyProtection="1">
      <alignment vertical="center"/>
      <protection locked="0"/>
    </xf>
    <xf numFmtId="9" fontId="7" fillId="2" borderId="3" xfId="2" applyFont="1" applyFill="1" applyBorder="1" applyAlignment="1" applyProtection="1">
      <alignment horizontal="left" wrapText="1"/>
      <protection locked="0"/>
    </xf>
    <xf numFmtId="177" fontId="3" fillId="2" borderId="3" xfId="2" applyNumberFormat="1" applyFont="1" applyFill="1" applyBorder="1" applyAlignment="1" applyProtection="1">
      <alignment horizontal="left" wrapText="1"/>
      <protection locked="0"/>
    </xf>
    <xf numFmtId="177" fontId="3" fillId="2" borderId="4" xfId="2" applyNumberFormat="1" applyFont="1" applyFill="1" applyBorder="1" applyAlignment="1" applyProtection="1">
      <alignment horizontal="left" wrapText="1"/>
      <protection locked="0"/>
    </xf>
    <xf numFmtId="177" fontId="3" fillId="2" borderId="6" xfId="2" applyNumberFormat="1" applyFont="1" applyFill="1" applyBorder="1" applyAlignment="1" applyProtection="1">
      <alignment horizontal="left" wrapText="1"/>
      <protection locked="0"/>
    </xf>
    <xf numFmtId="177" fontId="3" fillId="2" borderId="10" xfId="2" applyNumberFormat="1" applyFont="1" applyFill="1" applyBorder="1" applyAlignment="1" applyProtection="1">
      <alignment horizontal="left" wrapText="1"/>
      <protection locked="0"/>
    </xf>
    <xf numFmtId="0" fontId="6" fillId="3" borderId="11" xfId="0" applyFont="1" applyFill="1" applyBorder="1" applyAlignment="1" applyProtection="1">
      <alignment horizontal="left"/>
      <protection locked="0"/>
    </xf>
    <xf numFmtId="177" fontId="6" fillId="3" borderId="11" xfId="0" applyNumberFormat="1" applyFont="1" applyFill="1" applyBorder="1" applyAlignment="1" applyProtection="1">
      <alignment horizontal="left"/>
      <protection locked="0"/>
    </xf>
    <xf numFmtId="177" fontId="6" fillId="3" borderId="12" xfId="0" applyNumberFormat="1" applyFont="1" applyFill="1" applyBorder="1" applyAlignment="1" applyProtection="1">
      <alignment horizontal="left"/>
      <protection locked="0"/>
    </xf>
    <xf numFmtId="0" fontId="6" fillId="2" borderId="13" xfId="0" applyFont="1" applyFill="1" applyBorder="1" applyAlignment="1" applyProtection="1">
      <alignment horizontal="left"/>
      <protection locked="0"/>
    </xf>
    <xf numFmtId="177" fontId="6" fillId="2" borderId="13" xfId="0" applyNumberFormat="1" applyFont="1" applyFill="1" applyBorder="1" applyAlignment="1" applyProtection="1">
      <alignment horizontal="left"/>
      <protection locked="0"/>
    </xf>
    <xf numFmtId="177" fontId="10" fillId="2" borderId="13" xfId="0" applyNumberFormat="1" applyFont="1" applyFill="1" applyBorder="1" applyAlignment="1" applyProtection="1">
      <alignment horizontal="left"/>
      <protection locked="0"/>
    </xf>
    <xf numFmtId="177" fontId="6" fillId="2" borderId="0" xfId="0" applyNumberFormat="1" applyFont="1" applyFill="1" applyBorder="1" applyAlignment="1" applyProtection="1">
      <alignment horizontal="left"/>
      <protection locked="0"/>
    </xf>
    <xf numFmtId="43" fontId="6" fillId="6" borderId="14" xfId="3" applyNumberFormat="1" applyFont="1" applyFill="1" applyBorder="1" applyAlignment="1" applyProtection="1">
      <alignment horizontal="center" vertical="center"/>
      <protection locked="0"/>
    </xf>
    <xf numFmtId="43" fontId="6" fillId="6" borderId="15" xfId="3" applyNumberFormat="1" applyFont="1" applyFill="1" applyBorder="1" applyAlignment="1" applyProtection="1">
      <alignment horizontal="center" vertical="center"/>
      <protection locked="0"/>
    </xf>
    <xf numFmtId="49" fontId="8" fillId="7" borderId="3" xfId="1" applyNumberFormat="1" applyFont="1" applyFill="1" applyBorder="1" applyAlignment="1" applyProtection="1">
      <protection locked="0"/>
    </xf>
    <xf numFmtId="177" fontId="8" fillId="7" borderId="3" xfId="1" applyNumberFormat="1" applyFont="1" applyFill="1" applyBorder="1" applyAlignment="1" applyProtection="1">
      <protection locked="0"/>
    </xf>
    <xf numFmtId="0" fontId="2" fillId="7" borderId="3" xfId="0" applyFont="1" applyFill="1" applyBorder="1" applyProtection="1">
      <alignment vertical="center"/>
      <protection locked="0"/>
    </xf>
    <xf numFmtId="49" fontId="1" fillId="2" borderId="0" xfId="0" applyNumberFormat="1" applyFont="1" applyFill="1" applyAlignment="1" applyProtection="1">
      <alignment vertical="center"/>
      <protection locked="0"/>
    </xf>
    <xf numFmtId="49" fontId="11" fillId="2" borderId="0" xfId="0" applyNumberFormat="1" applyFont="1" applyFill="1" applyAlignment="1" applyProtection="1">
      <alignment vertical="center"/>
      <protection locked="0"/>
    </xf>
    <xf numFmtId="177" fontId="8" fillId="5" borderId="16" xfId="1" applyNumberFormat="1" applyFont="1" applyFill="1" applyBorder="1" applyAlignment="1" applyProtection="1">
      <protection locked="0"/>
    </xf>
    <xf numFmtId="41" fontId="12" fillId="0" borderId="0" xfId="0" applyNumberFormat="1" applyFont="1">
      <alignment vertical="center"/>
    </xf>
    <xf numFmtId="41" fontId="0" fillId="0" borderId="0" xfId="0" applyNumberFormat="1" applyAlignment="1" applyProtection="1">
      <alignment horizontal="center" vertical="center"/>
      <protection locked="0"/>
    </xf>
    <xf numFmtId="41" fontId="13" fillId="0" borderId="0" xfId="0" applyNumberFormat="1" applyFont="1">
      <alignment vertical="center"/>
    </xf>
    <xf numFmtId="41" fontId="0" fillId="0" borderId="0" xfId="0" applyNumberFormat="1">
      <alignment vertical="center"/>
    </xf>
    <xf numFmtId="41" fontId="0" fillId="0" borderId="0" xfId="0" applyNumberFormat="1" applyAlignment="1">
      <alignment horizontal="center" vertical="center"/>
    </xf>
    <xf numFmtId="41" fontId="0" fillId="2" borderId="0" xfId="0" applyNumberFormat="1" applyFill="1">
      <alignment vertical="center"/>
    </xf>
    <xf numFmtId="41" fontId="14" fillId="8" borderId="0" xfId="0" applyNumberFormat="1" applyFont="1" applyFill="1">
      <alignment vertical="center"/>
    </xf>
    <xf numFmtId="41" fontId="13" fillId="2" borderId="0" xfId="0" applyNumberFormat="1" applyFont="1" applyFill="1">
      <alignment vertical="center"/>
    </xf>
    <xf numFmtId="41" fontId="15" fillId="3" borderId="17" xfId="3" applyNumberFormat="1" applyFont="1" applyFill="1" applyBorder="1" applyAlignment="1">
      <alignment horizontal="center" vertical="center"/>
    </xf>
    <xf numFmtId="41" fontId="15" fillId="3" borderId="18" xfId="3" applyNumberFormat="1" applyFont="1" applyFill="1" applyBorder="1" applyAlignment="1">
      <alignment horizontal="center" vertical="center"/>
    </xf>
    <xf numFmtId="180" fontId="15" fillId="3" borderId="17" xfId="3" applyNumberFormat="1" applyFont="1" applyFill="1" applyBorder="1" applyAlignment="1" applyProtection="1">
      <alignment horizontal="center" vertical="center"/>
      <protection locked="0"/>
    </xf>
    <xf numFmtId="41" fontId="16" fillId="0" borderId="3" xfId="1" applyNumberFormat="1" applyFont="1" applyFill="1" applyBorder="1" applyAlignment="1">
      <alignment horizontal="left" vertical="center"/>
    </xf>
    <xf numFmtId="41" fontId="17" fillId="9" borderId="3" xfId="1" applyNumberFormat="1" applyFont="1" applyFill="1" applyBorder="1" applyAlignment="1"/>
    <xf numFmtId="41" fontId="18" fillId="3" borderId="3" xfId="1" applyNumberFormat="1" applyFont="1" applyFill="1" applyBorder="1" applyAlignment="1">
      <alignment horizontal="right" wrapText="1"/>
    </xf>
    <xf numFmtId="41" fontId="16" fillId="0" borderId="3" xfId="1" applyNumberFormat="1" applyFont="1" applyBorder="1" applyAlignment="1">
      <alignment horizontal="left" vertical="center" wrapText="1"/>
    </xf>
    <xf numFmtId="41" fontId="16" fillId="3" borderId="3" xfId="1" applyNumberFormat="1" applyFont="1" applyFill="1" applyBorder="1" applyAlignment="1">
      <alignment horizontal="left" vertical="center"/>
    </xf>
    <xf numFmtId="41" fontId="18" fillId="3" borderId="3" xfId="1" applyNumberFormat="1" applyFont="1" applyFill="1" applyBorder="1" applyAlignment="1">
      <alignment horizontal="center" wrapText="1"/>
    </xf>
    <xf numFmtId="41" fontId="19" fillId="3" borderId="19" xfId="1" applyNumberFormat="1" applyFont="1" applyFill="1" applyBorder="1" applyAlignment="1">
      <alignment horizontal="left" vertical="center"/>
    </xf>
    <xf numFmtId="41" fontId="15" fillId="3" borderId="17" xfId="3" applyNumberFormat="1" applyFont="1" applyFill="1" applyBorder="1" applyAlignment="1" applyProtection="1">
      <alignment horizontal="center" vertical="center"/>
      <protection locked="0"/>
    </xf>
    <xf numFmtId="41" fontId="14" fillId="10" borderId="0" xfId="0" applyNumberFormat="1" applyFont="1" applyFill="1">
      <alignment vertical="center"/>
    </xf>
    <xf numFmtId="41" fontId="0" fillId="2" borderId="0" xfId="0" applyNumberFormat="1" applyFill="1" applyAlignment="1">
      <alignment horizontal="center" vertical="center"/>
    </xf>
    <xf numFmtId="180" fontId="15" fillId="11" borderId="17" xfId="3" applyNumberFormat="1" applyFont="1" applyFill="1" applyBorder="1" applyAlignment="1" applyProtection="1">
      <alignment horizontal="center" vertical="center"/>
      <protection locked="0"/>
    </xf>
    <xf numFmtId="41" fontId="17" fillId="9" borderId="3" xfId="1" applyNumberFormat="1" applyFont="1" applyFill="1" applyBorder="1" applyAlignment="1">
      <alignment horizontal="center"/>
    </xf>
    <xf numFmtId="41" fontId="17" fillId="2" borderId="3" xfId="1" applyNumberFormat="1" applyFont="1" applyFill="1" applyBorder="1" applyAlignment="1"/>
    <xf numFmtId="41" fontId="17" fillId="5" borderId="3" xfId="1" applyNumberFormat="1" applyFont="1" applyFill="1" applyBorder="1" applyAlignment="1"/>
    <xf numFmtId="41" fontId="20" fillId="2" borderId="3" xfId="1" applyNumberFormat="1" applyFont="1" applyFill="1" applyBorder="1" applyAlignment="1"/>
    <xf numFmtId="41" fontId="16" fillId="3" borderId="3" xfId="1" applyNumberFormat="1" applyFont="1" applyFill="1" applyBorder="1" applyAlignment="1">
      <alignment horizontal="center" vertical="center"/>
    </xf>
    <xf numFmtId="41" fontId="19" fillId="3" borderId="19" xfId="1" applyNumberFormat="1" applyFont="1" applyFill="1" applyBorder="1" applyAlignment="1">
      <alignment horizontal="center" vertical="center"/>
    </xf>
    <xf numFmtId="41" fontId="17" fillId="9" borderId="3" xfId="1" applyNumberFormat="1" applyFont="1" applyFill="1" applyBorder="1" applyAlignment="1" applyProtection="1"/>
    <xf numFmtId="41" fontId="18" fillId="3" borderId="3" xfId="1" applyNumberFormat="1" applyFont="1" applyFill="1" applyBorder="1" applyAlignment="1" applyProtection="1">
      <alignment horizontal="right" wrapText="1"/>
    </xf>
    <xf numFmtId="41" fontId="17" fillId="9" borderId="3" xfId="1" applyNumberFormat="1" applyFont="1" applyFill="1" applyBorder="1" applyAlignment="1" applyProtection="1">
      <alignment horizontal="center"/>
    </xf>
    <xf numFmtId="41" fontId="18" fillId="3" borderId="3" xfId="1" applyNumberFormat="1" applyFont="1" applyFill="1" applyBorder="1" applyAlignment="1" applyProtection="1">
      <alignment horizontal="center" wrapText="1"/>
    </xf>
    <xf numFmtId="41" fontId="16" fillId="3" borderId="3" xfId="1" applyNumberFormat="1" applyFont="1" applyFill="1" applyBorder="1" applyAlignment="1" applyProtection="1">
      <alignment horizontal="left" vertical="center"/>
    </xf>
    <xf numFmtId="41" fontId="19" fillId="3" borderId="19" xfId="1" applyNumberFormat="1" applyFont="1" applyFill="1" applyBorder="1" applyAlignment="1" applyProtection="1">
      <alignment horizontal="left" vertical="center"/>
    </xf>
    <xf numFmtId="41" fontId="16" fillId="8" borderId="0" xfId="1" applyNumberFormat="1" applyFont="1" applyFill="1" applyBorder="1" applyAlignment="1">
      <alignment horizontal="left" vertical="center" wrapText="1"/>
    </xf>
    <xf numFmtId="41" fontId="16" fillId="3" borderId="3" xfId="1" applyNumberFormat="1" applyFont="1" applyFill="1" applyBorder="1" applyAlignment="1" applyProtection="1">
      <alignment horizontal="center" vertical="center"/>
    </xf>
    <xf numFmtId="41" fontId="19" fillId="3" borderId="19" xfId="1" applyNumberFormat="1" applyFont="1" applyFill="1" applyBorder="1" applyAlignment="1" applyProtection="1">
      <alignment horizontal="center" vertical="center"/>
    </xf>
    <xf numFmtId="180" fontId="0" fillId="0" borderId="0" xfId="0" applyNumberFormat="1" applyAlignment="1" applyProtection="1">
      <alignment horizontal="center" vertical="center"/>
      <protection locked="0"/>
    </xf>
    <xf numFmtId="180" fontId="0" fillId="0" borderId="0" xfId="0" applyNumberFormat="1" applyFont="1" applyAlignment="1" applyProtection="1">
      <alignment horizontal="center" vertical="center"/>
      <protection locked="0"/>
    </xf>
    <xf numFmtId="180" fontId="13" fillId="0" borderId="0" xfId="0" applyNumberFormat="1" applyFont="1" applyAlignment="1" applyProtection="1">
      <alignment horizontal="center" vertical="center"/>
      <protection locked="0"/>
    </xf>
    <xf numFmtId="180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/>
    </xf>
    <xf numFmtId="0" fontId="21" fillId="10" borderId="0" xfId="0" applyFont="1" applyFill="1" applyAlignment="1" applyProtection="1">
      <alignment horizontal="center" vertical="center"/>
      <protection locked="0"/>
    </xf>
    <xf numFmtId="0" fontId="13" fillId="2" borderId="0" xfId="0" applyFont="1" applyFill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80" fontId="18" fillId="4" borderId="3" xfId="2" applyNumberFormat="1" applyFont="1" applyFill="1" applyBorder="1" applyAlignment="1" applyProtection="1">
      <alignment horizontal="center" wrapText="1"/>
      <protection locked="0"/>
    </xf>
    <xf numFmtId="180" fontId="4" fillId="9" borderId="5" xfId="0" applyNumberFormat="1" applyFont="1" applyFill="1" applyBorder="1" applyAlignment="1" applyProtection="1">
      <alignment horizontal="center"/>
      <protection locked="0"/>
    </xf>
    <xf numFmtId="180" fontId="22" fillId="0" borderId="21" xfId="0" applyNumberFormat="1" applyFont="1" applyBorder="1" applyAlignment="1" applyProtection="1">
      <alignment horizontal="center" vertical="center"/>
      <protection locked="0"/>
    </xf>
    <xf numFmtId="180" fontId="23" fillId="4" borderId="5" xfId="0" applyNumberFormat="1" applyFont="1" applyFill="1" applyBorder="1" applyAlignment="1" applyProtection="1">
      <alignment horizontal="center"/>
      <protection locked="0"/>
    </xf>
    <xf numFmtId="180" fontId="17" fillId="9" borderId="5" xfId="0" applyNumberFormat="1" applyFont="1" applyFill="1" applyBorder="1" applyAlignment="1" applyProtection="1">
      <alignment horizontal="center"/>
      <protection locked="0"/>
    </xf>
    <xf numFmtId="180" fontId="23" fillId="2" borderId="6" xfId="0" applyNumberFormat="1" applyFont="1" applyFill="1" applyBorder="1" applyAlignment="1" applyProtection="1">
      <alignment horizontal="center"/>
      <protection locked="0"/>
    </xf>
    <xf numFmtId="180" fontId="23" fillId="3" borderId="11" xfId="0" applyNumberFormat="1" applyFont="1" applyFill="1" applyBorder="1" applyAlignment="1" applyProtection="1">
      <alignment horizontal="center"/>
      <protection locked="0"/>
    </xf>
    <xf numFmtId="180" fontId="24" fillId="10" borderId="0" xfId="0" applyNumberFormat="1" applyFont="1" applyFill="1" applyAlignment="1" applyProtection="1">
      <alignment horizontal="center" vertical="center"/>
      <protection locked="0"/>
    </xf>
    <xf numFmtId="180" fontId="18" fillId="4" borderId="3" xfId="2" applyNumberFormat="1" applyFont="1" applyFill="1" applyBorder="1" applyAlignment="1" applyProtection="1">
      <alignment horizontal="center" wrapText="1"/>
      <protection hidden="1"/>
    </xf>
    <xf numFmtId="180" fontId="4" fillId="9" borderId="5" xfId="0" applyNumberFormat="1" applyFont="1" applyFill="1" applyBorder="1" applyAlignment="1" applyProtection="1">
      <alignment horizontal="center"/>
      <protection hidden="1"/>
    </xf>
    <xf numFmtId="180" fontId="22" fillId="0" borderId="21" xfId="0" applyNumberFormat="1" applyFont="1" applyBorder="1" applyAlignment="1" applyProtection="1">
      <alignment horizontal="center" vertical="center"/>
      <protection hidden="1"/>
    </xf>
    <xf numFmtId="180" fontId="23" fillId="4" borderId="5" xfId="0" applyNumberFormat="1" applyFont="1" applyFill="1" applyBorder="1" applyAlignment="1" applyProtection="1">
      <alignment horizontal="center"/>
      <protection hidden="1"/>
    </xf>
    <xf numFmtId="180" fontId="17" fillId="9" borderId="5" xfId="0" applyNumberFormat="1" applyFont="1" applyFill="1" applyBorder="1" applyAlignment="1" applyProtection="1">
      <alignment horizontal="center"/>
      <protection hidden="1"/>
    </xf>
    <xf numFmtId="180" fontId="23" fillId="2" borderId="6" xfId="0" applyNumberFormat="1" applyFont="1" applyFill="1" applyBorder="1" applyAlignment="1" applyProtection="1">
      <alignment horizontal="center"/>
      <protection hidden="1"/>
    </xf>
    <xf numFmtId="180" fontId="23" fillId="3" borderId="11" xfId="0" applyNumberFormat="1" applyFont="1" applyFill="1" applyBorder="1" applyAlignment="1" applyProtection="1">
      <alignment horizontal="center"/>
      <protection hidden="1"/>
    </xf>
    <xf numFmtId="180" fontId="25" fillId="0" borderId="0" xfId="0" applyNumberFormat="1" applyFont="1" applyAlignment="1" applyProtection="1">
      <alignment horizontal="center" vertical="center"/>
      <protection locked="0"/>
    </xf>
    <xf numFmtId="180" fontId="0" fillId="2" borderId="0" xfId="0" applyNumberForma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43" fontId="13" fillId="0" borderId="0" xfId="0" applyNumberFormat="1" applyFont="1" applyAlignment="1" applyProtection="1">
      <alignment horizontal="center" vertical="center"/>
      <protection locked="0"/>
    </xf>
    <xf numFmtId="43" fontId="0" fillId="0" borderId="0" xfId="0" applyNumberFormat="1" applyAlignment="1" applyProtection="1">
      <alignment horizontal="center" vertical="center"/>
      <protection locked="0"/>
    </xf>
    <xf numFmtId="177" fontId="31" fillId="2" borderId="3" xfId="1" applyNumberFormat="1" applyFont="1" applyFill="1" applyBorder="1" applyAlignment="1" applyProtection="1">
      <protection locked="0"/>
    </xf>
    <xf numFmtId="177" fontId="8" fillId="2" borderId="3" xfId="1" applyNumberFormat="1" applyFont="1" applyFill="1" applyBorder="1" applyAlignment="1" applyProtection="1">
      <alignment horizontal="left"/>
      <protection locked="0"/>
    </xf>
    <xf numFmtId="177" fontId="31" fillId="7" borderId="3" xfId="1" applyNumberFormat="1" applyFont="1" applyFill="1" applyBorder="1" applyAlignment="1" applyProtection="1">
      <protection locked="0"/>
    </xf>
    <xf numFmtId="0" fontId="32" fillId="7" borderId="3" xfId="0" applyFont="1" applyFill="1" applyBorder="1" applyProtection="1">
      <alignment vertical="center"/>
      <protection locked="0"/>
    </xf>
    <xf numFmtId="43" fontId="33" fillId="2" borderId="0" xfId="0" applyNumberFormat="1" applyFont="1" applyFill="1" applyAlignment="1" applyProtection="1">
      <alignment vertical="center"/>
      <protection locked="0"/>
    </xf>
    <xf numFmtId="49" fontId="31" fillId="7" borderId="3" xfId="1" applyNumberFormat="1" applyFont="1" applyFill="1" applyBorder="1" applyAlignment="1" applyProtection="1">
      <protection locked="0"/>
    </xf>
    <xf numFmtId="177" fontId="33" fillId="2" borderId="3" xfId="2" applyNumberFormat="1" applyFont="1" applyFill="1" applyBorder="1" applyAlignment="1" applyProtection="1">
      <alignment horizontal="left" wrapText="1"/>
      <protection locked="0"/>
    </xf>
    <xf numFmtId="180" fontId="18" fillId="4" borderId="3" xfId="2" applyNumberFormat="1" applyFont="1" applyFill="1" applyBorder="1" applyAlignment="1" applyProtection="1">
      <alignment vertical="center" wrapText="1"/>
      <protection locked="0"/>
    </xf>
    <xf numFmtId="180" fontId="4" fillId="9" borderId="5" xfId="0" applyNumberFormat="1" applyFont="1" applyFill="1" applyBorder="1" applyAlignment="1" applyProtection="1">
      <alignment vertical="center"/>
      <protection locked="0"/>
    </xf>
    <xf numFmtId="180" fontId="22" fillId="0" borderId="21" xfId="0" applyNumberFormat="1" applyFont="1" applyBorder="1" applyAlignment="1" applyProtection="1">
      <alignment vertical="center"/>
      <protection locked="0"/>
    </xf>
    <xf numFmtId="180" fontId="17" fillId="9" borderId="5" xfId="0" applyNumberFormat="1" applyFont="1" applyFill="1" applyBorder="1" applyAlignment="1" applyProtection="1">
      <alignment vertical="center"/>
      <protection locked="0"/>
    </xf>
    <xf numFmtId="180" fontId="23" fillId="4" borderId="5" xfId="0" applyNumberFormat="1" applyFont="1" applyFill="1" applyBorder="1" applyAlignment="1" applyProtection="1">
      <alignment vertical="center"/>
      <protection locked="0"/>
    </xf>
    <xf numFmtId="180" fontId="23" fillId="2" borderId="6" xfId="0" applyNumberFormat="1" applyFont="1" applyFill="1" applyBorder="1" applyAlignment="1" applyProtection="1">
      <alignment vertical="center"/>
      <protection locked="0"/>
    </xf>
    <xf numFmtId="180" fontId="23" fillId="3" borderId="11" xfId="0" applyNumberFormat="1" applyFont="1" applyFill="1" applyBorder="1" applyAlignment="1" applyProtection="1">
      <alignment vertical="center"/>
      <protection locked="0"/>
    </xf>
    <xf numFmtId="180" fontId="0" fillId="0" borderId="0" xfId="0" applyNumberFormat="1" applyAlignment="1" applyProtection="1">
      <alignment vertical="center"/>
      <protection locked="0"/>
    </xf>
    <xf numFmtId="180" fontId="13" fillId="12" borderId="0" xfId="0" applyNumberFormat="1" applyFont="1" applyFill="1" applyAlignment="1" applyProtection="1">
      <alignment vertical="center"/>
      <protection locked="0"/>
    </xf>
    <xf numFmtId="180" fontId="13" fillId="0" borderId="0" xfId="0" applyNumberFormat="1" applyFont="1" applyAlignment="1" applyProtection="1">
      <alignment vertical="center"/>
      <protection locked="0"/>
    </xf>
    <xf numFmtId="180" fontId="0" fillId="2" borderId="0" xfId="0" applyNumberFormat="1" applyFill="1" applyAlignment="1" applyProtection="1">
      <alignment vertical="center"/>
      <protection locked="0"/>
    </xf>
    <xf numFmtId="180" fontId="18" fillId="4" borderId="3" xfId="2" applyNumberFormat="1" applyFont="1" applyFill="1" applyBorder="1" applyAlignment="1" applyProtection="1">
      <alignment vertical="center" wrapText="1"/>
      <protection hidden="1"/>
    </xf>
    <xf numFmtId="180" fontId="4" fillId="9" borderId="5" xfId="0" applyNumberFormat="1" applyFont="1" applyFill="1" applyBorder="1" applyAlignment="1" applyProtection="1">
      <alignment vertical="center"/>
      <protection hidden="1"/>
    </xf>
    <xf numFmtId="180" fontId="22" fillId="0" borderId="21" xfId="0" applyNumberFormat="1" applyFont="1" applyBorder="1" applyAlignment="1" applyProtection="1">
      <alignment vertical="center"/>
      <protection hidden="1"/>
    </xf>
    <xf numFmtId="180" fontId="23" fillId="4" borderId="5" xfId="0" applyNumberFormat="1" applyFont="1" applyFill="1" applyBorder="1" applyAlignment="1" applyProtection="1">
      <alignment vertical="center"/>
      <protection hidden="1"/>
    </xf>
    <xf numFmtId="180" fontId="17" fillId="9" borderId="5" xfId="0" applyNumberFormat="1" applyFont="1" applyFill="1" applyBorder="1" applyAlignment="1" applyProtection="1">
      <alignment vertical="center"/>
      <protection hidden="1"/>
    </xf>
    <xf numFmtId="180" fontId="23" fillId="3" borderId="11" xfId="0" applyNumberFormat="1" applyFont="1" applyFill="1" applyBorder="1" applyAlignment="1" applyProtection="1">
      <alignment vertical="center"/>
      <protection hidden="1"/>
    </xf>
    <xf numFmtId="180" fontId="17" fillId="2" borderId="5" xfId="0" applyNumberFormat="1" applyFont="1" applyFill="1" applyBorder="1" applyAlignment="1" applyProtection="1">
      <alignment horizontal="center"/>
      <protection hidden="1"/>
    </xf>
    <xf numFmtId="180" fontId="22" fillId="2" borderId="21" xfId="0" applyNumberFormat="1" applyFont="1" applyFill="1" applyBorder="1" applyAlignment="1" applyProtection="1">
      <alignment horizontal="center" vertical="center"/>
      <protection hidden="1"/>
    </xf>
    <xf numFmtId="180" fontId="26" fillId="4" borderId="5" xfId="0" applyNumberFormat="1" applyFont="1" applyFill="1" applyBorder="1" applyAlignment="1" applyProtection="1">
      <alignment horizontal="center"/>
      <protection hidden="1"/>
    </xf>
    <xf numFmtId="180" fontId="26" fillId="2" borderId="6" xfId="0" applyNumberFormat="1" applyFont="1" applyFill="1" applyBorder="1" applyAlignment="1" applyProtection="1">
      <alignment horizontal="center"/>
      <protection hidden="1"/>
    </xf>
    <xf numFmtId="180" fontId="26" fillId="3" borderId="11" xfId="0" applyNumberFormat="1" applyFont="1" applyFill="1" applyBorder="1" applyAlignment="1" applyProtection="1">
      <alignment horizontal="center"/>
      <protection hidden="1"/>
    </xf>
    <xf numFmtId="180" fontId="26" fillId="4" borderId="5" xfId="0" applyNumberFormat="1" applyFont="1" applyFill="1" applyBorder="1" applyAlignment="1" applyProtection="1">
      <alignment horizontal="center"/>
      <protection locked="0"/>
    </xf>
    <xf numFmtId="180" fontId="26" fillId="3" borderId="11" xfId="0" applyNumberFormat="1" applyFont="1" applyFill="1" applyBorder="1" applyAlignment="1" applyProtection="1">
      <alignment horizontal="center"/>
      <protection locked="0"/>
    </xf>
    <xf numFmtId="49" fontId="33" fillId="2" borderId="0" xfId="0" applyNumberFormat="1" applyFont="1" applyFill="1" applyAlignment="1" applyProtection="1">
      <alignment vertical="center"/>
      <protection locked="0"/>
    </xf>
    <xf numFmtId="179" fontId="23" fillId="4" borderId="5" xfId="0" applyNumberFormat="1" applyFont="1" applyFill="1" applyBorder="1" applyAlignment="1" applyProtection="1">
      <alignment horizontal="center"/>
      <protection locked="0"/>
    </xf>
    <xf numFmtId="180" fontId="14" fillId="0" borderId="0" xfId="0" applyNumberFormat="1" applyFont="1" applyAlignment="1" applyProtection="1">
      <alignment horizontal="center" vertical="center"/>
      <protection hidden="1"/>
    </xf>
    <xf numFmtId="180" fontId="27" fillId="0" borderId="0" xfId="0" applyNumberFormat="1" applyFont="1" applyAlignment="1" applyProtection="1">
      <alignment horizontal="center" vertical="center"/>
      <protection hidden="1"/>
    </xf>
    <xf numFmtId="180" fontId="26" fillId="2" borderId="6" xfId="0" applyNumberFormat="1" applyFont="1" applyFill="1" applyBorder="1" applyAlignment="1" applyProtection="1">
      <alignment vertical="center"/>
      <protection hidden="1"/>
    </xf>
    <xf numFmtId="180" fontId="4" fillId="2" borderId="5" xfId="0" applyNumberFormat="1" applyFont="1" applyFill="1" applyBorder="1" applyAlignment="1" applyProtection="1">
      <alignment horizontal="center"/>
      <protection hidden="1"/>
    </xf>
    <xf numFmtId="180" fontId="34" fillId="2" borderId="5" xfId="0" applyNumberFormat="1" applyFont="1" applyFill="1" applyBorder="1" applyAlignment="1" applyProtection="1">
      <alignment horizontal="center"/>
      <protection hidden="1"/>
    </xf>
    <xf numFmtId="180" fontId="21" fillId="10" borderId="0" xfId="0" applyNumberFormat="1" applyFont="1" applyFill="1" applyAlignment="1" applyProtection="1">
      <alignment horizontal="center" vertical="center"/>
      <protection locked="0"/>
    </xf>
    <xf numFmtId="177" fontId="8" fillId="13" borderId="3" xfId="1" applyNumberFormat="1" applyFont="1" applyFill="1" applyBorder="1" applyAlignment="1" applyProtection="1">
      <protection locked="0"/>
    </xf>
    <xf numFmtId="177" fontId="8" fillId="14" borderId="3" xfId="1" applyNumberFormat="1" applyFont="1" applyFill="1" applyBorder="1" applyAlignment="1" applyProtection="1">
      <protection locked="0"/>
    </xf>
    <xf numFmtId="49" fontId="31" fillId="7" borderId="0" xfId="1" applyNumberFormat="1" applyFont="1" applyFill="1" applyBorder="1" applyAlignment="1" applyProtection="1">
      <protection locked="0"/>
    </xf>
    <xf numFmtId="49" fontId="8" fillId="7" borderId="0" xfId="1" applyNumberFormat="1" applyFont="1" applyFill="1" applyBorder="1" applyAlignment="1" applyProtection="1">
      <protection locked="0"/>
    </xf>
    <xf numFmtId="177" fontId="8" fillId="14" borderId="0" xfId="1" applyNumberFormat="1" applyFont="1" applyFill="1" applyBorder="1" applyAlignment="1" applyProtection="1">
      <protection locked="0"/>
    </xf>
    <xf numFmtId="177" fontId="8" fillId="7" borderId="0" xfId="1" applyNumberFormat="1" applyFont="1" applyFill="1" applyBorder="1" applyAlignment="1" applyProtection="1">
      <protection locked="0"/>
    </xf>
    <xf numFmtId="0" fontId="2" fillId="7" borderId="0" xfId="0" applyFont="1" applyFill="1" applyBorder="1" applyProtection="1">
      <alignment vertical="center"/>
      <protection locked="0"/>
    </xf>
    <xf numFmtId="43" fontId="6" fillId="3" borderId="1" xfId="3" applyNumberFormat="1" applyFont="1" applyFill="1" applyBorder="1" applyAlignment="1" applyProtection="1">
      <alignment horizontal="center" vertical="center"/>
    </xf>
    <xf numFmtId="43" fontId="6" fillId="3" borderId="2" xfId="3" applyNumberFormat="1" applyFont="1" applyFill="1" applyBorder="1" applyAlignment="1" applyProtection="1">
      <alignment horizontal="center" vertical="center"/>
    </xf>
    <xf numFmtId="9" fontId="7" fillId="4" borderId="3" xfId="2" applyFont="1" applyFill="1" applyBorder="1" applyAlignment="1" applyProtection="1">
      <alignment horizontal="left" wrapText="1"/>
    </xf>
    <xf numFmtId="176" fontId="7" fillId="4" borderId="3" xfId="2" applyNumberFormat="1" applyFont="1" applyFill="1" applyBorder="1" applyAlignment="1" applyProtection="1">
      <alignment horizontal="left" wrapText="1"/>
    </xf>
    <xf numFmtId="176" fontId="7" fillId="4" borderId="4" xfId="2" applyNumberFormat="1" applyFont="1" applyFill="1" applyBorder="1" applyAlignment="1" applyProtection="1">
      <alignment horizontal="left" wrapText="1"/>
    </xf>
    <xf numFmtId="177" fontId="7" fillId="4" borderId="3" xfId="2" applyNumberFormat="1" applyFont="1" applyFill="1" applyBorder="1" applyAlignment="1" applyProtection="1">
      <alignment horizontal="left" wrapText="1"/>
    </xf>
    <xf numFmtId="49" fontId="8" fillId="2" borderId="3" xfId="1" applyNumberFormat="1" applyFont="1" applyFill="1" applyBorder="1" applyAlignment="1" applyProtection="1"/>
    <xf numFmtId="177" fontId="8" fillId="2" borderId="3" xfId="1" applyNumberFormat="1" applyFont="1" applyFill="1" applyBorder="1" applyAlignment="1" applyProtection="1">
      <alignment horizontal="left"/>
    </xf>
    <xf numFmtId="177" fontId="8" fillId="2" borderId="3" xfId="1" applyNumberFormat="1" applyFont="1" applyFill="1" applyBorder="1" applyAlignment="1" applyProtection="1"/>
    <xf numFmtId="177" fontId="31" fillId="2" borderId="3" xfId="1" applyNumberFormat="1" applyFont="1" applyFill="1" applyBorder="1" applyAlignment="1" applyProtection="1"/>
    <xf numFmtId="177" fontId="1" fillId="2" borderId="3" xfId="1" applyNumberFormat="1" applyFont="1" applyFill="1" applyBorder="1" applyAlignment="1" applyProtection="1"/>
    <xf numFmtId="177" fontId="9" fillId="2" borderId="3" xfId="1" applyNumberFormat="1" applyFont="1" applyFill="1" applyBorder="1" applyAlignment="1" applyProtection="1"/>
    <xf numFmtId="179" fontId="8" fillId="10" borderId="3" xfId="1" applyNumberFormat="1" applyFont="1" applyFill="1" applyBorder="1" applyAlignment="1" applyProtection="1"/>
    <xf numFmtId="0" fontId="2" fillId="0" borderId="3" xfId="0" applyFont="1" applyBorder="1" applyProtection="1">
      <alignment vertical="center"/>
    </xf>
    <xf numFmtId="0" fontId="2" fillId="10" borderId="3" xfId="0" applyFont="1" applyFill="1" applyBorder="1" applyProtection="1">
      <alignment vertical="center"/>
    </xf>
    <xf numFmtId="179" fontId="8" fillId="2" borderId="3" xfId="1" applyNumberFormat="1" applyFont="1" applyFill="1" applyBorder="1" applyAlignment="1" applyProtection="1"/>
    <xf numFmtId="0" fontId="2" fillId="0" borderId="4" xfId="0" applyFont="1" applyBorder="1" applyProtection="1">
      <alignment vertical="center"/>
    </xf>
    <xf numFmtId="177" fontId="8" fillId="10" borderId="3" xfId="1" applyNumberFormat="1" applyFont="1" applyFill="1" applyBorder="1" applyAlignment="1" applyProtection="1"/>
    <xf numFmtId="177" fontId="8" fillId="10" borderId="4" xfId="1" applyNumberFormat="1" applyFont="1" applyFill="1" applyBorder="1" applyAlignment="1" applyProtection="1"/>
    <xf numFmtId="0" fontId="2" fillId="10" borderId="4" xfId="0" applyFont="1" applyFill="1" applyBorder="1" applyProtection="1">
      <alignment vertical="center"/>
    </xf>
    <xf numFmtId="177" fontId="7" fillId="4" borderId="4" xfId="2" applyNumberFormat="1" applyFont="1" applyFill="1" applyBorder="1" applyAlignment="1" applyProtection="1">
      <alignment horizontal="left" wrapText="1"/>
    </xf>
    <xf numFmtId="49" fontId="8" fillId="5" borderId="3" xfId="1" applyNumberFormat="1" applyFont="1" applyFill="1" applyBorder="1" applyAlignment="1" applyProtection="1"/>
    <xf numFmtId="177" fontId="8" fillId="5" borderId="3" xfId="1" applyNumberFormat="1" applyFont="1" applyFill="1" applyBorder="1" applyAlignment="1" applyProtection="1"/>
    <xf numFmtId="177" fontId="8" fillId="5" borderId="4" xfId="1" applyNumberFormat="1" applyFont="1" applyFill="1" applyBorder="1" applyAlignment="1" applyProtection="1"/>
    <xf numFmtId="49" fontId="8" fillId="2" borderId="5" xfId="1" applyNumberFormat="1" applyFont="1" applyFill="1" applyBorder="1" applyAlignment="1" applyProtection="1"/>
    <xf numFmtId="49" fontId="8" fillId="2" borderId="6" xfId="1" applyNumberFormat="1" applyFont="1" applyFill="1" applyBorder="1" applyAlignment="1" applyProtection="1"/>
    <xf numFmtId="49" fontId="8" fillId="2" borderId="7" xfId="1" applyNumberFormat="1" applyFont="1" applyFill="1" applyBorder="1" applyAlignment="1" applyProtection="1"/>
    <xf numFmtId="177" fontId="8" fillId="5" borderId="7" xfId="1" applyNumberFormat="1" applyFont="1" applyFill="1" applyBorder="1" applyAlignment="1" applyProtection="1"/>
    <xf numFmtId="177" fontId="8" fillId="2" borderId="7" xfId="1" applyNumberFormat="1" applyFont="1" applyFill="1" applyBorder="1" applyAlignment="1" applyProtection="1"/>
    <xf numFmtId="177" fontId="8" fillId="5" borderId="16" xfId="1" applyNumberFormat="1" applyFont="1" applyFill="1" applyBorder="1" applyAlignment="1" applyProtection="1"/>
    <xf numFmtId="0" fontId="6" fillId="3" borderId="8" xfId="0" applyFont="1" applyFill="1" applyBorder="1" applyAlignment="1" applyProtection="1">
      <alignment horizontal="left"/>
    </xf>
    <xf numFmtId="177" fontId="6" fillId="3" borderId="8" xfId="0" applyNumberFormat="1" applyFont="1" applyFill="1" applyBorder="1" applyAlignment="1" applyProtection="1">
      <alignment horizontal="left"/>
    </xf>
    <xf numFmtId="177" fontId="6" fillId="3" borderId="9" xfId="0" applyNumberFormat="1" applyFont="1" applyFill="1" applyBorder="1" applyAlignment="1" applyProtection="1">
      <alignment horizontal="left"/>
    </xf>
    <xf numFmtId="49" fontId="2" fillId="0" borderId="0" xfId="0" applyNumberFormat="1" applyFont="1" applyProtection="1">
      <alignment vertical="center"/>
    </xf>
    <xf numFmtId="177" fontId="2" fillId="0" borderId="0" xfId="0" applyNumberFormat="1" applyFont="1" applyProtection="1">
      <alignment vertical="center"/>
    </xf>
    <xf numFmtId="0" fontId="2" fillId="0" borderId="0" xfId="0" applyFont="1" applyProtection="1">
      <alignment vertical="center"/>
    </xf>
    <xf numFmtId="9" fontId="7" fillId="2" borderId="3" xfId="2" applyFont="1" applyFill="1" applyBorder="1" applyAlignment="1" applyProtection="1">
      <alignment horizontal="left" wrapText="1"/>
    </xf>
    <xf numFmtId="177" fontId="33" fillId="2" borderId="3" xfId="2" applyNumberFormat="1" applyFont="1" applyFill="1" applyBorder="1" applyAlignment="1" applyProtection="1">
      <alignment horizontal="left" wrapText="1"/>
    </xf>
    <xf numFmtId="177" fontId="3" fillId="2" borderId="3" xfId="2" applyNumberFormat="1" applyFont="1" applyFill="1" applyBorder="1" applyAlignment="1" applyProtection="1">
      <alignment horizontal="left" wrapText="1"/>
    </xf>
    <xf numFmtId="177" fontId="3" fillId="2" borderId="4" xfId="2" applyNumberFormat="1" applyFont="1" applyFill="1" applyBorder="1" applyAlignment="1" applyProtection="1">
      <alignment horizontal="left" wrapText="1"/>
    </xf>
    <xf numFmtId="177" fontId="3" fillId="2" borderId="6" xfId="2" applyNumberFormat="1" applyFont="1" applyFill="1" applyBorder="1" applyAlignment="1" applyProtection="1">
      <alignment horizontal="left" wrapText="1"/>
    </xf>
    <xf numFmtId="177" fontId="3" fillId="2" borderId="10" xfId="2" applyNumberFormat="1" applyFont="1" applyFill="1" applyBorder="1" applyAlignment="1" applyProtection="1">
      <alignment horizontal="left" wrapText="1"/>
    </xf>
    <xf numFmtId="0" fontId="6" fillId="3" borderId="11" xfId="0" applyFont="1" applyFill="1" applyBorder="1" applyAlignment="1" applyProtection="1">
      <alignment horizontal="left"/>
    </xf>
    <xf numFmtId="177" fontId="6" fillId="3" borderId="11" xfId="0" applyNumberFormat="1" applyFont="1" applyFill="1" applyBorder="1" applyAlignment="1" applyProtection="1">
      <alignment horizontal="left"/>
    </xf>
    <xf numFmtId="177" fontId="6" fillId="3" borderId="12" xfId="0" applyNumberFormat="1" applyFont="1" applyFill="1" applyBorder="1" applyAlignment="1" applyProtection="1">
      <alignment horizontal="left"/>
    </xf>
    <xf numFmtId="0" fontId="6" fillId="2" borderId="13" xfId="0" applyFont="1" applyFill="1" applyBorder="1" applyAlignment="1" applyProtection="1">
      <alignment horizontal="left"/>
    </xf>
    <xf numFmtId="177" fontId="6" fillId="2" borderId="13" xfId="0" applyNumberFormat="1" applyFont="1" applyFill="1" applyBorder="1" applyAlignment="1" applyProtection="1">
      <alignment horizontal="left"/>
    </xf>
    <xf numFmtId="177" fontId="10" fillId="2" borderId="13" xfId="0" applyNumberFormat="1" applyFont="1" applyFill="1" applyBorder="1" applyAlignment="1" applyProtection="1">
      <alignment horizontal="left"/>
    </xf>
    <xf numFmtId="177" fontId="6" fillId="2" borderId="0" xfId="0" applyNumberFormat="1" applyFont="1" applyFill="1" applyBorder="1" applyAlignment="1" applyProtection="1">
      <alignment horizontal="left"/>
    </xf>
    <xf numFmtId="43" fontId="6" fillId="6" borderId="14" xfId="3" applyNumberFormat="1" applyFont="1" applyFill="1" applyBorder="1" applyAlignment="1" applyProtection="1">
      <alignment horizontal="center" vertical="center"/>
    </xf>
    <xf numFmtId="43" fontId="6" fillId="6" borderId="15" xfId="3" applyNumberFormat="1" applyFont="1" applyFill="1" applyBorder="1" applyAlignment="1" applyProtection="1">
      <alignment horizontal="center" vertical="center"/>
    </xf>
    <xf numFmtId="49" fontId="8" fillId="7" borderId="3" xfId="1" applyNumberFormat="1" applyFont="1" applyFill="1" applyBorder="1" applyAlignment="1" applyProtection="1"/>
    <xf numFmtId="177" fontId="8" fillId="14" borderId="3" xfId="1" applyNumberFormat="1" applyFont="1" applyFill="1" applyBorder="1" applyAlignment="1" applyProtection="1"/>
    <xf numFmtId="177" fontId="8" fillId="7" borderId="3" xfId="1" applyNumberFormat="1" applyFont="1" applyFill="1" applyBorder="1" applyAlignment="1" applyProtection="1"/>
    <xf numFmtId="177" fontId="31" fillId="7" borderId="3" xfId="1" applyNumberFormat="1" applyFont="1" applyFill="1" applyBorder="1" applyAlignment="1" applyProtection="1"/>
    <xf numFmtId="0" fontId="32" fillId="7" borderId="3" xfId="0" applyFont="1" applyFill="1" applyBorder="1" applyProtection="1">
      <alignment vertical="center"/>
    </xf>
    <xf numFmtId="0" fontId="2" fillId="7" borderId="3" xfId="0" applyFont="1" applyFill="1" applyBorder="1" applyProtection="1">
      <alignment vertical="center"/>
    </xf>
    <xf numFmtId="177" fontId="8" fillId="13" borderId="3" xfId="1" applyNumberFormat="1" applyFont="1" applyFill="1" applyBorder="1" applyAlignment="1" applyProtection="1"/>
    <xf numFmtId="49" fontId="31" fillId="7" borderId="3" xfId="1" applyNumberFormat="1" applyFont="1" applyFill="1" applyBorder="1" applyAlignment="1" applyProtection="1"/>
    <xf numFmtId="180" fontId="18" fillId="4" borderId="3" xfId="2" applyNumberFormat="1" applyFont="1" applyFill="1" applyBorder="1" applyAlignment="1">
      <alignment horizontal="right" wrapText="1"/>
    </xf>
    <xf numFmtId="180" fontId="4" fillId="9" borderId="5" xfId="0" applyNumberFormat="1" applyFont="1" applyFill="1" applyBorder="1" applyAlignment="1">
      <alignment horizontal="right"/>
    </xf>
    <xf numFmtId="180" fontId="36" fillId="0" borderId="22" xfId="0" applyNumberFormat="1" applyFont="1" applyBorder="1" applyAlignment="1">
      <alignment horizontal="right" vertical="center"/>
    </xf>
    <xf numFmtId="180" fontId="23" fillId="4" borderId="5" xfId="0" applyNumberFormat="1" applyFont="1" applyFill="1" applyBorder="1" applyAlignment="1">
      <alignment horizontal="right"/>
    </xf>
    <xf numFmtId="180" fontId="17" fillId="9" borderId="5" xfId="0" applyNumberFormat="1" applyFont="1" applyFill="1" applyBorder="1" applyAlignment="1">
      <alignment horizontal="right"/>
    </xf>
    <xf numFmtId="180" fontId="23" fillId="2" borderId="6" xfId="0" applyNumberFormat="1" applyFont="1" applyFill="1" applyBorder="1" applyAlignment="1">
      <alignment horizontal="right"/>
    </xf>
    <xf numFmtId="180" fontId="23" fillId="3" borderId="11" xfId="0" applyNumberFormat="1" applyFont="1" applyFill="1" applyBorder="1" applyAlignment="1">
      <alignment horizontal="right"/>
    </xf>
    <xf numFmtId="177" fontId="8" fillId="2" borderId="4" xfId="1" applyNumberFormat="1" applyFont="1" applyFill="1" applyBorder="1" applyAlignment="1" applyProtection="1">
      <protection locked="0"/>
    </xf>
    <xf numFmtId="177" fontId="8" fillId="2" borderId="23" xfId="1" applyNumberFormat="1" applyFont="1" applyFill="1" applyBorder="1" applyAlignment="1" applyProtection="1">
      <protection locked="0"/>
    </xf>
    <xf numFmtId="177" fontId="8" fillId="5" borderId="23" xfId="1" applyNumberFormat="1" applyFont="1" applyFill="1" applyBorder="1" applyAlignment="1" applyProtection="1">
      <protection locked="0"/>
    </xf>
    <xf numFmtId="177" fontId="8" fillId="2" borderId="23" xfId="1" applyNumberFormat="1" applyFont="1" applyFill="1" applyBorder="1" applyAlignment="1" applyProtection="1"/>
    <xf numFmtId="180" fontId="17" fillId="9" borderId="24" xfId="0" applyNumberFormat="1" applyFont="1" applyFill="1" applyBorder="1" applyAlignment="1" applyProtection="1">
      <alignment vertical="center"/>
      <protection locked="0"/>
    </xf>
    <xf numFmtId="180" fontId="17" fillId="10" borderId="24" xfId="0" applyNumberFormat="1" applyFont="1" applyFill="1" applyBorder="1" applyAlignment="1" applyProtection="1">
      <alignment vertical="center"/>
      <protection locked="0"/>
    </xf>
    <xf numFmtId="180" fontId="23" fillId="4" borderId="24" xfId="0" applyNumberFormat="1" applyFont="1" applyFill="1" applyBorder="1" applyAlignment="1" applyProtection="1">
      <alignment vertical="center"/>
      <protection locked="0"/>
    </xf>
    <xf numFmtId="180" fontId="23" fillId="2" borderId="25" xfId="0" applyNumberFormat="1" applyFont="1" applyFill="1" applyBorder="1" applyAlignment="1" applyProtection="1">
      <alignment vertical="center"/>
      <protection locked="0"/>
    </xf>
    <xf numFmtId="180" fontId="23" fillId="3" borderId="26" xfId="0" applyNumberFormat="1" applyFont="1" applyFill="1" applyBorder="1" applyAlignment="1" applyProtection="1">
      <alignment vertical="center"/>
      <protection locked="0"/>
    </xf>
    <xf numFmtId="180" fontId="4" fillId="2" borderId="5" xfId="0" applyNumberFormat="1" applyFont="1" applyFill="1" applyBorder="1" applyAlignment="1" applyProtection="1">
      <alignment vertical="center"/>
      <protection hidden="1"/>
    </xf>
    <xf numFmtId="179" fontId="8" fillId="8" borderId="3" xfId="1" applyNumberFormat="1" applyFont="1" applyFill="1" applyBorder="1" applyAlignment="1" applyProtection="1">
      <protection locked="0"/>
    </xf>
    <xf numFmtId="177" fontId="8" fillId="8" borderId="3" xfId="1" applyNumberFormat="1" applyFont="1" applyFill="1" applyBorder="1" applyAlignment="1" applyProtection="1">
      <protection locked="0"/>
    </xf>
    <xf numFmtId="0" fontId="12" fillId="0" borderId="0" xfId="0" applyFont="1" applyAlignment="1" applyProtection="1">
      <alignment horizontal="center" vertical="center"/>
      <protection locked="0"/>
    </xf>
    <xf numFmtId="41" fontId="12" fillId="0" borderId="0" xfId="0" applyNumberFormat="1" applyFont="1" applyAlignment="1">
      <alignment horizontal="center" vertical="center"/>
    </xf>
    <xf numFmtId="41" fontId="16" fillId="0" borderId="5" xfId="1" applyNumberFormat="1" applyFont="1" applyFill="1" applyBorder="1" applyAlignment="1">
      <alignment horizontal="center" vertical="center" textRotation="255"/>
    </xf>
    <xf numFmtId="41" fontId="16" fillId="0" borderId="5" xfId="1" applyNumberFormat="1" applyFont="1" applyBorder="1" applyAlignment="1">
      <alignment horizontal="center" vertical="top" textRotation="255" wrapText="1"/>
    </xf>
    <xf numFmtId="41" fontId="16" fillId="0" borderId="5" xfId="1" applyNumberFormat="1" applyFont="1" applyBorder="1" applyAlignment="1">
      <alignment horizontal="center" vertical="center" textRotation="255" wrapText="1"/>
    </xf>
    <xf numFmtId="41" fontId="16" fillId="0" borderId="6" xfId="1" applyNumberFormat="1" applyFont="1" applyBorder="1" applyAlignment="1">
      <alignment horizontal="center" vertical="top" textRotation="255" wrapText="1"/>
    </xf>
    <xf numFmtId="41" fontId="16" fillId="0" borderId="13" xfId="1" applyNumberFormat="1" applyFont="1" applyBorder="1" applyAlignment="1">
      <alignment horizontal="center" vertical="top" textRotation="255" wrapText="1"/>
    </xf>
    <xf numFmtId="41" fontId="16" fillId="0" borderId="20" xfId="1" applyNumberFormat="1" applyFont="1" applyBorder="1" applyAlignment="1">
      <alignment horizontal="center" vertical="top" textRotation="255" wrapText="1"/>
    </xf>
    <xf numFmtId="41" fontId="16" fillId="0" borderId="6" xfId="1" applyNumberFormat="1" applyFont="1" applyBorder="1" applyAlignment="1">
      <alignment horizontal="center" vertical="center" textRotation="255" wrapText="1"/>
    </xf>
    <xf numFmtId="41" fontId="16" fillId="0" borderId="13" xfId="1" applyNumberFormat="1" applyFont="1" applyBorder="1" applyAlignment="1">
      <alignment horizontal="center" vertical="center" textRotation="255" wrapText="1"/>
    </xf>
    <xf numFmtId="41" fontId="16" fillId="0" borderId="20" xfId="1" applyNumberFormat="1" applyFont="1" applyBorder="1" applyAlignment="1">
      <alignment horizontal="center" vertical="center" textRotation="255" wrapText="1"/>
    </xf>
    <xf numFmtId="41" fontId="16" fillId="0" borderId="6" xfId="1" applyNumberFormat="1" applyFont="1" applyFill="1" applyBorder="1" applyAlignment="1">
      <alignment horizontal="center" vertical="center" textRotation="255"/>
    </xf>
    <xf numFmtId="41" fontId="16" fillId="0" borderId="13" xfId="1" applyNumberFormat="1" applyFont="1" applyFill="1" applyBorder="1" applyAlignment="1">
      <alignment horizontal="center" vertical="center" textRotation="255"/>
    </xf>
    <xf numFmtId="41" fontId="16" fillId="0" borderId="20" xfId="1" applyNumberFormat="1" applyFont="1" applyFill="1" applyBorder="1" applyAlignment="1">
      <alignment horizontal="center" vertical="center" textRotation="255"/>
    </xf>
    <xf numFmtId="49" fontId="3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/>
    </xf>
  </cellXfs>
  <cellStyles count="4">
    <cellStyle name="百分比" xfId="2" builtinId="5"/>
    <cellStyle name="常规" xfId="0" builtinId="0"/>
    <cellStyle name="千位分隔" xfId="1" builtinId="3"/>
    <cellStyle name="千位分隔 2" xfId="3"/>
  </cellStyles>
  <dxfs count="1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21578;/&#20844;&#21496;&#36130;&#21153;&#20998;&#26512;&#21450;&#39044;&#31639;&#25253;&#21578;/&#20998;&#26512;2016/4&#26376;/&#32771;&#26680;&#25968;&#25454;&#35843;&#25972;&#34920;2016&#24180;04&#26376;&#65288;&#28145;&#2099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Sheet1"/>
    </sheetNames>
    <sheetDataSet>
      <sheetData sheetId="0"/>
      <sheetData sheetId="1"/>
      <sheetData sheetId="2">
        <row r="1">
          <cell r="K1" t="str">
            <v>其他</v>
          </cell>
        </row>
        <row r="2">
          <cell r="K2" t="str">
            <v>总部中后台</v>
          </cell>
        </row>
        <row r="3">
          <cell r="K3" t="str">
            <v>经纪业务部</v>
          </cell>
        </row>
        <row r="4">
          <cell r="K4" t="str">
            <v>资产管理部</v>
          </cell>
        </row>
        <row r="5">
          <cell r="K5" t="str">
            <v>固定收益部</v>
          </cell>
        </row>
        <row r="6">
          <cell r="K6" t="str">
            <v>证券投资部</v>
          </cell>
        </row>
        <row r="7">
          <cell r="K7" t="str">
            <v>金融衍生品投资部</v>
          </cell>
        </row>
        <row r="8">
          <cell r="K8" t="str">
            <v>风险管理部</v>
          </cell>
        </row>
        <row r="9">
          <cell r="K9" t="str">
            <v>深圳管理部</v>
          </cell>
        </row>
        <row r="10">
          <cell r="K10" t="str">
            <v>金融工程部</v>
          </cell>
        </row>
        <row r="11">
          <cell r="K11" t="str">
            <v>中小企业融资部</v>
          </cell>
        </row>
        <row r="12">
          <cell r="K12" t="str">
            <v>财务顾问部</v>
          </cell>
        </row>
        <row r="13">
          <cell r="K13" t="str">
            <v>债券融资部</v>
          </cell>
        </row>
        <row r="14">
          <cell r="K14" t="str">
            <v>股权融资部</v>
          </cell>
        </row>
        <row r="15">
          <cell r="K15" t="str">
            <v>投资银行总部</v>
          </cell>
        </row>
        <row r="16">
          <cell r="K16" t="str">
            <v>浙江总部</v>
          </cell>
        </row>
        <row r="17">
          <cell r="K17" t="str">
            <v>综合业务部</v>
          </cell>
        </row>
        <row r="18">
          <cell r="K18" t="str">
            <v>网络金融部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workbookViewId="0">
      <pane xSplit="1" ySplit="3" topLeftCell="B70" activePane="bottomRight" state="frozen"/>
      <selection pane="topRight"/>
      <selection pane="bottomLeft"/>
      <selection pane="bottomRight" activeCell="B4" sqref="B4:W27"/>
    </sheetView>
  </sheetViews>
  <sheetFormatPr defaultColWidth="9" defaultRowHeight="13.5"/>
  <cols>
    <col min="1" max="1" width="34.875" style="97" customWidth="1"/>
    <col min="2" max="2" width="18" style="97" customWidth="1"/>
    <col min="3" max="3" width="17.375" style="97" customWidth="1"/>
    <col min="4" max="4" width="15.125" style="97" customWidth="1"/>
    <col min="5" max="5" width="16.875" style="97" customWidth="1"/>
    <col min="6" max="6" width="17.875" style="97" customWidth="1"/>
    <col min="7" max="7" width="17.25" style="97" customWidth="1"/>
    <col min="8" max="8" width="17.875" style="97" customWidth="1"/>
    <col min="9" max="9" width="17.25" style="97" customWidth="1"/>
    <col min="10" max="10" width="14.125" style="97" customWidth="1"/>
    <col min="11" max="11" width="12" style="97" customWidth="1"/>
    <col min="12" max="12" width="15.125" style="97" customWidth="1"/>
    <col min="13" max="13" width="15.75" style="97" customWidth="1"/>
    <col min="14" max="15" width="16.125" style="97" customWidth="1"/>
    <col min="16" max="16" width="12" style="97" customWidth="1"/>
    <col min="17" max="17" width="16.125" style="97" customWidth="1"/>
    <col min="18" max="19" width="12" style="97" customWidth="1"/>
    <col min="20" max="20" width="16.375" style="97" customWidth="1"/>
    <col min="21" max="25" width="12" style="97" customWidth="1"/>
    <col min="26" max="16384" width="9" style="97"/>
  </cols>
  <sheetData>
    <row r="1" spans="1:25" ht="22.5" customHeigh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</row>
    <row r="2" spans="1:25">
      <c r="A2" s="98" t="s">
        <v>1</v>
      </c>
      <c r="B2" s="99" t="s">
        <v>2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</row>
    <row r="3" spans="1:25" s="93" customFormat="1" ht="14.25" customHeight="1">
      <c r="A3" s="66" t="s">
        <v>3</v>
      </c>
      <c r="B3" s="66" t="s">
        <v>4</v>
      </c>
      <c r="C3" s="66" t="s">
        <v>5</v>
      </c>
      <c r="D3" s="66" t="s">
        <v>6</v>
      </c>
      <c r="E3" s="66" t="s">
        <v>229</v>
      </c>
      <c r="F3" s="66" t="s">
        <v>8</v>
      </c>
      <c r="G3" s="66" t="s">
        <v>9</v>
      </c>
      <c r="H3" s="77" t="s">
        <v>10</v>
      </c>
      <c r="I3" s="77" t="s">
        <v>11</v>
      </c>
      <c r="J3" s="77" t="s">
        <v>12</v>
      </c>
      <c r="K3" s="77" t="s">
        <v>13</v>
      </c>
      <c r="L3" s="77" t="s">
        <v>14</v>
      </c>
      <c r="M3" s="77" t="s">
        <v>15</v>
      </c>
      <c r="N3" s="66" t="s">
        <v>16</v>
      </c>
      <c r="O3" s="66" t="s">
        <v>17</v>
      </c>
      <c r="P3" s="77" t="s">
        <v>18</v>
      </c>
      <c r="Q3" s="77" t="s">
        <v>19</v>
      </c>
      <c r="R3" s="77" t="s">
        <v>214</v>
      </c>
      <c r="S3" s="77" t="s">
        <v>194</v>
      </c>
      <c r="T3" s="66" t="s">
        <v>22</v>
      </c>
      <c r="U3" s="77" t="s">
        <v>23</v>
      </c>
      <c r="V3" s="77" t="s">
        <v>24</v>
      </c>
      <c r="W3" s="77" t="s">
        <v>25</v>
      </c>
      <c r="X3" s="66"/>
      <c r="Y3" s="66"/>
    </row>
    <row r="4" spans="1:25" s="93" customFormat="1">
      <c r="A4" s="101" t="s">
        <v>26</v>
      </c>
      <c r="B4" s="226">
        <v>517173726.98000002</v>
      </c>
      <c r="C4" s="226">
        <v>631843.16</v>
      </c>
      <c r="D4" s="226">
        <v>-109469772.35999988</v>
      </c>
      <c r="E4" s="226">
        <v>436665735.12999988</v>
      </c>
      <c r="F4" s="226">
        <v>-131704949.46000001</v>
      </c>
      <c r="G4" s="226">
        <v>48589074.470000006</v>
      </c>
      <c r="H4" s="226">
        <v>50630552.020000011</v>
      </c>
      <c r="I4" s="226">
        <v>-5317138.1399999997</v>
      </c>
      <c r="J4" s="226">
        <v>3670174.600000001</v>
      </c>
      <c r="K4" s="226">
        <v>0</v>
      </c>
      <c r="L4" s="226">
        <v>533.6999999999997</v>
      </c>
      <c r="M4" s="226">
        <v>-395047.71000000008</v>
      </c>
      <c r="N4" s="226">
        <v>8701086.2400000002</v>
      </c>
      <c r="O4" s="226">
        <v>263760708.78999999</v>
      </c>
      <c r="P4" s="226">
        <v>0</v>
      </c>
      <c r="Q4" s="226">
        <v>228670708.78999999</v>
      </c>
      <c r="R4" s="226">
        <v>35090000</v>
      </c>
      <c r="S4" s="226">
        <v>0</v>
      </c>
      <c r="T4" s="226">
        <v>1.0099999999999691</v>
      </c>
      <c r="U4" s="226">
        <v>200.85</v>
      </c>
      <c r="V4" s="226">
        <v>0</v>
      </c>
      <c r="W4" s="226">
        <v>-199.84000000000003</v>
      </c>
      <c r="X4" s="128">
        <v>0</v>
      </c>
      <c r="Y4" s="128">
        <v>0</v>
      </c>
    </row>
    <row r="5" spans="1:25" s="93" customFormat="1">
      <c r="A5" s="102" t="s">
        <v>27</v>
      </c>
      <c r="B5" s="227">
        <v>530278576.25000006</v>
      </c>
      <c r="C5" s="227">
        <v>0</v>
      </c>
      <c r="D5" s="227">
        <v>-2257641.8899998912</v>
      </c>
      <c r="E5" s="227">
        <v>251379477.71999997</v>
      </c>
      <c r="F5" s="227">
        <v>9690549.2200000007</v>
      </c>
      <c r="G5" s="227">
        <v>-995403.99</v>
      </c>
      <c r="H5" s="227">
        <v>-1242593.1399999999</v>
      </c>
      <c r="I5" s="227">
        <v>0</v>
      </c>
      <c r="J5" s="227">
        <v>-4476</v>
      </c>
      <c r="K5" s="227">
        <v>0</v>
      </c>
      <c r="L5" s="227">
        <v>-1650</v>
      </c>
      <c r="M5" s="227">
        <v>253315.15</v>
      </c>
      <c r="N5" s="227">
        <v>8701086.2400000002</v>
      </c>
      <c r="O5" s="227">
        <v>263760708.78999999</v>
      </c>
      <c r="P5" s="227">
        <v>0</v>
      </c>
      <c r="Q5" s="227">
        <v>228670708.78999999</v>
      </c>
      <c r="R5" s="227">
        <v>35090000</v>
      </c>
      <c r="S5" s="227">
        <v>0</v>
      </c>
      <c r="T5" s="227">
        <v>-199.84000000000003</v>
      </c>
      <c r="U5" s="227">
        <v>0</v>
      </c>
      <c r="V5" s="227">
        <v>0</v>
      </c>
      <c r="W5" s="227">
        <v>-199.84000000000003</v>
      </c>
      <c r="X5" s="129"/>
      <c r="Y5" s="129"/>
    </row>
    <row r="6" spans="1:25" s="94" customFormat="1">
      <c r="A6" s="103" t="s">
        <v>28</v>
      </c>
      <c r="B6" s="228">
        <v>248597924.84000006</v>
      </c>
      <c r="C6" s="228">
        <v>0</v>
      </c>
      <c r="D6" s="228">
        <v>-2079531.7799999588</v>
      </c>
      <c r="E6" s="228">
        <v>250341492.14000002</v>
      </c>
      <c r="F6" s="228">
        <v>87125.33</v>
      </c>
      <c r="G6" s="228">
        <v>248839.15</v>
      </c>
      <c r="H6" s="228">
        <v>0</v>
      </c>
      <c r="I6" s="228">
        <v>0</v>
      </c>
      <c r="J6" s="228">
        <v>-4476</v>
      </c>
      <c r="K6" s="228">
        <v>0</v>
      </c>
      <c r="L6" s="228">
        <v>0</v>
      </c>
      <c r="M6" s="228">
        <v>253315.15</v>
      </c>
      <c r="N6" s="228">
        <v>0</v>
      </c>
      <c r="O6" s="228">
        <v>0</v>
      </c>
      <c r="P6" s="228">
        <v>0</v>
      </c>
      <c r="Q6" s="228">
        <v>0</v>
      </c>
      <c r="R6" s="228">
        <v>0</v>
      </c>
      <c r="S6" s="228">
        <v>0</v>
      </c>
      <c r="T6" s="228">
        <v>0</v>
      </c>
      <c r="U6" s="228">
        <v>0</v>
      </c>
      <c r="V6" s="228">
        <v>0</v>
      </c>
      <c r="W6" s="228">
        <v>0</v>
      </c>
      <c r="X6" s="130"/>
      <c r="Y6" s="130"/>
    </row>
    <row r="7" spans="1:25" s="94" customFormat="1">
      <c r="A7" s="103" t="s">
        <v>29</v>
      </c>
      <c r="B7" s="228">
        <v>272224295.02999997</v>
      </c>
      <c r="C7" s="228">
        <v>0</v>
      </c>
      <c r="D7" s="228">
        <v>-3.637978807091713E-8</v>
      </c>
      <c r="E7" s="228">
        <v>0</v>
      </c>
      <c r="F7" s="228">
        <v>0</v>
      </c>
      <c r="G7" s="228">
        <v>0</v>
      </c>
      <c r="H7" s="228">
        <v>0</v>
      </c>
      <c r="I7" s="228">
        <v>0</v>
      </c>
      <c r="J7" s="228">
        <v>0</v>
      </c>
      <c r="K7" s="228">
        <v>0</v>
      </c>
      <c r="L7" s="228">
        <v>0</v>
      </c>
      <c r="M7" s="228">
        <v>0</v>
      </c>
      <c r="N7" s="228">
        <v>8701086.2400000002</v>
      </c>
      <c r="O7" s="228">
        <v>263523208.78999999</v>
      </c>
      <c r="P7" s="228">
        <v>0</v>
      </c>
      <c r="Q7" s="228">
        <v>228433208.78999999</v>
      </c>
      <c r="R7" s="228">
        <v>35090000</v>
      </c>
      <c r="S7" s="228">
        <v>0</v>
      </c>
      <c r="T7" s="228">
        <v>0</v>
      </c>
      <c r="U7" s="228">
        <v>0</v>
      </c>
      <c r="V7" s="228">
        <v>0</v>
      </c>
      <c r="W7" s="228">
        <v>0</v>
      </c>
      <c r="X7" s="130"/>
      <c r="Y7" s="130"/>
    </row>
    <row r="8" spans="1:25" s="94" customFormat="1">
      <c r="A8" s="103" t="s">
        <v>30</v>
      </c>
      <c r="B8" s="228">
        <v>9603673.8900000006</v>
      </c>
      <c r="C8" s="228">
        <v>0</v>
      </c>
      <c r="D8" s="228">
        <v>0</v>
      </c>
      <c r="E8" s="228">
        <v>0</v>
      </c>
      <c r="F8" s="228">
        <v>9603673.8900000006</v>
      </c>
      <c r="G8" s="228">
        <v>0</v>
      </c>
      <c r="H8" s="228">
        <v>0</v>
      </c>
      <c r="I8" s="228">
        <v>0</v>
      </c>
      <c r="J8" s="228">
        <v>0</v>
      </c>
      <c r="K8" s="228">
        <v>0</v>
      </c>
      <c r="L8" s="228">
        <v>0</v>
      </c>
      <c r="M8" s="228">
        <v>0</v>
      </c>
      <c r="N8" s="228">
        <v>0</v>
      </c>
      <c r="O8" s="228">
        <v>0</v>
      </c>
      <c r="P8" s="228">
        <v>0</v>
      </c>
      <c r="Q8" s="228">
        <v>0</v>
      </c>
      <c r="R8" s="228">
        <v>0</v>
      </c>
      <c r="S8" s="228">
        <v>0</v>
      </c>
      <c r="T8" s="228">
        <v>0</v>
      </c>
      <c r="U8" s="228">
        <v>0</v>
      </c>
      <c r="V8" s="228">
        <v>0</v>
      </c>
      <c r="W8" s="228">
        <v>0</v>
      </c>
      <c r="X8" s="130"/>
      <c r="Y8" s="130"/>
    </row>
    <row r="9" spans="1:25" s="93" customFormat="1">
      <c r="A9" s="102" t="s">
        <v>31</v>
      </c>
      <c r="B9" s="227">
        <v>77306731.48999998</v>
      </c>
      <c r="C9" s="227">
        <v>631843.16</v>
      </c>
      <c r="D9" s="227">
        <v>-107304871.39999998</v>
      </c>
      <c r="E9" s="227">
        <v>184393999.20999998</v>
      </c>
      <c r="F9" s="227">
        <v>145927.15</v>
      </c>
      <c r="G9" s="227">
        <v>-560367.47999999986</v>
      </c>
      <c r="H9" s="227">
        <v>-2443493.17</v>
      </c>
      <c r="I9" s="227">
        <v>1811244.5</v>
      </c>
      <c r="J9" s="227">
        <v>14405.46</v>
      </c>
      <c r="K9" s="227">
        <v>0</v>
      </c>
      <c r="L9" s="227">
        <v>2183.6999999999998</v>
      </c>
      <c r="M9" s="227">
        <v>55292.03</v>
      </c>
      <c r="N9" s="227">
        <v>0</v>
      </c>
      <c r="O9" s="227">
        <v>0</v>
      </c>
      <c r="P9" s="227">
        <v>0</v>
      </c>
      <c r="Q9" s="227">
        <v>0</v>
      </c>
      <c r="R9" s="227">
        <v>0</v>
      </c>
      <c r="S9" s="227">
        <v>0</v>
      </c>
      <c r="T9" s="227">
        <v>200.85</v>
      </c>
      <c r="U9" s="227">
        <v>200.85</v>
      </c>
      <c r="V9" s="227">
        <v>0</v>
      </c>
      <c r="W9" s="227">
        <v>0</v>
      </c>
      <c r="X9" s="129"/>
      <c r="Y9" s="129"/>
    </row>
    <row r="10" spans="1:25" s="93" customFormat="1">
      <c r="A10" s="102" t="s">
        <v>32</v>
      </c>
      <c r="B10" s="227">
        <v>-70011406.290000007</v>
      </c>
      <c r="C10" s="227">
        <v>0</v>
      </c>
      <c r="D10" s="227">
        <v>182549.63999999745</v>
      </c>
      <c r="E10" s="227">
        <v>91800</v>
      </c>
      <c r="F10" s="227">
        <v>-141541425.83000001</v>
      </c>
      <c r="G10" s="227">
        <v>71255669.900000006</v>
      </c>
      <c r="H10" s="227">
        <v>85944319.010000005</v>
      </c>
      <c r="I10" s="227">
        <v>-18174377.620000001</v>
      </c>
      <c r="J10" s="227">
        <v>4428030.6500000004</v>
      </c>
      <c r="K10" s="227">
        <v>0</v>
      </c>
      <c r="L10" s="227">
        <v>0</v>
      </c>
      <c r="M10" s="227">
        <v>-942302.14</v>
      </c>
      <c r="N10" s="227">
        <v>0</v>
      </c>
      <c r="O10" s="227">
        <v>0</v>
      </c>
      <c r="P10" s="227">
        <v>0</v>
      </c>
      <c r="Q10" s="227">
        <v>0</v>
      </c>
      <c r="R10" s="227">
        <v>0</v>
      </c>
      <c r="S10" s="227">
        <v>0</v>
      </c>
      <c r="T10" s="227">
        <v>0</v>
      </c>
      <c r="U10" s="227">
        <v>0</v>
      </c>
      <c r="V10" s="227">
        <v>0</v>
      </c>
      <c r="W10" s="227">
        <v>0</v>
      </c>
      <c r="X10" s="129"/>
      <c r="Y10" s="129"/>
    </row>
    <row r="11" spans="1:25" s="93" customFormat="1">
      <c r="A11" s="102" t="s">
        <v>33</v>
      </c>
      <c r="B11" s="227">
        <v>0</v>
      </c>
      <c r="C11" s="227">
        <v>0</v>
      </c>
      <c r="D11" s="227">
        <v>0</v>
      </c>
      <c r="E11" s="227">
        <v>0</v>
      </c>
      <c r="F11" s="227">
        <v>0</v>
      </c>
      <c r="G11" s="227">
        <v>0</v>
      </c>
      <c r="H11" s="227">
        <v>0</v>
      </c>
      <c r="I11" s="227">
        <v>0</v>
      </c>
      <c r="J11" s="227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27">
        <v>0</v>
      </c>
      <c r="R11" s="227">
        <v>0</v>
      </c>
      <c r="S11" s="227">
        <v>0</v>
      </c>
      <c r="T11" s="227">
        <v>0</v>
      </c>
      <c r="U11" s="227">
        <v>0</v>
      </c>
      <c r="V11" s="227">
        <v>0</v>
      </c>
      <c r="W11" s="227">
        <v>0</v>
      </c>
      <c r="X11" s="129"/>
      <c r="Y11" s="129"/>
    </row>
    <row r="12" spans="1:25" s="93" customFormat="1">
      <c r="A12" s="102" t="s">
        <v>34</v>
      </c>
      <c r="B12" s="227">
        <v>-21183005.68</v>
      </c>
      <c r="C12" s="227">
        <v>0</v>
      </c>
      <c r="D12" s="227">
        <v>-72181.720000003232</v>
      </c>
      <c r="E12" s="227">
        <v>0</v>
      </c>
      <c r="F12" s="227">
        <v>0</v>
      </c>
      <c r="G12" s="227">
        <v>-21110823.959999997</v>
      </c>
      <c r="H12" s="227">
        <v>-31627680.68</v>
      </c>
      <c r="I12" s="227">
        <v>11045994.98</v>
      </c>
      <c r="J12" s="227">
        <v>-767785.51000000013</v>
      </c>
      <c r="K12" s="227">
        <v>0</v>
      </c>
      <c r="L12" s="227">
        <v>0</v>
      </c>
      <c r="M12" s="227">
        <v>238647.25</v>
      </c>
      <c r="N12" s="227">
        <v>0</v>
      </c>
      <c r="O12" s="227">
        <v>0</v>
      </c>
      <c r="P12" s="227">
        <v>0</v>
      </c>
      <c r="Q12" s="227">
        <v>0</v>
      </c>
      <c r="R12" s="227">
        <v>0</v>
      </c>
      <c r="S12" s="227">
        <v>0</v>
      </c>
      <c r="T12" s="227">
        <v>0</v>
      </c>
      <c r="U12" s="227">
        <v>0</v>
      </c>
      <c r="V12" s="227">
        <v>0</v>
      </c>
      <c r="W12" s="227">
        <v>0</v>
      </c>
      <c r="X12" s="129"/>
      <c r="Y12" s="129"/>
    </row>
    <row r="13" spans="1:25" s="93" customFormat="1">
      <c r="A13" s="102" t="s">
        <v>35</v>
      </c>
      <c r="B13" s="227">
        <v>159953.62</v>
      </c>
      <c r="C13" s="227">
        <v>0</v>
      </c>
      <c r="D13" s="227">
        <v>-17626.989999999976</v>
      </c>
      <c r="E13" s="227">
        <v>177580.61</v>
      </c>
      <c r="F13" s="227">
        <v>0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27">
        <v>0</v>
      </c>
      <c r="R13" s="227">
        <v>0</v>
      </c>
      <c r="S13" s="227">
        <v>0</v>
      </c>
      <c r="T13" s="227">
        <v>0</v>
      </c>
      <c r="U13" s="227">
        <v>0</v>
      </c>
      <c r="V13" s="227">
        <v>0</v>
      </c>
      <c r="W13" s="227">
        <v>0</v>
      </c>
      <c r="X13" s="129"/>
      <c r="Y13" s="129"/>
    </row>
    <row r="14" spans="1:25" s="93" customFormat="1">
      <c r="A14" s="102" t="s">
        <v>36</v>
      </c>
      <c r="B14" s="227">
        <v>622877.59</v>
      </c>
      <c r="C14" s="227">
        <v>0</v>
      </c>
      <c r="D14" s="227">
        <v>0</v>
      </c>
      <c r="E14" s="227">
        <v>622877.59</v>
      </c>
      <c r="F14" s="227">
        <v>0</v>
      </c>
      <c r="G14" s="227">
        <v>0</v>
      </c>
      <c r="H14" s="227">
        <v>0</v>
      </c>
      <c r="I14" s="227">
        <v>0</v>
      </c>
      <c r="J14" s="227">
        <v>0</v>
      </c>
      <c r="K14" s="227">
        <v>0</v>
      </c>
      <c r="L14" s="227">
        <v>0</v>
      </c>
      <c r="M14" s="227">
        <v>0</v>
      </c>
      <c r="N14" s="227">
        <v>0</v>
      </c>
      <c r="O14" s="227">
        <v>0</v>
      </c>
      <c r="P14" s="227">
        <v>0</v>
      </c>
      <c r="Q14" s="227">
        <v>0</v>
      </c>
      <c r="R14" s="227">
        <v>0</v>
      </c>
      <c r="S14" s="227">
        <v>0</v>
      </c>
      <c r="T14" s="227">
        <v>0</v>
      </c>
      <c r="U14" s="227">
        <v>0</v>
      </c>
      <c r="V14" s="227">
        <v>0</v>
      </c>
      <c r="W14" s="227">
        <v>0</v>
      </c>
      <c r="X14" s="129"/>
      <c r="Y14" s="129"/>
    </row>
    <row r="15" spans="1:25" s="93" customFormat="1">
      <c r="A15" s="104" t="s">
        <v>37</v>
      </c>
      <c r="B15" s="229">
        <v>288436203.71999997</v>
      </c>
      <c r="C15" s="229">
        <v>11294258.600000001</v>
      </c>
      <c r="D15" s="229">
        <v>26362584.769999977</v>
      </c>
      <c r="E15" s="229">
        <v>145458832.34999996</v>
      </c>
      <c r="F15" s="229">
        <v>2852576.49</v>
      </c>
      <c r="G15" s="229">
        <v>14478198.560000001</v>
      </c>
      <c r="H15" s="229">
        <v>6287472.8600000003</v>
      </c>
      <c r="I15" s="229">
        <v>2511712.88</v>
      </c>
      <c r="J15" s="229">
        <v>1742060.9100000001</v>
      </c>
      <c r="K15" s="229">
        <v>0</v>
      </c>
      <c r="L15" s="229">
        <v>2056396.81</v>
      </c>
      <c r="M15" s="229">
        <v>1880555.1</v>
      </c>
      <c r="N15" s="229">
        <v>3902654.66</v>
      </c>
      <c r="O15" s="229">
        <v>78040252.909999996</v>
      </c>
      <c r="P15" s="229">
        <v>850461.39</v>
      </c>
      <c r="Q15" s="229">
        <v>61272283.189999998</v>
      </c>
      <c r="R15" s="229">
        <v>14609724.470000001</v>
      </c>
      <c r="S15" s="229">
        <v>1307783.8599999999</v>
      </c>
      <c r="T15" s="229">
        <v>6046845.3800000008</v>
      </c>
      <c r="U15" s="229">
        <v>1522756.44</v>
      </c>
      <c r="V15" s="229">
        <v>281190.5</v>
      </c>
      <c r="W15" s="229">
        <v>4242898.4400000004</v>
      </c>
      <c r="X15" s="132">
        <v>0</v>
      </c>
      <c r="Y15" s="132">
        <v>0</v>
      </c>
    </row>
    <row r="16" spans="1:25" s="94" customFormat="1">
      <c r="A16" s="105" t="s">
        <v>38</v>
      </c>
      <c r="B16" s="230">
        <v>37863335.039999992</v>
      </c>
      <c r="C16" s="230">
        <v>-353.83</v>
      </c>
      <c r="D16" s="230">
        <v>-58847.010000006325</v>
      </c>
      <c r="E16" s="230">
        <v>19772516.549999997</v>
      </c>
      <c r="F16" s="230">
        <v>605710.23</v>
      </c>
      <c r="G16" s="230">
        <v>3266702.07</v>
      </c>
      <c r="H16" s="230">
        <v>2781534.15</v>
      </c>
      <c r="I16" s="230">
        <v>364212.07</v>
      </c>
      <c r="J16" s="230">
        <v>159198.79</v>
      </c>
      <c r="K16" s="230">
        <v>0</v>
      </c>
      <c r="L16" s="230">
        <v>-0.33</v>
      </c>
      <c r="M16" s="230">
        <v>-38242.61</v>
      </c>
      <c r="N16" s="230">
        <v>405515.23</v>
      </c>
      <c r="O16" s="230">
        <v>13872091.800000001</v>
      </c>
      <c r="P16" s="230">
        <v>0</v>
      </c>
      <c r="Q16" s="230">
        <v>11926744.029999999</v>
      </c>
      <c r="R16" s="230">
        <v>1945348.34</v>
      </c>
      <c r="S16" s="230">
        <v>-0.56999999999999995</v>
      </c>
      <c r="T16" s="230">
        <v>0</v>
      </c>
      <c r="U16" s="230">
        <v>0</v>
      </c>
      <c r="V16" s="230">
        <v>0</v>
      </c>
      <c r="W16" s="230">
        <v>0</v>
      </c>
      <c r="X16" s="131"/>
      <c r="Y16" s="131"/>
    </row>
    <row r="17" spans="1:25" s="94" customFormat="1">
      <c r="A17" s="105" t="s">
        <v>39</v>
      </c>
      <c r="B17" s="230">
        <v>251653520.00999999</v>
      </c>
      <c r="C17" s="230">
        <v>11294612.43</v>
      </c>
      <c r="D17" s="230">
        <v>28629700.889999982</v>
      </c>
      <c r="E17" s="230">
        <v>124558698.01999998</v>
      </c>
      <c r="F17" s="230">
        <v>2246866.2599999998</v>
      </c>
      <c r="G17" s="230">
        <v>11211496.49</v>
      </c>
      <c r="H17" s="230">
        <v>3505938.71</v>
      </c>
      <c r="I17" s="230">
        <v>2147500.81</v>
      </c>
      <c r="J17" s="230">
        <v>1582862.12</v>
      </c>
      <c r="K17" s="230">
        <v>0</v>
      </c>
      <c r="L17" s="230">
        <v>2056397.14</v>
      </c>
      <c r="M17" s="230">
        <v>1918797.71</v>
      </c>
      <c r="N17" s="230">
        <v>3497139.43</v>
      </c>
      <c r="O17" s="230">
        <v>64168161.109999999</v>
      </c>
      <c r="P17" s="230">
        <v>850461.39</v>
      </c>
      <c r="Q17" s="230">
        <v>49345539.159999996</v>
      </c>
      <c r="R17" s="230">
        <v>12664376.130000001</v>
      </c>
      <c r="S17" s="230">
        <v>1307784.4299999997</v>
      </c>
      <c r="T17" s="230">
        <v>6046845.3800000008</v>
      </c>
      <c r="U17" s="230">
        <v>1522756.44</v>
      </c>
      <c r="V17" s="230">
        <v>281190.5</v>
      </c>
      <c r="W17" s="230">
        <v>4242898.4400000004</v>
      </c>
      <c r="X17" s="131"/>
      <c r="Y17" s="131"/>
    </row>
    <row r="18" spans="1:25" s="94" customFormat="1">
      <c r="A18" s="105" t="s">
        <v>40</v>
      </c>
      <c r="B18" s="230">
        <v>-2208269.11</v>
      </c>
      <c r="C18" s="230">
        <v>0</v>
      </c>
      <c r="D18" s="230">
        <v>-2208269.11</v>
      </c>
      <c r="E18" s="230">
        <v>0</v>
      </c>
      <c r="F18" s="230">
        <v>0</v>
      </c>
      <c r="G18" s="230">
        <v>0</v>
      </c>
      <c r="H18" s="230">
        <v>0</v>
      </c>
      <c r="I18" s="230">
        <v>0</v>
      </c>
      <c r="J18" s="230">
        <v>0</v>
      </c>
      <c r="K18" s="230">
        <v>0</v>
      </c>
      <c r="L18" s="230">
        <v>0</v>
      </c>
      <c r="M18" s="230">
        <v>0</v>
      </c>
      <c r="N18" s="230">
        <v>0</v>
      </c>
      <c r="O18" s="230">
        <v>0</v>
      </c>
      <c r="P18" s="230">
        <v>0</v>
      </c>
      <c r="Q18" s="230">
        <v>0</v>
      </c>
      <c r="R18" s="230">
        <v>0</v>
      </c>
      <c r="S18" s="230">
        <v>0</v>
      </c>
      <c r="T18" s="230">
        <v>0</v>
      </c>
      <c r="U18" s="230">
        <v>0</v>
      </c>
      <c r="V18" s="230">
        <v>0</v>
      </c>
      <c r="W18" s="230">
        <v>0</v>
      </c>
      <c r="X18" s="131"/>
      <c r="Y18" s="131"/>
    </row>
    <row r="19" spans="1:25" s="94" customFormat="1">
      <c r="A19" s="105" t="s">
        <v>41</v>
      </c>
      <c r="B19" s="230">
        <v>1127617.78</v>
      </c>
      <c r="C19" s="230">
        <v>0</v>
      </c>
      <c r="D19" s="230">
        <v>0</v>
      </c>
      <c r="E19" s="238">
        <v>1127617.78</v>
      </c>
      <c r="F19" s="230">
        <v>0</v>
      </c>
      <c r="G19" s="230">
        <v>0</v>
      </c>
      <c r="H19" s="230">
        <v>0</v>
      </c>
      <c r="I19" s="230">
        <v>0</v>
      </c>
      <c r="J19" s="230">
        <v>0</v>
      </c>
      <c r="K19" s="230">
        <v>0</v>
      </c>
      <c r="L19" s="230">
        <v>0</v>
      </c>
      <c r="M19" s="230">
        <v>0</v>
      </c>
      <c r="N19" s="230">
        <v>0</v>
      </c>
      <c r="O19" s="230">
        <v>0</v>
      </c>
      <c r="P19" s="230">
        <v>0</v>
      </c>
      <c r="Q19" s="230">
        <v>0</v>
      </c>
      <c r="R19" s="230">
        <v>0</v>
      </c>
      <c r="S19" s="230">
        <v>0</v>
      </c>
      <c r="T19" s="230">
        <v>0</v>
      </c>
      <c r="U19" s="230">
        <v>0</v>
      </c>
      <c r="V19" s="230">
        <v>0</v>
      </c>
      <c r="W19" s="230">
        <v>0</v>
      </c>
      <c r="X19" s="131"/>
      <c r="Y19" s="131"/>
    </row>
    <row r="20" spans="1:25" s="93" customFormat="1">
      <c r="A20" s="104" t="s">
        <v>42</v>
      </c>
      <c r="B20" s="229">
        <v>228737523.26000002</v>
      </c>
      <c r="C20" s="229">
        <v>-10662415.439999999</v>
      </c>
      <c r="D20" s="229">
        <v>-135832357.12999985</v>
      </c>
      <c r="E20" s="239">
        <v>291206902.77999991</v>
      </c>
      <c r="F20" s="229">
        <v>-134557525.94999999</v>
      </c>
      <c r="G20" s="229">
        <v>34110875.910000004</v>
      </c>
      <c r="H20" s="229">
        <v>44343079.160000019</v>
      </c>
      <c r="I20" s="229">
        <v>-7828851.0199999996</v>
      </c>
      <c r="J20" s="229">
        <v>1928113.6900000006</v>
      </c>
      <c r="K20" s="229">
        <v>0</v>
      </c>
      <c r="L20" s="229">
        <v>-2055863.1099999999</v>
      </c>
      <c r="M20" s="229">
        <v>-2275602.81</v>
      </c>
      <c r="N20" s="229">
        <v>4798431.580000001</v>
      </c>
      <c r="O20" s="229">
        <v>185720455.88</v>
      </c>
      <c r="P20" s="229">
        <v>-850461.39</v>
      </c>
      <c r="Q20" s="229">
        <v>167398425.59999996</v>
      </c>
      <c r="R20" s="229">
        <v>20480275.529999997</v>
      </c>
      <c r="S20" s="229">
        <v>-1307783.8599999999</v>
      </c>
      <c r="T20" s="229">
        <v>-6046844.370000001</v>
      </c>
      <c r="U20" s="229">
        <v>-1522555.59</v>
      </c>
      <c r="V20" s="229">
        <v>-281190.5</v>
      </c>
      <c r="W20" s="229">
        <v>-4243098.28</v>
      </c>
      <c r="X20" s="132">
        <v>0</v>
      </c>
      <c r="Y20" s="132">
        <v>0</v>
      </c>
    </row>
    <row r="21" spans="1:25" s="94" customFormat="1">
      <c r="A21" s="105" t="s">
        <v>43</v>
      </c>
      <c r="B21" s="230">
        <v>204910.97</v>
      </c>
      <c r="C21" s="230">
        <v>0</v>
      </c>
      <c r="D21" s="230">
        <v>109957.13</v>
      </c>
      <c r="E21" s="237">
        <v>94953.84</v>
      </c>
      <c r="F21" s="230">
        <v>0</v>
      </c>
      <c r="G21" s="230">
        <v>0</v>
      </c>
      <c r="H21" s="230">
        <v>0</v>
      </c>
      <c r="I21" s="230">
        <v>0</v>
      </c>
      <c r="J21" s="230">
        <v>0</v>
      </c>
      <c r="K21" s="230">
        <v>0</v>
      </c>
      <c r="L21" s="230">
        <v>0</v>
      </c>
      <c r="M21" s="230">
        <v>0</v>
      </c>
      <c r="N21" s="230">
        <v>0</v>
      </c>
      <c r="O21" s="230">
        <v>0</v>
      </c>
      <c r="P21" s="230">
        <v>0</v>
      </c>
      <c r="Q21" s="230">
        <v>0</v>
      </c>
      <c r="R21" s="230">
        <v>0</v>
      </c>
      <c r="S21" s="230">
        <v>0</v>
      </c>
      <c r="T21" s="230">
        <v>0</v>
      </c>
      <c r="U21" s="230">
        <v>0</v>
      </c>
      <c r="V21" s="230">
        <v>0</v>
      </c>
      <c r="W21" s="230">
        <v>0</v>
      </c>
      <c r="X21" s="131"/>
      <c r="Y21" s="131"/>
    </row>
    <row r="22" spans="1:25" s="94" customFormat="1">
      <c r="A22" s="105" t="s">
        <v>44</v>
      </c>
      <c r="B22" s="230">
        <v>224368.90999999995</v>
      </c>
      <c r="C22" s="230">
        <v>0</v>
      </c>
      <c r="D22" s="230">
        <v>57128.919999999955</v>
      </c>
      <c r="E22" s="237">
        <v>162264.82</v>
      </c>
      <c r="F22" s="230">
        <v>0</v>
      </c>
      <c r="G22" s="230">
        <v>0</v>
      </c>
      <c r="H22" s="230">
        <v>0</v>
      </c>
      <c r="I22" s="230">
        <v>0</v>
      </c>
      <c r="J22" s="230">
        <v>0</v>
      </c>
      <c r="K22" s="230">
        <v>0</v>
      </c>
      <c r="L22" s="230">
        <v>0</v>
      </c>
      <c r="M22" s="230">
        <v>0</v>
      </c>
      <c r="N22" s="230">
        <v>1338.74</v>
      </c>
      <c r="O22" s="230">
        <v>0</v>
      </c>
      <c r="P22" s="230">
        <v>0</v>
      </c>
      <c r="Q22" s="230">
        <v>0</v>
      </c>
      <c r="R22" s="230">
        <v>0</v>
      </c>
      <c r="S22" s="230">
        <v>0</v>
      </c>
      <c r="T22" s="230">
        <v>3636.43</v>
      </c>
      <c r="U22" s="230">
        <v>0</v>
      </c>
      <c r="V22" s="230">
        <v>0</v>
      </c>
      <c r="W22" s="230">
        <v>3636.43</v>
      </c>
      <c r="X22" s="131"/>
      <c r="Y22" s="131"/>
    </row>
    <row r="23" spans="1:25" s="93" customFormat="1">
      <c r="A23" s="104" t="s">
        <v>45</v>
      </c>
      <c r="B23" s="229">
        <v>228718065.31999999</v>
      </c>
      <c r="C23" s="229">
        <v>-10662415.439999999</v>
      </c>
      <c r="D23" s="229">
        <v>-135779528.91999984</v>
      </c>
      <c r="E23" s="239">
        <v>291139591.79999995</v>
      </c>
      <c r="F23" s="229">
        <v>-134557525.94999999</v>
      </c>
      <c r="G23" s="229">
        <v>34110875.910000004</v>
      </c>
      <c r="H23" s="229">
        <v>44343079.160000019</v>
      </c>
      <c r="I23" s="229">
        <v>-7828851.0199999996</v>
      </c>
      <c r="J23" s="229">
        <v>1928113.6900000006</v>
      </c>
      <c r="K23" s="229">
        <v>0</v>
      </c>
      <c r="L23" s="229">
        <v>-2055863.1099999999</v>
      </c>
      <c r="M23" s="229">
        <v>-2275602.81</v>
      </c>
      <c r="N23" s="229">
        <v>4797092.8400000008</v>
      </c>
      <c r="O23" s="229">
        <v>185720455.88</v>
      </c>
      <c r="P23" s="229">
        <v>-850461.39</v>
      </c>
      <c r="Q23" s="229">
        <v>167398425.59999996</v>
      </c>
      <c r="R23" s="229">
        <v>20480275.529999997</v>
      </c>
      <c r="S23" s="229">
        <v>-1307783.8599999999</v>
      </c>
      <c r="T23" s="229">
        <v>-6050480.8000000017</v>
      </c>
      <c r="U23" s="229">
        <v>-1522555.59</v>
      </c>
      <c r="V23" s="229">
        <v>-281190.5</v>
      </c>
      <c r="W23" s="229">
        <v>-4246734.7100000009</v>
      </c>
      <c r="X23" s="132">
        <v>0</v>
      </c>
      <c r="Y23" s="132">
        <v>0</v>
      </c>
    </row>
    <row r="24" spans="1:25" s="94" customFormat="1">
      <c r="A24" s="105" t="s">
        <v>46</v>
      </c>
      <c r="B24" s="230">
        <v>10608066.35</v>
      </c>
      <c r="C24" s="230">
        <v>0</v>
      </c>
      <c r="D24" s="230">
        <v>10608066.35</v>
      </c>
      <c r="E24" s="237">
        <v>0</v>
      </c>
      <c r="F24" s="230">
        <v>0</v>
      </c>
      <c r="G24" s="230">
        <v>0</v>
      </c>
      <c r="H24" s="230">
        <v>0</v>
      </c>
      <c r="I24" s="230">
        <v>0</v>
      </c>
      <c r="J24" s="230">
        <v>0</v>
      </c>
      <c r="K24" s="230">
        <v>0</v>
      </c>
      <c r="L24" s="230">
        <v>0</v>
      </c>
      <c r="M24" s="230">
        <v>0</v>
      </c>
      <c r="N24" s="230">
        <v>0</v>
      </c>
      <c r="O24" s="230">
        <v>0</v>
      </c>
      <c r="P24" s="230">
        <v>0</v>
      </c>
      <c r="Q24" s="230">
        <v>0</v>
      </c>
      <c r="R24" s="230">
        <v>0</v>
      </c>
      <c r="S24" s="230">
        <v>0</v>
      </c>
      <c r="T24" s="230">
        <v>0</v>
      </c>
      <c r="U24" s="230">
        <v>0</v>
      </c>
      <c r="V24" s="230">
        <v>0</v>
      </c>
      <c r="W24" s="230">
        <v>0</v>
      </c>
      <c r="X24" s="131"/>
      <c r="Y24" s="131"/>
    </row>
    <row r="25" spans="1:25" s="93" customFormat="1">
      <c r="A25" s="104" t="s">
        <v>47</v>
      </c>
      <c r="B25" s="229">
        <v>218109998.96999997</v>
      </c>
      <c r="C25" s="229">
        <v>-10662415.439999999</v>
      </c>
      <c r="D25" s="229">
        <v>-146387595.26999983</v>
      </c>
      <c r="E25" s="239">
        <v>291139591.79999995</v>
      </c>
      <c r="F25" s="229">
        <v>-134557525.94999999</v>
      </c>
      <c r="G25" s="229">
        <v>34110875.910000004</v>
      </c>
      <c r="H25" s="229">
        <v>44343079.160000019</v>
      </c>
      <c r="I25" s="229">
        <v>-7828851.0199999996</v>
      </c>
      <c r="J25" s="229">
        <v>1928113.6900000006</v>
      </c>
      <c r="K25" s="229">
        <v>0</v>
      </c>
      <c r="L25" s="229">
        <v>-2055863.1099999999</v>
      </c>
      <c r="M25" s="229">
        <v>-2275602.81</v>
      </c>
      <c r="N25" s="229">
        <v>4797092.8400000008</v>
      </c>
      <c r="O25" s="229">
        <v>185720455.88</v>
      </c>
      <c r="P25" s="229">
        <v>-850461.39</v>
      </c>
      <c r="Q25" s="229">
        <v>167398425.59999996</v>
      </c>
      <c r="R25" s="229">
        <v>20480275.529999997</v>
      </c>
      <c r="S25" s="229">
        <v>-1307783.8599999999</v>
      </c>
      <c r="T25" s="229">
        <v>-6050480.8000000017</v>
      </c>
      <c r="U25" s="229">
        <v>-1522555.59</v>
      </c>
      <c r="V25" s="229">
        <v>-281190.5</v>
      </c>
      <c r="W25" s="229">
        <v>-4246734.7100000009</v>
      </c>
      <c r="X25" s="132">
        <v>0</v>
      </c>
      <c r="Y25" s="132">
        <v>0</v>
      </c>
    </row>
    <row r="26" spans="1:25" s="93" customFormat="1">
      <c r="A26" s="106" t="s">
        <v>48</v>
      </c>
      <c r="B26" s="231">
        <v>-184650502.32000002</v>
      </c>
      <c r="C26" s="231">
        <v>0</v>
      </c>
      <c r="D26" s="231">
        <v>0</v>
      </c>
      <c r="E26" s="240">
        <v>-787883.12</v>
      </c>
      <c r="F26" s="231">
        <v>-150022576.21000001</v>
      </c>
      <c r="G26" s="231">
        <v>-33840042.990000002</v>
      </c>
      <c r="H26" s="231">
        <v>-2911507.32</v>
      </c>
      <c r="I26" s="231">
        <v>-25271129.629999999</v>
      </c>
      <c r="J26" s="231">
        <v>0</v>
      </c>
      <c r="K26" s="231">
        <v>0</v>
      </c>
      <c r="L26" s="231">
        <v>0</v>
      </c>
      <c r="M26" s="231">
        <v>-5657406.04</v>
      </c>
      <c r="N26" s="231">
        <v>0</v>
      </c>
      <c r="O26" s="231">
        <v>0</v>
      </c>
      <c r="P26" s="231">
        <v>0</v>
      </c>
      <c r="Q26" s="231">
        <v>0</v>
      </c>
      <c r="R26" s="231">
        <v>0</v>
      </c>
      <c r="S26" s="231">
        <v>0</v>
      </c>
      <c r="T26" s="231">
        <v>0</v>
      </c>
      <c r="U26" s="231">
        <v>0</v>
      </c>
      <c r="V26" s="231">
        <v>0</v>
      </c>
      <c r="W26" s="231">
        <v>0</v>
      </c>
      <c r="X26" s="133"/>
      <c r="Y26" s="133"/>
    </row>
    <row r="27" spans="1:25" s="93" customFormat="1">
      <c r="A27" s="107" t="s">
        <v>49</v>
      </c>
      <c r="B27" s="232">
        <v>33459496.649999965</v>
      </c>
      <c r="C27" s="232">
        <v>-10662415.439999999</v>
      </c>
      <c r="D27" s="232">
        <v>-146387595.26999983</v>
      </c>
      <c r="E27" s="241">
        <v>290351708.67999995</v>
      </c>
      <c r="F27" s="232">
        <v>-284580102.16000003</v>
      </c>
      <c r="G27" s="232">
        <v>270832.92000000254</v>
      </c>
      <c r="H27" s="232">
        <v>41431571.840000018</v>
      </c>
      <c r="I27" s="232">
        <v>-33099980.649999999</v>
      </c>
      <c r="J27" s="232">
        <v>1928113.6900000006</v>
      </c>
      <c r="K27" s="232">
        <v>0</v>
      </c>
      <c r="L27" s="232">
        <v>-2055863.1099999999</v>
      </c>
      <c r="M27" s="232">
        <v>-7933008.8499999996</v>
      </c>
      <c r="N27" s="232">
        <v>4797092.8400000008</v>
      </c>
      <c r="O27" s="232">
        <v>185720455.88</v>
      </c>
      <c r="P27" s="232">
        <v>-850461.39</v>
      </c>
      <c r="Q27" s="232">
        <v>167398425.59999996</v>
      </c>
      <c r="R27" s="232">
        <v>20480275.529999997</v>
      </c>
      <c r="S27" s="232">
        <v>-1307783.8599999999</v>
      </c>
      <c r="T27" s="232">
        <v>-6050480.8000000017</v>
      </c>
      <c r="U27" s="232">
        <v>-1522555.59</v>
      </c>
      <c r="V27" s="232">
        <v>-281190.5</v>
      </c>
      <c r="W27" s="232">
        <v>-4246734.7100000009</v>
      </c>
      <c r="X27" s="134">
        <v>0</v>
      </c>
      <c r="Y27" s="134">
        <v>0</v>
      </c>
    </row>
    <row r="28" spans="1:25" s="93" customFormat="1">
      <c r="B28" s="135"/>
      <c r="C28" s="135"/>
      <c r="D28" s="135"/>
      <c r="E28" s="135"/>
      <c r="F28" s="135"/>
      <c r="G28" s="135"/>
      <c r="H28" s="135">
        <v>3882140.97</v>
      </c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</row>
    <row r="29" spans="1:25" s="95" customFormat="1" ht="12">
      <c r="A29" s="95" t="s">
        <v>50</v>
      </c>
      <c r="B29" s="136">
        <f>B23-SUM(C23:G23)-N23-O23-T23</f>
        <v>-1.2945383787155151E-7</v>
      </c>
      <c r="C29" s="136"/>
      <c r="D29" s="137"/>
      <c r="E29" s="137"/>
      <c r="F29" s="137"/>
      <c r="G29" s="137">
        <f t="shared" ref="G29:M29" si="0">G26/0.75</f>
        <v>-45120057.32</v>
      </c>
      <c r="H29" s="137">
        <f>H26/0.75</f>
        <v>-3882009.76</v>
      </c>
      <c r="I29" s="137">
        <f t="shared" si="0"/>
        <v>-33694839.506666668</v>
      </c>
      <c r="J29" s="137">
        <f t="shared" si="0"/>
        <v>0</v>
      </c>
      <c r="K29" s="137">
        <f t="shared" si="0"/>
        <v>0</v>
      </c>
      <c r="L29" s="137">
        <f t="shared" si="0"/>
        <v>0</v>
      </c>
      <c r="M29" s="137">
        <f t="shared" si="0"/>
        <v>-7543208.0533333337</v>
      </c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</row>
    <row r="30" spans="1:25" s="93" customFormat="1">
      <c r="A30" s="95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</row>
    <row r="31" spans="1:25" s="93" customFormat="1">
      <c r="A31" s="108" t="s">
        <v>51</v>
      </c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</row>
    <row r="32" spans="1:25" s="93" customFormat="1" ht="14.25" customHeight="1">
      <c r="A32" s="66" t="s">
        <v>3</v>
      </c>
      <c r="B32" s="66" t="str">
        <f>B3</f>
        <v>合计</v>
      </c>
      <c r="C32" s="66" t="str">
        <f t="shared" ref="C32:Y32" si="1">C3</f>
        <v>其他</v>
      </c>
      <c r="D32" s="66" t="str">
        <f t="shared" si="1"/>
        <v>总部中后台</v>
      </c>
      <c r="E32" s="66" t="str">
        <f t="shared" si="1"/>
        <v>经纪业务部</v>
      </c>
      <c r="F32" s="66" t="str">
        <f t="shared" si="1"/>
        <v>资产管理部</v>
      </c>
      <c r="G32" s="66" t="str">
        <f t="shared" si="1"/>
        <v>深分公司合计</v>
      </c>
      <c r="H32" s="77" t="str">
        <f t="shared" si="1"/>
        <v>固定收益部</v>
      </c>
      <c r="I32" s="77" t="str">
        <f t="shared" si="1"/>
        <v>证券投资部</v>
      </c>
      <c r="J32" s="77" t="str">
        <f t="shared" si="1"/>
        <v>金融衍生品投资部</v>
      </c>
      <c r="K32" s="77" t="str">
        <f t="shared" si="1"/>
        <v>风险管理部</v>
      </c>
      <c r="L32" s="77" t="str">
        <f t="shared" si="1"/>
        <v>深圳管理部</v>
      </c>
      <c r="M32" s="77" t="str">
        <f t="shared" si="1"/>
        <v>金融工程部</v>
      </c>
      <c r="N32" s="66" t="str">
        <f t="shared" si="1"/>
        <v>中小企业融资部</v>
      </c>
      <c r="O32" s="66" t="str">
        <f t="shared" si="1"/>
        <v>投资银行合计</v>
      </c>
      <c r="P32" s="77" t="str">
        <f t="shared" si="1"/>
        <v>财务顾问部</v>
      </c>
      <c r="Q32" s="77" t="str">
        <f t="shared" si="1"/>
        <v>债券融资部</v>
      </c>
      <c r="R32" s="77" t="str">
        <f>R3</f>
        <v>股权融资部</v>
      </c>
      <c r="S32" s="77" t="str">
        <f t="shared" si="1"/>
        <v>投资银行总部</v>
      </c>
      <c r="T32" s="66" t="str">
        <f t="shared" si="1"/>
        <v>浙江分公司小计</v>
      </c>
      <c r="U32" s="77" t="str">
        <f t="shared" si="1"/>
        <v>浙分总部</v>
      </c>
      <c r="V32" s="77" t="str">
        <f t="shared" si="1"/>
        <v>综合业务部</v>
      </c>
      <c r="W32" s="77" t="str">
        <f t="shared" si="1"/>
        <v>网络金融部</v>
      </c>
      <c r="X32" s="66">
        <f t="shared" si="1"/>
        <v>0</v>
      </c>
      <c r="Y32" s="66">
        <f t="shared" si="1"/>
        <v>0</v>
      </c>
    </row>
    <row r="33" spans="1:25" s="96" customFormat="1">
      <c r="A33" s="109" t="s">
        <v>26</v>
      </c>
      <c r="B33" s="139">
        <f>B34+B38+B39+B41+B42+B43</f>
        <v>-246200801.02283108</v>
      </c>
      <c r="C33" s="139">
        <f t="shared" ref="C33:Y33" si="2">C34+C38+C39+C41+C42+C43</f>
        <v>-25371306.725094341</v>
      </c>
      <c r="D33" s="139">
        <f t="shared" si="2"/>
        <v>-3774534.1547169816</v>
      </c>
      <c r="E33" s="139">
        <f t="shared" si="2"/>
        <v>14173266.263333345</v>
      </c>
      <c r="F33" s="139">
        <f t="shared" si="2"/>
        <v>-199248174.71000001</v>
      </c>
      <c r="G33" s="139">
        <f t="shared" si="2"/>
        <v>-33613804.32635311</v>
      </c>
      <c r="H33" s="139">
        <f t="shared" ref="H33:N33" si="3">H34+H38+H39+H41+H42+H43</f>
        <v>15089110.101132078</v>
      </c>
      <c r="I33" s="139">
        <f t="shared" si="3"/>
        <v>-39147349.301320806</v>
      </c>
      <c r="J33" s="139">
        <f t="shared" si="3"/>
        <v>-130182.09</v>
      </c>
      <c r="K33" s="139">
        <f t="shared" si="3"/>
        <v>0</v>
      </c>
      <c r="L33" s="139">
        <f t="shared" si="3"/>
        <v>0</v>
      </c>
      <c r="M33" s="139">
        <f t="shared" si="3"/>
        <v>-9425383.0361643806</v>
      </c>
      <c r="N33" s="139">
        <f t="shared" si="3"/>
        <v>-1315471.7</v>
      </c>
      <c r="O33" s="139">
        <f t="shared" si="2"/>
        <v>2949224.33</v>
      </c>
      <c r="P33" s="139">
        <f>P34+P38+P39+P41+P42+P43</f>
        <v>0</v>
      </c>
      <c r="Q33" s="139">
        <f>Q34+Q38+Q39+Q41+Q42+Q43</f>
        <v>2078197.07</v>
      </c>
      <c r="R33" s="139">
        <f>R34+R38+R39+R41+R42+R43</f>
        <v>871027.26</v>
      </c>
      <c r="S33" s="139">
        <f>S34+S38+S39+S41+S42+S43</f>
        <v>0</v>
      </c>
      <c r="T33" s="139">
        <f t="shared" si="2"/>
        <v>0</v>
      </c>
      <c r="U33" s="139">
        <f t="shared" si="2"/>
        <v>0</v>
      </c>
      <c r="V33" s="139">
        <f t="shared" si="2"/>
        <v>0</v>
      </c>
      <c r="W33" s="139">
        <f t="shared" si="2"/>
        <v>0</v>
      </c>
      <c r="X33" s="139">
        <f t="shared" si="2"/>
        <v>0</v>
      </c>
      <c r="Y33" s="139">
        <f t="shared" si="2"/>
        <v>0</v>
      </c>
    </row>
    <row r="34" spans="1:25" s="96" customFormat="1">
      <c r="A34" s="110" t="s">
        <v>27</v>
      </c>
      <c r="B34" s="140">
        <f>SUM(C34:G34)+N34+O34+T34</f>
        <v>0</v>
      </c>
      <c r="C34" s="140">
        <f>SUM(C35:C37)</f>
        <v>-824350.51</v>
      </c>
      <c r="D34" s="140">
        <f t="shared" ref="D34:I34" si="4">SUM(D35:D37)</f>
        <v>0</v>
      </c>
      <c r="E34" s="140">
        <f t="shared" si="4"/>
        <v>824350.51</v>
      </c>
      <c r="F34" s="140">
        <f t="shared" si="4"/>
        <v>0</v>
      </c>
      <c r="G34" s="140">
        <f>SUM(H34:M34)</f>
        <v>600000</v>
      </c>
      <c r="H34" s="140">
        <f t="shared" si="4"/>
        <v>0</v>
      </c>
      <c r="I34" s="140">
        <f t="shared" si="4"/>
        <v>600000</v>
      </c>
      <c r="J34" s="140">
        <f>SUM(J35:J37)</f>
        <v>0</v>
      </c>
      <c r="K34" s="140">
        <f>SUM(K35:K37)</f>
        <v>0</v>
      </c>
      <c r="L34" s="140">
        <f>SUM(L35:L37)</f>
        <v>0</v>
      </c>
      <c r="M34" s="140">
        <f>SUM(M35:M37)</f>
        <v>0</v>
      </c>
      <c r="N34" s="140">
        <f>SUM(N35:N37)</f>
        <v>-1315471.7</v>
      </c>
      <c r="O34" s="140">
        <f>SUM(P34:S34)</f>
        <v>715471.7</v>
      </c>
      <c r="P34" s="140">
        <f>SUM(P35:P37)</f>
        <v>0</v>
      </c>
      <c r="Q34" s="140">
        <f>SUM(Q35:Q37)</f>
        <v>0</v>
      </c>
      <c r="R34" s="140">
        <f>SUM(R35:R37)</f>
        <v>715471.7</v>
      </c>
      <c r="S34" s="140">
        <f>SUM(S35:S37)</f>
        <v>0</v>
      </c>
      <c r="T34" s="140">
        <f>SUM(U34:W34)</f>
        <v>0</v>
      </c>
      <c r="U34" s="140">
        <f>SUM(U35:U37)</f>
        <v>0</v>
      </c>
      <c r="V34" s="140">
        <f>SUM(V35:V37)</f>
        <v>0</v>
      </c>
      <c r="W34" s="140">
        <f>SUM(W35:W37)</f>
        <v>0</v>
      </c>
      <c r="X34" s="140">
        <f>SUM(X35:X37)</f>
        <v>0</v>
      </c>
      <c r="Y34" s="140"/>
    </row>
    <row r="35" spans="1:25" s="155" customFormat="1">
      <c r="A35" s="111" t="s">
        <v>28</v>
      </c>
      <c r="B35" s="143">
        <f t="shared" ref="B35:B53" si="5">SUM(C35:G35)+N35+O35+T35</f>
        <v>0</v>
      </c>
      <c r="C35" s="143">
        <f>SUMIFS(考核调整事项表!$C:$C,考核调整事项表!$B:$B,累计利润调整表!$A35,考核调整事项表!$D:$D,C$3)+SUMIFS(考核调整事项表!$E:$E,考核调整事项表!$B:$B,累计利润调整表!$A35,考核调整事项表!$F:$F,C$3)</f>
        <v>-824350.51</v>
      </c>
      <c r="D35" s="143">
        <f>SUMIFS(考核调整事项表!$C:$C,考核调整事项表!$B:$B,累计利润调整表!$A35,考核调整事项表!$D:$D,D$3)+SUMIFS(考核调整事项表!$E:$E,考核调整事项表!$B:$B,累计利润调整表!$A35,考核调整事项表!$F:$F,D$3)</f>
        <v>0</v>
      </c>
      <c r="E35" s="143">
        <f>SUMIFS(考核调整事项表!$C:$C,考核调整事项表!$B:$B,累计利润调整表!$A35,考核调整事项表!$D:$D,E$3)+SUMIFS(考核调整事项表!$E:$E,考核调整事项表!$B:$B,累计利润调整表!$A35,考核调整事项表!$F:$F,E$3)</f>
        <v>824350.51</v>
      </c>
      <c r="F35" s="143">
        <f>SUMIFS(考核调整事项表!$C:$C,考核调整事项表!$B:$B,累计利润调整表!$A35,考核调整事项表!$D:$D,F$3)+SUMIFS(考核调整事项表!$E:$E,考核调整事项表!$B:$B,累计利润调整表!$A35,考核调整事项表!$F:$F,F$3)</f>
        <v>0</v>
      </c>
      <c r="G35" s="143">
        <f t="shared" ref="G35:G53" si="6">SUM(H35:M35)</f>
        <v>0</v>
      </c>
      <c r="H35" s="143">
        <f>SUMIFS(考核调整事项表!$C:$C,考核调整事项表!$B:$B,累计利润调整表!$A35,考核调整事项表!$D:$D,H$3)+SUMIFS(考核调整事项表!$E:$E,考核调整事项表!$B:$B,累计利润调整表!$A35,考核调整事项表!$F:$F,H$3)</f>
        <v>0</v>
      </c>
      <c r="I35" s="143">
        <f>SUMIFS(考核调整事项表!$C:$C,考核调整事项表!$B:$B,累计利润调整表!$A35,考核调整事项表!$D:$D,I$3)+SUMIFS(考核调整事项表!$E:$E,考核调整事项表!$B:$B,累计利润调整表!$A35,考核调整事项表!$F:$F,I$3)</f>
        <v>0</v>
      </c>
      <c r="J35" s="143">
        <f>SUMIFS(考核调整事项表!$C:$C,考核调整事项表!$B:$B,累计利润调整表!$A35,考核调整事项表!$D:$D,J$3)+SUMIFS(考核调整事项表!$E:$E,考核调整事项表!$B:$B,累计利润调整表!$A35,考核调整事项表!$F:$F,J$3)</f>
        <v>0</v>
      </c>
      <c r="K35" s="143">
        <f>SUMIFS(考核调整事项表!$C:$C,考核调整事项表!$B:$B,累计利润调整表!$A35,考核调整事项表!$D:$D,K$3)+SUMIFS(考核调整事项表!$E:$E,考核调整事项表!$B:$B,累计利润调整表!$A35,考核调整事项表!$F:$F,K$3)</f>
        <v>0</v>
      </c>
      <c r="L35" s="143">
        <f>SUMIFS(考核调整事项表!$C:$C,考核调整事项表!$B:$B,累计利润调整表!$A35,考核调整事项表!$D:$D,L$3)+SUMIFS(考核调整事项表!$E:$E,考核调整事项表!$B:$B,累计利润调整表!$A35,考核调整事项表!$F:$F,L$3)</f>
        <v>0</v>
      </c>
      <c r="M35" s="143">
        <f>SUMIFS(考核调整事项表!$C:$C,考核调整事项表!$B:$B,累计利润调整表!$A35,考核调整事项表!$D:$D,M$3)+SUMIFS(考核调整事项表!$E:$E,考核调整事项表!$B:$B,累计利润调整表!$A35,考核调整事项表!$F:$F,M$3)</f>
        <v>0</v>
      </c>
      <c r="N35" s="143">
        <f>SUMIFS(考核调整事项表!$C:$C,考核调整事项表!$B:$B,累计利润调整表!$A35,考核调整事项表!$D:$D,N$3)+SUMIFS(考核调整事项表!$E:$E,考核调整事项表!$B:$B,累计利润调整表!$A35,考核调整事项表!$F:$F,N$3)</f>
        <v>0</v>
      </c>
      <c r="O35" s="143">
        <f t="shared" ref="O35:O53" si="7">SUM(P35:S35)</f>
        <v>0</v>
      </c>
      <c r="P35" s="143">
        <f>SUMIFS(考核调整事项表!$C:$C,考核调整事项表!$B:$B,累计利润调整表!$A35,考核调整事项表!$D:$D,P$3)+SUMIFS(考核调整事项表!$E:$E,考核调整事项表!$B:$B,累计利润调整表!$A35,考核调整事项表!$F:$F,P$3)</f>
        <v>0</v>
      </c>
      <c r="Q35" s="143">
        <f>SUMIFS(考核调整事项表!$C:$C,考核调整事项表!$B:$B,累计利润调整表!$A35,考核调整事项表!$D:$D,Q$3)+SUMIFS(考核调整事项表!$E:$E,考核调整事项表!$B:$B,累计利润调整表!$A35,考核调整事项表!$F:$F,Q$3)</f>
        <v>0</v>
      </c>
      <c r="R35" s="143">
        <f>SUMIFS(考核调整事项表!$C:$C,考核调整事项表!$B:$B,累计利润调整表!$A35,考核调整事项表!$D:$D,R$3)+SUMIFS(考核调整事项表!$E:$E,考核调整事项表!$B:$B,累计利润调整表!$A35,考核调整事项表!$F:$F,R$3)</f>
        <v>0</v>
      </c>
      <c r="S35" s="143">
        <f>SUMIFS(考核调整事项表!$C:$C,考核调整事项表!$B:$B,累计利润调整表!$A35,考核调整事项表!$D:$D,S$3)+SUMIFS(考核调整事项表!$E:$E,考核调整事项表!$B:$B,累计利润调整表!$A35,考核调整事项表!$F:$F,S$3)</f>
        <v>0</v>
      </c>
      <c r="T35" s="143">
        <f t="shared" ref="T35:T51" si="8">SUM(U35:W35)</f>
        <v>0</v>
      </c>
      <c r="U35" s="143">
        <f>SUMIFS(考核调整事项表!$C:$C,考核调整事项表!$B:$B,累计利润调整表!$A35,考核调整事项表!$D:$D,U$3)+SUMIFS(考核调整事项表!$E:$E,考核调整事项表!$B:$B,累计利润调整表!$A35,考核调整事项表!$F:$F,U$3)</f>
        <v>0</v>
      </c>
      <c r="V35" s="143">
        <f>SUMIFS(考核调整事项表!$C:$C,考核调整事项表!$B:$B,累计利润调整表!$A35,考核调整事项表!$D:$D,V$3)+SUMIFS(考核调整事项表!$E:$E,考核调整事项表!$B:$B,累计利润调整表!$A35,考核调整事项表!$F:$F,V$3)</f>
        <v>0</v>
      </c>
      <c r="W35" s="143">
        <f>SUMIFS(考核调整事项表!$C:$C,考核调整事项表!$B:$B,累计利润调整表!$A35,考核调整事项表!$D:$D,W$3)+SUMIFS(考核调整事项表!$E:$E,考核调整事项表!$B:$B,累计利润调整表!$A35,考核调整事项表!$F:$F,W$3)</f>
        <v>0</v>
      </c>
      <c r="X35" s="141"/>
      <c r="Y35" s="141"/>
    </row>
    <row r="36" spans="1:25" s="155" customFormat="1">
      <c r="A36" s="111" t="s">
        <v>29</v>
      </c>
      <c r="B36" s="143">
        <f t="shared" si="5"/>
        <v>0</v>
      </c>
      <c r="C36" s="143">
        <f>SUMIFS(考核调整事项表!$C:$C,考核调整事项表!$B:$B,累计利润调整表!$A36,考核调整事项表!$D:$D,C$3)+SUMIFS(考核调整事项表!$E:$E,考核调整事项表!$B:$B,累计利润调整表!$A36,考核调整事项表!$F:$F,C$3)</f>
        <v>0</v>
      </c>
      <c r="D36" s="143">
        <f>SUMIFS(考核调整事项表!$C:$C,考核调整事项表!$B:$B,累计利润调整表!$A36,考核调整事项表!$D:$D,D$3)+SUMIFS(考核调整事项表!$E:$E,考核调整事项表!$B:$B,累计利润调整表!$A36,考核调整事项表!$F:$F,D$3)</f>
        <v>0</v>
      </c>
      <c r="E36" s="143">
        <f>SUMIFS(考核调整事项表!$C:$C,考核调整事项表!$B:$B,累计利润调整表!$A36,考核调整事项表!$D:$D,E$3)+SUMIFS(考核调整事项表!$E:$E,考核调整事项表!$B:$B,累计利润调整表!$A36,考核调整事项表!$F:$F,E$3)</f>
        <v>0</v>
      </c>
      <c r="F36" s="143">
        <f>SUMIFS(考核调整事项表!$C:$C,考核调整事项表!$B:$B,累计利润调整表!$A36,考核调整事项表!$D:$D,F$3)+SUMIFS(考核调整事项表!$E:$E,考核调整事项表!$B:$B,累计利润调整表!$A36,考核调整事项表!$F:$F,F$3)</f>
        <v>0</v>
      </c>
      <c r="G36" s="143">
        <f t="shared" si="6"/>
        <v>600000</v>
      </c>
      <c r="H36" s="143">
        <f>SUMIFS(考核调整事项表!$C:$C,考核调整事项表!$B:$B,累计利润调整表!$A36,考核调整事项表!$D:$D,H$3)+SUMIFS(考核调整事项表!$E:$E,考核调整事项表!$B:$B,累计利润调整表!$A36,考核调整事项表!$F:$F,H$3)</f>
        <v>0</v>
      </c>
      <c r="I36" s="143">
        <f>SUMIFS(考核调整事项表!$C:$C,考核调整事项表!$B:$B,累计利润调整表!$A36,考核调整事项表!$D:$D,I$3)+SUMIFS(考核调整事项表!$E:$E,考核调整事项表!$B:$B,累计利润调整表!$A36,考核调整事项表!$F:$F,I$3)</f>
        <v>600000</v>
      </c>
      <c r="J36" s="143">
        <f>SUMIFS(考核调整事项表!$C:$C,考核调整事项表!$B:$B,累计利润调整表!$A36,考核调整事项表!$D:$D,J$3)+SUMIFS(考核调整事项表!$E:$E,考核调整事项表!$B:$B,累计利润调整表!$A36,考核调整事项表!$F:$F,J$3)</f>
        <v>0</v>
      </c>
      <c r="K36" s="143">
        <f>SUMIFS(考核调整事项表!$C:$C,考核调整事项表!$B:$B,累计利润调整表!$A36,考核调整事项表!$D:$D,K$3)+SUMIFS(考核调整事项表!$E:$E,考核调整事项表!$B:$B,累计利润调整表!$A36,考核调整事项表!$F:$F,K$3)</f>
        <v>0</v>
      </c>
      <c r="L36" s="143">
        <f>SUMIFS(考核调整事项表!$C:$C,考核调整事项表!$B:$B,累计利润调整表!$A36,考核调整事项表!$D:$D,L$3)+SUMIFS(考核调整事项表!$E:$E,考核调整事项表!$B:$B,累计利润调整表!$A36,考核调整事项表!$F:$F,L$3)</f>
        <v>0</v>
      </c>
      <c r="M36" s="143">
        <f>SUMIFS(考核调整事项表!$C:$C,考核调整事项表!$B:$B,累计利润调整表!$A36,考核调整事项表!$D:$D,M$3)+SUMIFS(考核调整事项表!$E:$E,考核调整事项表!$B:$B,累计利润调整表!$A36,考核调整事项表!$F:$F,M$3)</f>
        <v>0</v>
      </c>
      <c r="N36" s="143">
        <f>SUMIFS(考核调整事项表!$C:$C,考核调整事项表!$B:$B,累计利润调整表!$A36,考核调整事项表!$D:$D,N$3)+SUMIFS(考核调整事项表!$E:$E,考核调整事项表!$B:$B,累计利润调整表!$A36,考核调整事项表!$F:$F,N$3)</f>
        <v>-1315471.7</v>
      </c>
      <c r="O36" s="143">
        <f t="shared" si="7"/>
        <v>715471.7</v>
      </c>
      <c r="P36" s="143">
        <f>SUMIFS(考核调整事项表!$C:$C,考核调整事项表!$B:$B,累计利润调整表!$A36,考核调整事项表!$D:$D,P$3)+SUMIFS(考核调整事项表!$E:$E,考核调整事项表!$B:$B,累计利润调整表!$A36,考核调整事项表!$F:$F,P$3)</f>
        <v>0</v>
      </c>
      <c r="Q36" s="143">
        <f>SUMIFS(考核调整事项表!$C:$C,考核调整事项表!$B:$B,累计利润调整表!$A36,考核调整事项表!$D:$D,Q$3)+SUMIFS(考核调整事项表!$E:$E,考核调整事项表!$B:$B,累计利润调整表!$A36,考核调整事项表!$F:$F,Q$3)</f>
        <v>0</v>
      </c>
      <c r="R36" s="143">
        <f>SUMIFS(考核调整事项表!$C:$C,考核调整事项表!$B:$B,累计利润调整表!$A36,考核调整事项表!$D:$D,R$3)+SUMIFS(考核调整事项表!$E:$E,考核调整事项表!$B:$B,累计利润调整表!$A36,考核调整事项表!$F:$F,R$3)</f>
        <v>715471.7</v>
      </c>
      <c r="S36" s="143">
        <f>SUMIFS(考核调整事项表!$C:$C,考核调整事项表!$B:$B,累计利润调整表!$A36,考核调整事项表!$D:$D,S$3)+SUMIFS(考核调整事项表!$E:$E,考核调整事项表!$B:$B,累计利润调整表!$A36,考核调整事项表!$F:$F,S$3)</f>
        <v>0</v>
      </c>
      <c r="T36" s="143">
        <f t="shared" si="8"/>
        <v>0</v>
      </c>
      <c r="U36" s="143">
        <f>SUMIFS(考核调整事项表!$C:$C,考核调整事项表!$B:$B,累计利润调整表!$A36,考核调整事项表!$D:$D,U$3)+SUMIFS(考核调整事项表!$E:$E,考核调整事项表!$B:$B,累计利润调整表!$A36,考核调整事项表!$F:$F,U$3)</f>
        <v>0</v>
      </c>
      <c r="V36" s="143">
        <f>SUMIFS(考核调整事项表!$C:$C,考核调整事项表!$B:$B,累计利润调整表!$A36,考核调整事项表!$D:$D,V$3)+SUMIFS(考核调整事项表!$E:$E,考核调整事项表!$B:$B,累计利润调整表!$A36,考核调整事项表!$F:$F,V$3)</f>
        <v>0</v>
      </c>
      <c r="W36" s="143">
        <f>SUMIFS(考核调整事项表!$C:$C,考核调整事项表!$B:$B,累计利润调整表!$A36,考核调整事项表!$D:$D,W$3)+SUMIFS(考核调整事项表!$E:$E,考核调整事项表!$B:$B,累计利润调整表!$A36,考核调整事项表!$F:$F,W$3)</f>
        <v>0</v>
      </c>
      <c r="X36" s="141"/>
      <c r="Y36" s="141"/>
    </row>
    <row r="37" spans="1:25" s="155" customFormat="1">
      <c r="A37" s="111" t="s">
        <v>30</v>
      </c>
      <c r="B37" s="143">
        <f t="shared" si="5"/>
        <v>0</v>
      </c>
      <c r="C37" s="143">
        <f>SUMIFS(考核调整事项表!$C:$C,考核调整事项表!$B:$B,累计利润调整表!$A37,考核调整事项表!$D:$D,C$3)+SUMIFS(考核调整事项表!$E:$E,考核调整事项表!$B:$B,累计利润调整表!$A37,考核调整事项表!$F:$F,C$3)</f>
        <v>0</v>
      </c>
      <c r="D37" s="143">
        <f>SUMIFS(考核调整事项表!$C:$C,考核调整事项表!$B:$B,累计利润调整表!$A37,考核调整事项表!$D:$D,D$3)+SUMIFS(考核调整事项表!$E:$E,考核调整事项表!$B:$B,累计利润调整表!$A37,考核调整事项表!$F:$F,D$3)</f>
        <v>0</v>
      </c>
      <c r="E37" s="143">
        <f>SUMIFS(考核调整事项表!$C:$C,考核调整事项表!$B:$B,累计利润调整表!$A37,考核调整事项表!$D:$D,E$3)+SUMIFS(考核调整事项表!$E:$E,考核调整事项表!$B:$B,累计利润调整表!$A37,考核调整事项表!$F:$F,E$3)</f>
        <v>0</v>
      </c>
      <c r="F37" s="143">
        <f>SUMIFS(考核调整事项表!$C:$C,考核调整事项表!$B:$B,累计利润调整表!$A37,考核调整事项表!$D:$D,F$3)+SUMIFS(考核调整事项表!$E:$E,考核调整事项表!$B:$B,累计利润调整表!$A37,考核调整事项表!$F:$F,F$3)</f>
        <v>0</v>
      </c>
      <c r="G37" s="143">
        <f t="shared" si="6"/>
        <v>0</v>
      </c>
      <c r="H37" s="143">
        <f>SUMIFS(考核调整事项表!$C:$C,考核调整事项表!$B:$B,累计利润调整表!$A37,考核调整事项表!$D:$D,H$3)+SUMIFS(考核调整事项表!$E:$E,考核调整事项表!$B:$B,累计利润调整表!$A37,考核调整事项表!$F:$F,H$3)</f>
        <v>0</v>
      </c>
      <c r="I37" s="143">
        <f>SUMIFS(考核调整事项表!$C:$C,考核调整事项表!$B:$B,累计利润调整表!$A37,考核调整事项表!$D:$D,I$3)+SUMIFS(考核调整事项表!$E:$E,考核调整事项表!$B:$B,累计利润调整表!$A37,考核调整事项表!$F:$F,I$3)</f>
        <v>0</v>
      </c>
      <c r="J37" s="143">
        <f>SUMIFS(考核调整事项表!$C:$C,考核调整事项表!$B:$B,累计利润调整表!$A37,考核调整事项表!$D:$D,J$3)+SUMIFS(考核调整事项表!$E:$E,考核调整事项表!$B:$B,累计利润调整表!$A37,考核调整事项表!$F:$F,J$3)</f>
        <v>0</v>
      </c>
      <c r="K37" s="143">
        <f>SUMIFS(考核调整事项表!$C:$C,考核调整事项表!$B:$B,累计利润调整表!$A37,考核调整事项表!$D:$D,K$3)+SUMIFS(考核调整事项表!$E:$E,考核调整事项表!$B:$B,累计利润调整表!$A37,考核调整事项表!$F:$F,K$3)</f>
        <v>0</v>
      </c>
      <c r="L37" s="143">
        <f>SUMIFS(考核调整事项表!$C:$C,考核调整事项表!$B:$B,累计利润调整表!$A37,考核调整事项表!$D:$D,L$3)+SUMIFS(考核调整事项表!$E:$E,考核调整事项表!$B:$B,累计利润调整表!$A37,考核调整事项表!$F:$F,L$3)</f>
        <v>0</v>
      </c>
      <c r="M37" s="143">
        <f>SUMIFS(考核调整事项表!$C:$C,考核调整事项表!$B:$B,累计利润调整表!$A37,考核调整事项表!$D:$D,M$3)+SUMIFS(考核调整事项表!$E:$E,考核调整事项表!$B:$B,累计利润调整表!$A37,考核调整事项表!$F:$F,M$3)</f>
        <v>0</v>
      </c>
      <c r="N37" s="143">
        <f>SUMIFS(考核调整事项表!$C:$C,考核调整事项表!$B:$B,累计利润调整表!$A37,考核调整事项表!$D:$D,N$3)+SUMIFS(考核调整事项表!$E:$E,考核调整事项表!$B:$B,累计利润调整表!$A37,考核调整事项表!$F:$F,N$3)</f>
        <v>0</v>
      </c>
      <c r="O37" s="143">
        <f t="shared" si="7"/>
        <v>0</v>
      </c>
      <c r="P37" s="143">
        <f>SUMIFS(考核调整事项表!$C:$C,考核调整事项表!$B:$B,累计利润调整表!$A37,考核调整事项表!$D:$D,P$3)+SUMIFS(考核调整事项表!$E:$E,考核调整事项表!$B:$B,累计利润调整表!$A37,考核调整事项表!$F:$F,P$3)</f>
        <v>0</v>
      </c>
      <c r="Q37" s="143">
        <f>SUMIFS(考核调整事项表!$C:$C,考核调整事项表!$B:$B,累计利润调整表!$A37,考核调整事项表!$D:$D,Q$3)+SUMIFS(考核调整事项表!$E:$E,考核调整事项表!$B:$B,累计利润调整表!$A37,考核调整事项表!$F:$F,Q$3)</f>
        <v>0</v>
      </c>
      <c r="R37" s="143">
        <f>SUMIFS(考核调整事项表!$C:$C,考核调整事项表!$B:$B,累计利润调整表!$A37,考核调整事项表!$D:$D,R$3)+SUMIFS(考核调整事项表!$E:$E,考核调整事项表!$B:$B,累计利润调整表!$A37,考核调整事项表!$F:$F,R$3)</f>
        <v>0</v>
      </c>
      <c r="S37" s="143">
        <f>SUMIFS(考核调整事项表!$C:$C,考核调整事项表!$B:$B,累计利润调整表!$A37,考核调整事项表!$D:$D,S$3)+SUMIFS(考核调整事项表!$E:$E,考核调整事项表!$B:$B,累计利润调整表!$A37,考核调整事项表!$F:$F,S$3)</f>
        <v>0</v>
      </c>
      <c r="T37" s="143">
        <f t="shared" si="8"/>
        <v>0</v>
      </c>
      <c r="U37" s="143">
        <f>SUMIFS(考核调整事项表!$C:$C,考核调整事项表!$B:$B,累计利润调整表!$A37,考核调整事项表!$D:$D,U$3)+SUMIFS(考核调整事项表!$E:$E,考核调整事项表!$B:$B,累计利润调整表!$A37,考核调整事项表!$F:$F,U$3)</f>
        <v>0</v>
      </c>
      <c r="V37" s="143">
        <f>SUMIFS(考核调整事项表!$C:$C,考核调整事项表!$B:$B,累计利润调整表!$A37,考核调整事项表!$D:$D,V$3)+SUMIFS(考核调整事项表!$E:$E,考核调整事项表!$B:$B,累计利润调整表!$A37,考核调整事项表!$F:$F,V$3)</f>
        <v>0</v>
      </c>
      <c r="W37" s="143">
        <f>SUMIFS(考核调整事项表!$C:$C,考核调整事项表!$B:$B,累计利润调整表!$A37,考核调整事项表!$D:$D,W$3)+SUMIFS(考核调整事项表!$E:$E,考核调整事项表!$B:$B,累计利润调整表!$A37,考核调整事项表!$F:$F,W$3)</f>
        <v>0</v>
      </c>
      <c r="X37" s="141"/>
      <c r="Y37" s="141"/>
    </row>
    <row r="38" spans="1:25" s="96" customFormat="1">
      <c r="A38" s="110" t="s">
        <v>31</v>
      </c>
      <c r="B38" s="140">
        <f>SUM(C38:G38)+N38+O38+T38</f>
        <v>-9.3132257461547852E-10</v>
      </c>
      <c r="C38" s="140">
        <f>SUMIFS(考核调整事项表!$C:$C,考核调整事项表!$B:$B,累计利润调整表!$A38,考核调整事项表!$D:$D,C$3)+SUMIFS(考核调整事项表!$E:$E,考核调整事项表!$B:$B,累计利润调整表!$A38,考核调整事项表!$F:$F,C$3)</f>
        <v>0</v>
      </c>
      <c r="D38" s="140">
        <f>SUMIFS(考核调整事项表!$C:$C,考核调整事项表!$B:$B,累计利润调整表!$A38,考核调整事项表!$D:$D,D$3)+SUMIFS(考核调整事项表!$E:$E,考核调整事项表!$B:$B,累计利润调整表!$A38,考核调整事项表!$F:$F,D$3)</f>
        <v>-14091591.370000012</v>
      </c>
      <c r="E38" s="140">
        <f>SUMIFS(考核调整事项表!$C:$C,考核调整事项表!$B:$B,累计利润调整表!$A38,考核调整事项表!$D:$D,E$3)+SUMIFS(考核调整事项表!$E:$E,考核调整事项表!$B:$B,累计利润调整表!$A38,考核调整事项表!$F:$F,E$3)</f>
        <v>13795090.980000012</v>
      </c>
      <c r="F38" s="140">
        <f>SUMIFS(考核调整事项表!$C:$C,考核调整事项表!$B:$B,累计利润调整表!$A38,考核调整事项表!$D:$D,F$3)+SUMIFS(考核调整事项表!$E:$E,考核调整事项表!$B:$B,累计利润调整表!$A38,考核调整事项表!$F:$F,F$3)</f>
        <v>0</v>
      </c>
      <c r="G38" s="140">
        <f t="shared" si="6"/>
        <v>-1937252.2400000002</v>
      </c>
      <c r="H38" s="140">
        <f>SUMIFS(考核调整事项表!$C:$C,考核调整事项表!$B:$B,累计利润调整表!$A38,考核调整事项表!$D:$D,H$3)+SUMIFS(考核调整事项表!$E:$E,考核调整事项表!$B:$B,累计利润调整表!$A38,考核调整事项表!$F:$F,H$3)</f>
        <v>95978.45</v>
      </c>
      <c r="I38" s="140">
        <f>SUMIFS(考核调整事项表!$C:$C,考核调整事项表!$B:$B,累计利润调整表!$A38,考核调整事项表!$D:$D,I$3)+SUMIFS(考核调整事项表!$E:$E,考核调整事项表!$B:$B,累计利润调整表!$A38,考核调整事项表!$F:$F,I$3)</f>
        <v>-1663753.77</v>
      </c>
      <c r="J38" s="140">
        <f>SUMIFS(考核调整事项表!$C:$C,考核调整事项表!$B:$B,累计利润调整表!$A38,考核调整事项表!$D:$D,J$3)+SUMIFS(考核调整事项表!$E:$E,考核调整事项表!$B:$B,累计利润调整表!$A38,考核调整事项表!$F:$F,J$3)</f>
        <v>0</v>
      </c>
      <c r="K38" s="140">
        <f>SUMIFS(考核调整事项表!$C:$C,考核调整事项表!$B:$B,累计利润调整表!$A38,考核调整事项表!$D:$D,K$3)+SUMIFS(考核调整事项表!$E:$E,考核调整事项表!$B:$B,累计利润调整表!$A38,考核调整事项表!$F:$F,K$3)</f>
        <v>0</v>
      </c>
      <c r="L38" s="140">
        <f>SUMIFS(考核调整事项表!$C:$C,考核调整事项表!$B:$B,累计利润调整表!$A38,考核调整事项表!$D:$D,L$3)+SUMIFS(考核调整事项表!$E:$E,考核调整事项表!$B:$B,累计利润调整表!$A38,考核调整事项表!$F:$F,L$3)</f>
        <v>0</v>
      </c>
      <c r="M38" s="140">
        <f>SUMIFS(考核调整事项表!$C:$C,考核调整事项表!$B:$B,累计利润调整表!$A38,考核调整事项表!$D:$D,M$3)+SUMIFS(考核调整事项表!$E:$E,考核调整事项表!$B:$B,累计利润调整表!$A38,考核调整事项表!$F:$F,M$3)</f>
        <v>-369476.92000000004</v>
      </c>
      <c r="N38" s="140">
        <f>SUMIFS(考核调整事项表!$C:$C,考核调整事项表!$B:$B,累计利润调整表!$A38,考核调整事项表!$D:$D,N$3)+SUMIFS(考核调整事项表!$E:$E,考核调整事项表!$B:$B,累计利润调整表!$A38,考核调整事项表!$F:$F,N$3)</f>
        <v>0</v>
      </c>
      <c r="O38" s="140">
        <f t="shared" si="7"/>
        <v>2233752.63</v>
      </c>
      <c r="P38" s="140">
        <f>SUMIFS(考核调整事项表!$C:$C,考核调整事项表!$B:$B,累计利润调整表!$A38,考核调整事项表!$D:$D,P$3)+SUMIFS(考核调整事项表!$E:$E,考核调整事项表!$B:$B,累计利润调整表!$A38,考核调整事项表!$F:$F,P$3)</f>
        <v>0</v>
      </c>
      <c r="Q38" s="140">
        <f>SUMIFS(考核调整事项表!$C:$C,考核调整事项表!$B:$B,累计利润调整表!$A38,考核调整事项表!$D:$D,Q$3)+SUMIFS(考核调整事项表!$E:$E,考核调整事项表!$B:$B,累计利润调整表!$A38,考核调整事项表!$F:$F,Q$3)</f>
        <v>2078197.07</v>
      </c>
      <c r="R38" s="140">
        <f>SUMIFS(考核调整事项表!$C:$C,考核调整事项表!$B:$B,累计利润调整表!$A38,考核调整事项表!$D:$D,R$3)+SUMIFS(考核调整事项表!$E:$E,考核调整事项表!$B:$B,累计利润调整表!$A38,考核调整事项表!$F:$F,R$3)</f>
        <v>155555.56</v>
      </c>
      <c r="S38" s="140">
        <f>SUMIFS(考核调整事项表!$C:$C,考核调整事项表!$B:$B,累计利润调整表!$A38,考核调整事项表!$D:$D,S$3)+SUMIFS(考核调整事项表!$E:$E,考核调整事项表!$B:$B,累计利润调整表!$A38,考核调整事项表!$F:$F,S$3)</f>
        <v>0</v>
      </c>
      <c r="T38" s="140">
        <f t="shared" si="8"/>
        <v>0</v>
      </c>
      <c r="U38" s="140">
        <f>SUMIFS(考核调整事项表!$C:$C,考核调整事项表!$B:$B,累计利润调整表!$A38,考核调整事项表!$D:$D,U$3)+SUMIFS(考核调整事项表!$E:$E,考核调整事项表!$B:$B,累计利润调整表!$A38,考核调整事项表!$F:$F,U$3)</f>
        <v>0</v>
      </c>
      <c r="V38" s="140">
        <f>SUMIFS(考核调整事项表!$C:$C,考核调整事项表!$B:$B,累计利润调整表!$A38,考核调整事项表!$D:$D,V$3)+SUMIFS(考核调整事项表!$E:$E,考核调整事项表!$B:$B,累计利润调整表!$A38,考核调整事项表!$F:$F,V$3)</f>
        <v>0</v>
      </c>
      <c r="W38" s="140">
        <f>SUMIFS(考核调整事项表!$C:$C,考核调整事项表!$B:$B,累计利润调整表!$A38,考核调整事项表!$D:$D,W$3)+SUMIFS(考核调整事项表!$E:$E,考核调整事项表!$B:$B,累计利润调整表!$A38,考核调整事项表!$F:$F,W$3)</f>
        <v>0</v>
      </c>
      <c r="X38" s="140"/>
      <c r="Y38" s="140"/>
    </row>
    <row r="39" spans="1:25" s="96" customFormat="1">
      <c r="A39" s="110" t="s">
        <v>32</v>
      </c>
      <c r="B39" s="140">
        <f t="shared" si="5"/>
        <v>0</v>
      </c>
      <c r="C39" s="140">
        <f>SUMIFS(考核调整事项表!$C:$C,考核调整事项表!$B:$B,累计利润调整表!$A39,考核调整事项表!$D:$D,C$3)+SUMIFS(考核调整事项表!$E:$E,考核调整事项表!$B:$B,累计利润调整表!$A39,考核调整事项表!$F:$F,C$3)</f>
        <v>-1319371.4950943396</v>
      </c>
      <c r="D39" s="140">
        <f>SUMIFS(考核调整事项表!$C:$C,考核调整事项表!$B:$B,累计利润调整表!$A39,考核调整事项表!$D:$D,D$3)+SUMIFS(考核调整事项表!$E:$E,考核调整事项表!$B:$B,累计利润调整表!$A39,考核调整事项表!$F:$F,D$3)</f>
        <v>10317057.215283031</v>
      </c>
      <c r="E39" s="140">
        <f>SUMIFS(考核调整事项表!$C:$C,考核调整事项表!$B:$B,累计利润调整表!$A39,考核调整事项表!$D:$D,E$3)+SUMIFS(考核调整事项表!$E:$E,考核调整事项表!$B:$B,累计利润调整表!$A39,考核调整事项表!$F:$F,E$3)</f>
        <v>0</v>
      </c>
      <c r="F39" s="242">
        <f>SUMIFS(考核调整事项表!$C:$C,考核调整事项表!$B:$B,累计利润调整表!$A39,考核调整事项表!$D:$D,F$3)+SUMIFS(考核调整事项表!$E:$E,考核调整事项表!$B:$B,累计利润调整表!$A39,考核调整事项表!$F:$F,F$3)</f>
        <v>262937.05</v>
      </c>
      <c r="G39" s="140">
        <f t="shared" si="6"/>
        <v>-9260622.7701886911</v>
      </c>
      <c r="H39" s="140">
        <f>SUMIFS(考核调整事项表!$C:$C,考核调整事项表!$B:$B,累计利润调整表!$A39,考核调整事项表!$D:$D,H$3)+SUMIFS(考核调整事项表!$E:$E,考核调整事项表!$B:$B,累计利润调整表!$A39,考核调整事项表!$F:$F,H$3)</f>
        <v>-2711753.9288679245</v>
      </c>
      <c r="I39" s="140">
        <f>SUMIFS(考核调整事项表!$C:$C,考核调整事项表!$B:$B,累计利润调整表!$A39,考核调整事项表!$D:$D,I$3)+SUMIFS(考核调整事项表!$E:$E,考核调整事项表!$B:$B,累计利润调整表!$A39,考核调整事项表!$F:$F,I$3)</f>
        <v>-6548868.8413207671</v>
      </c>
      <c r="J39" s="140">
        <f>SUMIFS(考核调整事项表!$C:$C,考核调整事项表!$B:$B,累计利润调整表!$A39,考核调整事项表!$D:$D,J$3)+SUMIFS(考核调整事项表!$E:$E,考核调整事项表!$B:$B,累计利润调整表!$A39,考核调整事项表!$F:$F,J$3)</f>
        <v>0</v>
      </c>
      <c r="K39" s="140">
        <f>SUMIFS(考核调整事项表!$C:$C,考核调整事项表!$B:$B,累计利润调整表!$A39,考核调整事项表!$D:$D,K$3)+SUMIFS(考核调整事项表!$E:$E,考核调整事项表!$B:$B,累计利润调整表!$A39,考核调整事项表!$F:$F,K$3)</f>
        <v>0</v>
      </c>
      <c r="L39" s="140">
        <f>SUMIFS(考核调整事项表!$C:$C,考核调整事项表!$B:$B,累计利润调整表!$A39,考核调整事项表!$D:$D,L$3)+SUMIFS(考核调整事项表!$E:$E,考核调整事项表!$B:$B,累计利润调整表!$A39,考核调整事项表!$F:$F,L$3)</f>
        <v>0</v>
      </c>
      <c r="M39" s="140">
        <f>SUMIFS(考核调整事项表!$C:$C,考核调整事项表!$B:$B,累计利润调整表!$A39,考核调整事项表!$D:$D,M$3)+SUMIFS(考核调整事项表!$E:$E,考核调整事项表!$B:$B,累计利润调整表!$A39,考核调整事项表!$F:$F,M$3)</f>
        <v>0</v>
      </c>
      <c r="N39" s="140">
        <f>SUMIFS(考核调整事项表!$C:$C,考核调整事项表!$B:$B,累计利润调整表!$A39,考核调整事项表!$D:$D,N$3)+SUMIFS(考核调整事项表!$E:$E,考核调整事项表!$B:$B,累计利润调整表!$A39,考核调整事项表!$F:$F,N$3)</f>
        <v>0</v>
      </c>
      <c r="O39" s="140">
        <f t="shared" si="7"/>
        <v>0</v>
      </c>
      <c r="P39" s="140">
        <f>SUMIFS(考核调整事项表!$C:$C,考核调整事项表!$B:$B,累计利润调整表!$A39,考核调整事项表!$D:$D,P$3)+SUMIFS(考核调整事项表!$E:$E,考核调整事项表!$B:$B,累计利润调整表!$A39,考核调整事项表!$F:$F,P$3)</f>
        <v>0</v>
      </c>
      <c r="Q39" s="140">
        <f>SUMIFS(考核调整事项表!$C:$C,考核调整事项表!$B:$B,累计利润调整表!$A39,考核调整事项表!$D:$D,Q$3)+SUMIFS(考核调整事项表!$E:$E,考核调整事项表!$B:$B,累计利润调整表!$A39,考核调整事项表!$F:$F,Q$3)</f>
        <v>0</v>
      </c>
      <c r="R39" s="140">
        <f>SUMIFS(考核调整事项表!$C:$C,考核调整事项表!$B:$B,累计利润调整表!$A39,考核调整事项表!$D:$D,R$3)+SUMIFS(考核调整事项表!$E:$E,考核调整事项表!$B:$B,累计利润调整表!$A39,考核调整事项表!$F:$F,R$3)</f>
        <v>0</v>
      </c>
      <c r="S39" s="140">
        <f>SUMIFS(考核调整事项表!$C:$C,考核调整事项表!$B:$B,累计利润调整表!$A39,考核调整事项表!$D:$D,S$3)+SUMIFS(考核调整事项表!$E:$E,考核调整事项表!$B:$B,累计利润调整表!$A39,考核调整事项表!$F:$F,S$3)</f>
        <v>0</v>
      </c>
      <c r="T39" s="140">
        <f t="shared" si="8"/>
        <v>0</v>
      </c>
      <c r="U39" s="140">
        <f>SUMIFS(考核调整事项表!$C:$C,考核调整事项表!$B:$B,累计利润调整表!$A39,考核调整事项表!$D:$D,U$3)+SUMIFS(考核调整事项表!$E:$E,考核调整事项表!$B:$B,累计利润调整表!$A39,考核调整事项表!$F:$F,U$3)</f>
        <v>0</v>
      </c>
      <c r="V39" s="140">
        <f>SUMIFS(考核调整事项表!$C:$C,考核调整事项表!$B:$B,累计利润调整表!$A39,考核调整事项表!$D:$D,V$3)+SUMIFS(考核调整事项表!$E:$E,考核调整事项表!$B:$B,累计利润调整表!$A39,考核调整事项表!$F:$F,V$3)</f>
        <v>0</v>
      </c>
      <c r="W39" s="140">
        <f>SUMIFS(考核调整事项表!$C:$C,考核调整事项表!$B:$B,累计利润调整表!$A39,考核调整事项表!$D:$D,W$3)+SUMIFS(考核调整事项表!$E:$E,考核调整事项表!$B:$B,累计利润调整表!$A39,考核调整事项表!$F:$F,W$3)</f>
        <v>0</v>
      </c>
      <c r="X39" s="140"/>
      <c r="Y39" s="140"/>
    </row>
    <row r="40" spans="1:25" s="96" customFormat="1">
      <c r="A40" s="110" t="s">
        <v>33</v>
      </c>
      <c r="B40" s="140"/>
      <c r="C40" s="140">
        <f>SUMIFS(考核调整事项表!$C:$C,考核调整事项表!$B:$B,累计利润调整表!$A40,考核调整事项表!$D:$D,C$3)+SUMIFS(考核调整事项表!$E:$E,考核调整事项表!$B:$B,累计利润调整表!$A40,考核调整事项表!$F:$F,C$3)</f>
        <v>0</v>
      </c>
      <c r="D40" s="140">
        <f>SUMIFS(考核调整事项表!$C:$C,考核调整事项表!$B:$B,累计利润调整表!$A40,考核调整事项表!$D:$D,D$3)+SUMIFS(考核调整事项表!$E:$E,考核调整事项表!$B:$B,累计利润调整表!$A40,考核调整事项表!$F:$F,D$3)</f>
        <v>0</v>
      </c>
      <c r="E40" s="140">
        <f>SUMIFS(考核调整事项表!$C:$C,考核调整事项表!$B:$B,累计利润调整表!$A40,考核调整事项表!$D:$D,E$3)+SUMIFS(考核调整事项表!$E:$E,考核调整事项表!$B:$B,累计利润调整表!$A40,考核调整事项表!$F:$F,E$3)</f>
        <v>0</v>
      </c>
      <c r="F40" s="140">
        <f>SUMIFS(考核调整事项表!$C:$C,考核调整事项表!$B:$B,累计利润调整表!$A40,考核调整事项表!$D:$D,F$3)+SUMIFS(考核调整事项表!$E:$E,考核调整事项表!$B:$B,累计利润调整表!$A40,考核调整事项表!$F:$F,F$3)</f>
        <v>0</v>
      </c>
      <c r="G40" s="140"/>
      <c r="H40" s="140">
        <f>SUMIFS(考核调整事项表!$C:$C,考核调整事项表!$B:$B,累计利润调整表!$A40,考核调整事项表!$D:$D,H$3)+SUMIFS(考核调整事项表!$E:$E,考核调整事项表!$B:$B,累计利润调整表!$A40,考核调整事项表!$F:$F,H$3)</f>
        <v>0</v>
      </c>
      <c r="I40" s="140">
        <f>SUMIFS(考核调整事项表!$C:$C,考核调整事项表!$B:$B,累计利润调整表!$A40,考核调整事项表!$D:$D,I$3)+SUMIFS(考核调整事项表!$E:$E,考核调整事项表!$B:$B,累计利润调整表!$A40,考核调整事项表!$F:$F,I$3)</f>
        <v>0</v>
      </c>
      <c r="J40" s="140">
        <f>SUMIFS(考核调整事项表!$C:$C,考核调整事项表!$B:$B,累计利润调整表!$A40,考核调整事项表!$D:$D,J$3)+SUMIFS(考核调整事项表!$E:$E,考核调整事项表!$B:$B,累计利润调整表!$A40,考核调整事项表!$F:$F,J$3)</f>
        <v>0</v>
      </c>
      <c r="K40" s="140">
        <f>SUMIFS(考核调整事项表!$C:$C,考核调整事项表!$B:$B,累计利润调整表!$A40,考核调整事项表!$D:$D,K$3)+SUMIFS(考核调整事项表!$E:$E,考核调整事项表!$B:$B,累计利润调整表!$A40,考核调整事项表!$F:$F,K$3)</f>
        <v>0</v>
      </c>
      <c r="L40" s="140">
        <f>SUMIFS(考核调整事项表!$C:$C,考核调整事项表!$B:$B,累计利润调整表!$A40,考核调整事项表!$D:$D,L$3)+SUMIFS(考核调整事项表!$E:$E,考核调整事项表!$B:$B,累计利润调整表!$A40,考核调整事项表!$F:$F,L$3)</f>
        <v>0</v>
      </c>
      <c r="M40" s="140">
        <f>SUMIFS(考核调整事项表!$C:$C,考核调整事项表!$B:$B,累计利润调整表!$A40,考核调整事项表!$D:$D,M$3)+SUMIFS(考核调整事项表!$E:$E,考核调整事项表!$B:$B,累计利润调整表!$A40,考核调整事项表!$F:$F,M$3)</f>
        <v>0</v>
      </c>
      <c r="N40" s="140">
        <f>SUMIFS(考核调整事项表!$C:$C,考核调整事项表!$B:$B,累计利润调整表!$A40,考核调整事项表!$D:$D,N$3)+SUMIFS(考核调整事项表!$E:$E,考核调整事项表!$B:$B,累计利润调整表!$A40,考核调整事项表!$F:$F,N$3)</f>
        <v>0</v>
      </c>
      <c r="O40" s="140">
        <f t="shared" si="7"/>
        <v>0</v>
      </c>
      <c r="P40" s="140">
        <f>SUMIFS(考核调整事项表!$C:$C,考核调整事项表!$B:$B,累计利润调整表!$A40,考核调整事项表!$D:$D,P$3)+SUMIFS(考核调整事项表!$E:$E,考核调整事项表!$B:$B,累计利润调整表!$A40,考核调整事项表!$F:$F,P$3)</f>
        <v>0</v>
      </c>
      <c r="Q40" s="140">
        <f>SUMIFS(考核调整事项表!$C:$C,考核调整事项表!$B:$B,累计利润调整表!$A40,考核调整事项表!$D:$D,Q$3)+SUMIFS(考核调整事项表!$E:$E,考核调整事项表!$B:$B,累计利润调整表!$A40,考核调整事项表!$F:$F,Q$3)</f>
        <v>0</v>
      </c>
      <c r="R40" s="140">
        <f>SUMIFS(考核调整事项表!$C:$C,考核调整事项表!$B:$B,累计利润调整表!$A40,考核调整事项表!$D:$D,R$3)+SUMIFS(考核调整事项表!$E:$E,考核调整事项表!$B:$B,累计利润调整表!$A40,考核调整事项表!$F:$F,R$3)</f>
        <v>0</v>
      </c>
      <c r="S40" s="140">
        <f>SUMIFS(考核调整事项表!$C:$C,考核调整事项表!$B:$B,累计利润调整表!$A40,考核调整事项表!$D:$D,S$3)+SUMIFS(考核调整事项表!$E:$E,考核调整事项表!$B:$B,累计利润调整表!$A40,考核调整事项表!$F:$F,S$3)</f>
        <v>0</v>
      </c>
      <c r="T40" s="140"/>
      <c r="U40" s="140">
        <f>SUMIFS(考核调整事项表!$C:$C,考核调整事项表!$B:$B,累计利润调整表!$A40,考核调整事项表!$D:$D,U$3)+SUMIFS(考核调整事项表!$E:$E,考核调整事项表!$B:$B,累计利润调整表!$A40,考核调整事项表!$F:$F,U$3)</f>
        <v>0</v>
      </c>
      <c r="V40" s="140">
        <f>SUMIFS(考核调整事项表!$C:$C,考核调整事项表!$B:$B,累计利润调整表!$A40,考核调整事项表!$D:$D,V$3)+SUMIFS(考核调整事项表!$E:$E,考核调整事项表!$B:$B,累计利润调整表!$A40,考核调整事项表!$F:$F,V$3)</f>
        <v>0</v>
      </c>
      <c r="W40" s="140">
        <f>SUMIFS(考核调整事项表!$C:$C,考核调整事项表!$B:$B,累计利润调整表!$A40,考核调整事项表!$D:$D,W$3)+SUMIFS(考核调整事项表!$E:$E,考核调整事项表!$B:$B,累计利润调整表!$A40,考核调整事项表!$F:$F,W$3)</f>
        <v>0</v>
      </c>
      <c r="X40" s="140"/>
      <c r="Y40" s="140"/>
    </row>
    <row r="41" spans="1:25" s="96" customFormat="1">
      <c r="A41" s="110" t="s">
        <v>34</v>
      </c>
      <c r="B41" s="140">
        <f>SUM(C41:G41)+N41+O41+T41</f>
        <v>-246200801.02283108</v>
      </c>
      <c r="C41" s="140">
        <f>SUMIFS(考核调整事项表!$C:$C,考核调整事项表!$B:$B,累计利润调整表!$A41,考核调整事项表!$D:$D,C$3)+SUMIFS(考核调整事项表!$E:$E,考核调整事项表!$B:$B,累计利润调整表!$A41,考核调整事项表!$F:$F,C$3)+SUMIFS(考核调整事项表!$E:$E,考核调整事项表!$G:$G,累计利润调整表!$A41,考核调整事项表!$F:$F,累计利润调整表!C$3)</f>
        <v>-22623249.120000001</v>
      </c>
      <c r="D41" s="140">
        <f>SUMIFS(考核调整事项表!$C:$C,考核调整事项表!$B:$B,累计利润调整表!$A41,考核调整事项表!$D:$D,D$3)+SUMIFS(考核调整事项表!$E:$E,考核调整事项表!$B:$B,累计利润调整表!$A41,考核调整事项表!$F:$F,D$3)+SUMIFS(考核调整事项表!$E:$E,考核调整事项表!$G:$G,累计利润调整表!$A41,考核调整事项表!$F:$F,累计利润调整表!D$3)</f>
        <v>0</v>
      </c>
      <c r="E41" s="140">
        <f>SUMIFS(考核调整事项表!$C:$C,考核调整事项表!$B:$B,累计利润调整表!$A41,考核调整事项表!$D:$D,E$3)+SUMIFS(考核调整事项表!$E:$E,考核调整事项表!$B:$B,累计利润调整表!$A41,考核调整事项表!$F:$F,E$3)+SUMIFS(考核调整事项表!$E:$E,考核调整事项表!$G:$G,累计利润调整表!$A41,考核调整事项表!$F:$F,累计利润调整表!E$3)</f>
        <v>-1050510.8266666667</v>
      </c>
      <c r="F41" s="140">
        <f>SUMIFS(考核调整事项表!$C:$C,考核调整事项表!$B:$B,累计利润调整表!$A41,考核调整事项表!$D:$D,F$3)+SUMIFS(考核调整事项表!$E:$E,考核调整事项表!$B:$B,累计利润调整表!$A41,考核调整事项表!$F:$F,F$3)+SUMIFS(考核调整事项表!$E:$E,考核调整事项表!$G:$G,累计利润调整表!$A41,考核调整事项表!$F:$F,累计利润调整表!F$3)</f>
        <v>-199511111.76000002</v>
      </c>
      <c r="G41" s="140">
        <f>SUM(H41:M41)</f>
        <v>-23015929.316164419</v>
      </c>
      <c r="H41" s="140">
        <f>SUMIFS(考核调整事项表!$C:$C,考核调整事项表!$B:$B,累计利润调整表!$A41,考核调整事项表!$D:$D,H$3)+SUMIFS(考核调整事项表!$E:$E,考核调整事项表!$B:$B,累计利润调整表!$A41,考核调整事项表!$F:$F,H$3)+SUMIFS(考核调整事项表!$E:$E,考核调整事项表!$G:$G,累计利润调整表!$A41,考核调整事项表!$F:$F,累计利润调整表!H$3)</f>
        <v>17704885.580000002</v>
      </c>
      <c r="I41" s="140">
        <f>SUMIFS(考核调整事项表!$C:$C,考核调整事项表!$B:$B,累计利润调整表!$A41,考核调整事项表!$D:$D,I$3)+SUMIFS(考核调整事项表!$E:$E,考核调整事项表!$B:$B,累计利润调整表!$A41,考核调整事项表!$F:$F,I$3)+SUMIFS(考核调整事项表!$E:$E,考核调整事项表!$G:$G,累计利润调整表!$A41,考核调整事项表!$F:$F,累计利润调整表!I$3)</f>
        <v>-31534726.690000039</v>
      </c>
      <c r="J41" s="140">
        <f>SUMIFS(考核调整事项表!$C:$C,考核调整事项表!$B:$B,累计利润调整表!$A41,考核调整事项表!$D:$D,J$3)+SUMIFS(考核调整事项表!$E:$E,考核调整事项表!$B:$B,累计利润调整表!$A41,考核调整事项表!$F:$F,J$3)+SUMIFS(考核调整事项表!$E:$E,考核调整事项表!$G:$G,累计利润调整表!$A41,考核调整事项表!$F:$F,累计利润调整表!J$3)</f>
        <v>-130182.09</v>
      </c>
      <c r="K41" s="140">
        <f>SUMIFS(考核调整事项表!$C:$C,考核调整事项表!$B:$B,累计利润调整表!$A41,考核调整事项表!$D:$D,K$3)+SUMIFS(考核调整事项表!$E:$E,考核调整事项表!$B:$B,累计利润调整表!$A41,考核调整事项表!$F:$F,K$3)+SUMIFS(考核调整事项表!$E:$E,考核调整事项表!$G:$G,累计利润调整表!$A41,考核调整事项表!$F:$F,累计利润调整表!K$3)</f>
        <v>0</v>
      </c>
      <c r="L41" s="140">
        <f>SUMIFS(考核调整事项表!$C:$C,考核调整事项表!$B:$B,累计利润调整表!$A41,考核调整事项表!$D:$D,L$3)+SUMIFS(考核调整事项表!$E:$E,考核调整事项表!$B:$B,累计利润调整表!$A41,考核调整事项表!$F:$F,L$3)+SUMIFS(考核调整事项表!$E:$E,考核调整事项表!$G:$G,累计利润调整表!$A41,考核调整事项表!$F:$F,累计利润调整表!L$3)</f>
        <v>0</v>
      </c>
      <c r="M41" s="140">
        <f>SUMIFS(考核调整事项表!$C:$C,考核调整事项表!$B:$B,累计利润调整表!$A41,考核调整事项表!$D:$D,M$3)+SUMIFS(考核调整事项表!$E:$E,考核调整事项表!$B:$B,累计利润调整表!$A41,考核调整事项表!$F:$F,M$3)+SUMIFS(考核调整事项表!$E:$E,考核调整事项表!$G:$G,累计利润调整表!$A41,考核调整事项表!$F:$F,累计利润调整表!M$3)</f>
        <v>-9055906.1161643807</v>
      </c>
      <c r="N41" s="140">
        <f>SUMIFS(考核调整事项表!$C:$C,考核调整事项表!$B:$B,累计利润调整表!$A41,考核调整事项表!$D:$D,N$3)+SUMIFS(考核调整事项表!$E:$E,考核调整事项表!$B:$B,累计利润调整表!$A41,考核调整事项表!$F:$F,N$3)+SUMIFS(考核调整事项表!$E:$E,考核调整事项表!$G:$G,累计利润调整表!$A41,考核调整事项表!$F:$F,累计利润调整表!N$3)</f>
        <v>0</v>
      </c>
      <c r="O41" s="140">
        <f t="shared" si="7"/>
        <v>0</v>
      </c>
      <c r="P41" s="140">
        <f>SUMIFS(考核调整事项表!$C:$C,考核调整事项表!$B:$B,累计利润调整表!$A41,考核调整事项表!$D:$D,P$3)+SUMIFS(考核调整事项表!$E:$E,考核调整事项表!$B:$B,累计利润调整表!$A41,考核调整事项表!$F:$F,P$3)+SUMIFS(考核调整事项表!$E:$E,考核调整事项表!$G:$G,累计利润调整表!$A41,考核调整事项表!$F:$F,累计利润调整表!P$3)</f>
        <v>0</v>
      </c>
      <c r="Q41" s="140">
        <f>SUMIFS(考核调整事项表!$C:$C,考核调整事项表!$B:$B,累计利润调整表!$A41,考核调整事项表!$D:$D,Q$3)+SUMIFS(考核调整事项表!$E:$E,考核调整事项表!$B:$B,累计利润调整表!$A41,考核调整事项表!$F:$F,Q$3)+SUMIFS(考核调整事项表!$E:$E,考核调整事项表!$G:$G,累计利润调整表!$A41,考核调整事项表!$F:$F,累计利润调整表!Q$3)</f>
        <v>0</v>
      </c>
      <c r="R41" s="140">
        <f>SUMIFS(考核调整事项表!$C:$C,考核调整事项表!$B:$B,累计利润调整表!$A41,考核调整事项表!$D:$D,R$3)+SUMIFS(考核调整事项表!$E:$E,考核调整事项表!$B:$B,累计利润调整表!$A41,考核调整事项表!$F:$F,R$3)+SUMIFS(考核调整事项表!$E:$E,考核调整事项表!$G:$G,累计利润调整表!$A41,考核调整事项表!$F:$F,累计利润调整表!R$3)</f>
        <v>0</v>
      </c>
      <c r="S41" s="140">
        <f>SUMIFS(考核调整事项表!$C:$C,考核调整事项表!$B:$B,累计利润调整表!$A41,考核调整事项表!$D:$D,S$3)+SUMIFS(考核调整事项表!$E:$E,考核调整事项表!$B:$B,累计利润调整表!$A41,考核调整事项表!$F:$F,S$3)+SUMIFS(考核调整事项表!$E:$E,考核调整事项表!$G:$G,累计利润调整表!$A41,考核调整事项表!$F:$F,累计利润调整表!S$3)</f>
        <v>0</v>
      </c>
      <c r="T41" s="140">
        <f t="shared" si="8"/>
        <v>0</v>
      </c>
      <c r="U41" s="140">
        <f>SUMIFS(考核调整事项表!$C:$C,考核调整事项表!$B:$B,累计利润调整表!$A41,考核调整事项表!$D:$D,U$3)+SUMIFS(考核调整事项表!$E:$E,考核调整事项表!$B:$B,累计利润调整表!$A41,考核调整事项表!$F:$F,U$3)+SUMIFS(考核调整事项表!$E:$E,考核调整事项表!$G:$G,累计利润调整表!$A41,考核调整事项表!$F:$F,累计利润调整表!U$3)</f>
        <v>0</v>
      </c>
      <c r="V41" s="140">
        <f>SUMIFS(考核调整事项表!$C:$C,考核调整事项表!$B:$B,累计利润调整表!$A41,考核调整事项表!$D:$D,V$3)+SUMIFS(考核调整事项表!$E:$E,考核调整事项表!$B:$B,累计利润调整表!$A41,考核调整事项表!$F:$F,V$3)+SUMIFS(考核调整事项表!$E:$E,考核调整事项表!$G:$G,累计利润调整表!$A41,考核调整事项表!$F:$F,累计利润调整表!V$3)</f>
        <v>0</v>
      </c>
      <c r="W41" s="140">
        <f>SUMIFS(考核调整事项表!$C:$C,考核调整事项表!$B:$B,累计利润调整表!$A41,考核调整事项表!$D:$D,W$3)+SUMIFS(考核调整事项表!$E:$E,考核调整事项表!$B:$B,累计利润调整表!$A41,考核调整事项表!$F:$F,W$3)+SUMIFS(考核调整事项表!$E:$E,考核调整事项表!$G:$G,累计利润调整表!$A41,考核调整事项表!$F:$F,累计利润调整表!W$3)</f>
        <v>0</v>
      </c>
      <c r="X41" s="140">
        <f>SUMIFS(考核调整事项表!$C:$C,考核调整事项表!$B:$B,累计利润调整表!$A41,考核调整事项表!$D:$D,X$3)+SUMIFS(考核调整事项表!$E:$E,考核调整事项表!$B:$B,累计利润调整表!$A41,考核调整事项表!$F:$F,X$3)+X58</f>
        <v>0</v>
      </c>
      <c r="Y41" s="140"/>
    </row>
    <row r="42" spans="1:25" s="96" customFormat="1">
      <c r="A42" s="110" t="s">
        <v>35</v>
      </c>
      <c r="B42" s="140">
        <f t="shared" si="5"/>
        <v>0</v>
      </c>
      <c r="C42" s="140">
        <f>SUMIFS(考核调整事项表!$C:$C,考核调整事项表!$B:$B,累计利润调整表!$A42,考核调整事项表!$D:$D,C$3)+SUMIFS(考核调整事项表!$E:$E,考核调整事项表!$B:$B,累计利润调整表!$A42,考核调整事项表!$F:$F,C$3)</f>
        <v>0</v>
      </c>
      <c r="D42" s="140">
        <f>SUMIFS(考核调整事项表!$C:$C,考核调整事项表!$B:$B,累计利润调整表!$A42,考核调整事项表!$D:$D,D$3)+SUMIFS(考核调整事项表!$E:$E,考核调整事项表!$B:$B,累计利润调整表!$A42,考核调整事项表!$F:$F,D$3)</f>
        <v>0</v>
      </c>
      <c r="E42" s="140">
        <f>SUMIFS(考核调整事项表!$C:$C,考核调整事项表!$B:$B,累计利润调整表!$A42,考核调整事项表!$D:$D,E$3)+SUMIFS(考核调整事项表!$E:$E,考核调整事项表!$B:$B,累计利润调整表!$A42,考核调整事项表!$F:$F,E$3)</f>
        <v>0</v>
      </c>
      <c r="F42" s="140">
        <f>SUMIFS(考核调整事项表!$C:$C,考核调整事项表!$B:$B,累计利润调整表!$A42,考核调整事项表!$D:$D,F$3)+SUMIFS(考核调整事项表!$E:$E,考核调整事项表!$B:$B,累计利润调整表!$A42,考核调整事项表!$F:$F,F$3)</f>
        <v>0</v>
      </c>
      <c r="G42" s="140">
        <f t="shared" si="6"/>
        <v>0</v>
      </c>
      <c r="H42" s="140">
        <f>SUMIFS(考核调整事项表!$C:$C,考核调整事项表!$B:$B,累计利润调整表!$A42,考核调整事项表!$D:$D,H$3)+SUMIFS(考核调整事项表!$E:$E,考核调整事项表!$B:$B,累计利润调整表!$A42,考核调整事项表!$F:$F,H$3)</f>
        <v>0</v>
      </c>
      <c r="I42" s="140">
        <f>SUMIFS(考核调整事项表!$C:$C,考核调整事项表!$B:$B,累计利润调整表!$A42,考核调整事项表!$D:$D,I$3)+SUMIFS(考核调整事项表!$E:$E,考核调整事项表!$B:$B,累计利润调整表!$A42,考核调整事项表!$F:$F,I$3)</f>
        <v>0</v>
      </c>
      <c r="J42" s="140">
        <f>SUMIFS(考核调整事项表!$C:$C,考核调整事项表!$B:$B,累计利润调整表!$A42,考核调整事项表!$D:$D,J$3)+SUMIFS(考核调整事项表!$E:$E,考核调整事项表!$B:$B,累计利润调整表!$A42,考核调整事项表!$F:$F,J$3)</f>
        <v>0</v>
      </c>
      <c r="K42" s="140">
        <f>SUMIFS(考核调整事项表!$C:$C,考核调整事项表!$B:$B,累计利润调整表!$A42,考核调整事项表!$D:$D,K$3)+SUMIFS(考核调整事项表!$E:$E,考核调整事项表!$B:$B,累计利润调整表!$A42,考核调整事项表!$F:$F,K$3)</f>
        <v>0</v>
      </c>
      <c r="L42" s="140">
        <f>SUMIFS(考核调整事项表!$C:$C,考核调整事项表!$B:$B,累计利润调整表!$A42,考核调整事项表!$D:$D,L$3)+SUMIFS(考核调整事项表!$E:$E,考核调整事项表!$B:$B,累计利润调整表!$A42,考核调整事项表!$F:$F,L$3)</f>
        <v>0</v>
      </c>
      <c r="M42" s="140">
        <f>SUMIFS(考核调整事项表!$C:$C,考核调整事项表!$B:$B,累计利润调整表!$A42,考核调整事项表!$D:$D,M$3)+SUMIFS(考核调整事项表!$E:$E,考核调整事项表!$B:$B,累计利润调整表!$A42,考核调整事项表!$F:$F,M$3)</f>
        <v>0</v>
      </c>
      <c r="N42" s="140">
        <f>SUMIFS(考核调整事项表!$C:$C,考核调整事项表!$B:$B,累计利润调整表!$A42,考核调整事项表!$D:$D,N$3)+SUMIFS(考核调整事项表!$E:$E,考核调整事项表!$B:$B,累计利润调整表!$A42,考核调整事项表!$F:$F,N$3)</f>
        <v>0</v>
      </c>
      <c r="O42" s="140">
        <f t="shared" si="7"/>
        <v>0</v>
      </c>
      <c r="P42" s="140">
        <f>SUMIFS(考核调整事项表!$C:$C,考核调整事项表!$B:$B,累计利润调整表!$A42,考核调整事项表!$D:$D,P$3)+SUMIFS(考核调整事项表!$E:$E,考核调整事项表!$B:$B,累计利润调整表!$A42,考核调整事项表!$F:$F,P$3)</f>
        <v>0</v>
      </c>
      <c r="Q42" s="140">
        <f>SUMIFS(考核调整事项表!$C:$C,考核调整事项表!$B:$B,累计利润调整表!$A42,考核调整事项表!$D:$D,Q$3)+SUMIFS(考核调整事项表!$E:$E,考核调整事项表!$B:$B,累计利润调整表!$A42,考核调整事项表!$F:$F,Q$3)</f>
        <v>0</v>
      </c>
      <c r="R42" s="140">
        <f>SUMIFS(考核调整事项表!$C:$C,考核调整事项表!$B:$B,累计利润调整表!$A42,考核调整事项表!$D:$D,R$3)+SUMIFS(考核调整事项表!$E:$E,考核调整事项表!$B:$B,累计利润调整表!$A42,考核调整事项表!$F:$F,R$3)</f>
        <v>0</v>
      </c>
      <c r="S42" s="140">
        <f>SUMIFS(考核调整事项表!$C:$C,考核调整事项表!$B:$B,累计利润调整表!$A42,考核调整事项表!$D:$D,S$3)+SUMIFS(考核调整事项表!$E:$E,考核调整事项表!$B:$B,累计利润调整表!$A42,考核调整事项表!$F:$F,S$3)</f>
        <v>0</v>
      </c>
      <c r="T42" s="140">
        <f t="shared" si="8"/>
        <v>0</v>
      </c>
      <c r="U42" s="140">
        <f>SUMIFS(考核调整事项表!$C:$C,考核调整事项表!$B:$B,累计利润调整表!$A42,考核调整事项表!$D:$D,U$3)+SUMIFS(考核调整事项表!$E:$E,考核调整事项表!$B:$B,累计利润调整表!$A42,考核调整事项表!$F:$F,U$3)</f>
        <v>0</v>
      </c>
      <c r="V42" s="140">
        <f>SUMIFS(考核调整事项表!$C:$C,考核调整事项表!$B:$B,累计利润调整表!$A42,考核调整事项表!$D:$D,V$3)+SUMIFS(考核调整事项表!$E:$E,考核调整事项表!$B:$B,累计利润调整表!$A42,考核调整事项表!$F:$F,V$3)</f>
        <v>0</v>
      </c>
      <c r="W42" s="140">
        <f>SUMIFS(考核调整事项表!$C:$C,考核调整事项表!$B:$B,累计利润调整表!$A42,考核调整事项表!$D:$D,W$3)+SUMIFS(考核调整事项表!$E:$E,考核调整事项表!$B:$B,累计利润调整表!$A42,考核调整事项表!$F:$F,W$3)</f>
        <v>0</v>
      </c>
      <c r="X42" s="140"/>
      <c r="Y42" s="140"/>
    </row>
    <row r="43" spans="1:25" s="96" customFormat="1">
      <c r="A43" s="110" t="s">
        <v>36</v>
      </c>
      <c r="B43" s="140">
        <f t="shared" si="5"/>
        <v>0</v>
      </c>
      <c r="C43" s="140">
        <f>SUMIFS(考核调整事项表!$C:$C,考核调整事项表!$B:$B,累计利润调整表!$A43,考核调整事项表!$D:$D,C$3)+SUMIFS(考核调整事项表!$E:$E,考核调整事项表!$B:$B,累计利润调整表!$A43,考核调整事项表!$F:$F,C$3)</f>
        <v>-604335.6</v>
      </c>
      <c r="D43" s="140">
        <f>SUMIFS(考核调整事项表!$C:$C,考核调整事项表!$B:$B,累计利润调整表!$A43,考核调整事项表!$D:$D,D$3)+SUMIFS(考核调整事项表!$E:$E,考核调整事项表!$B:$B,累计利润调整表!$A43,考核调整事项表!$F:$F,D$3)</f>
        <v>0</v>
      </c>
      <c r="E43" s="140">
        <f>SUMIFS(考核调整事项表!$C:$C,考核调整事项表!$B:$B,累计利润调整表!$A43,考核调整事项表!$D:$D,E$3)+SUMIFS(考核调整事项表!$E:$E,考核调整事项表!$B:$B,累计利润调整表!$A43,考核调整事项表!$F:$F,E$3)</f>
        <v>604335.6</v>
      </c>
      <c r="F43" s="140">
        <f>SUMIFS(考核调整事项表!$C:$C,考核调整事项表!$B:$B,累计利润调整表!$A43,考核调整事项表!$D:$D,F$3)+SUMIFS(考核调整事项表!$E:$E,考核调整事项表!$B:$B,累计利润调整表!$A43,考核调整事项表!$F:$F,F$3)</f>
        <v>0</v>
      </c>
      <c r="G43" s="140">
        <f t="shared" si="6"/>
        <v>0</v>
      </c>
      <c r="H43" s="140">
        <f>SUMIFS(考核调整事项表!$C:$C,考核调整事项表!$B:$B,累计利润调整表!$A43,考核调整事项表!$D:$D,H$3)+SUMIFS(考核调整事项表!$E:$E,考核调整事项表!$B:$B,累计利润调整表!$A43,考核调整事项表!$F:$F,H$3)</f>
        <v>0</v>
      </c>
      <c r="I43" s="140">
        <f>SUMIFS(考核调整事项表!$C:$C,考核调整事项表!$B:$B,累计利润调整表!$A43,考核调整事项表!$D:$D,I$3)+SUMIFS(考核调整事项表!$E:$E,考核调整事项表!$B:$B,累计利润调整表!$A43,考核调整事项表!$F:$F,I$3)</f>
        <v>0</v>
      </c>
      <c r="J43" s="140">
        <f>SUMIFS(考核调整事项表!$C:$C,考核调整事项表!$B:$B,累计利润调整表!$A43,考核调整事项表!$D:$D,J$3)+SUMIFS(考核调整事项表!$E:$E,考核调整事项表!$B:$B,累计利润调整表!$A43,考核调整事项表!$F:$F,J$3)</f>
        <v>0</v>
      </c>
      <c r="K43" s="140">
        <f>SUMIFS(考核调整事项表!$C:$C,考核调整事项表!$B:$B,累计利润调整表!$A43,考核调整事项表!$D:$D,K$3)+SUMIFS(考核调整事项表!$E:$E,考核调整事项表!$B:$B,累计利润调整表!$A43,考核调整事项表!$F:$F,K$3)</f>
        <v>0</v>
      </c>
      <c r="L43" s="140">
        <f>SUMIFS(考核调整事项表!$C:$C,考核调整事项表!$B:$B,累计利润调整表!$A43,考核调整事项表!$D:$D,L$3)+SUMIFS(考核调整事项表!$E:$E,考核调整事项表!$B:$B,累计利润调整表!$A43,考核调整事项表!$F:$F,L$3)</f>
        <v>0</v>
      </c>
      <c r="M43" s="140">
        <f>SUMIFS(考核调整事项表!$C:$C,考核调整事项表!$B:$B,累计利润调整表!$A43,考核调整事项表!$D:$D,M$3)+SUMIFS(考核调整事项表!$E:$E,考核调整事项表!$B:$B,累计利润调整表!$A43,考核调整事项表!$F:$F,M$3)</f>
        <v>0</v>
      </c>
      <c r="N43" s="140">
        <f>SUMIFS(考核调整事项表!$C:$C,考核调整事项表!$B:$B,累计利润调整表!$A43,考核调整事项表!$D:$D,N$3)+SUMIFS(考核调整事项表!$E:$E,考核调整事项表!$B:$B,累计利润调整表!$A43,考核调整事项表!$F:$F,N$3)</f>
        <v>0</v>
      </c>
      <c r="O43" s="140">
        <f t="shared" si="7"/>
        <v>0</v>
      </c>
      <c r="P43" s="140">
        <f>SUMIFS(考核调整事项表!$C:$C,考核调整事项表!$B:$B,累计利润调整表!$A43,考核调整事项表!$D:$D,P$3)+SUMIFS(考核调整事项表!$E:$E,考核调整事项表!$B:$B,累计利润调整表!$A43,考核调整事项表!$F:$F,P$3)</f>
        <v>0</v>
      </c>
      <c r="Q43" s="140">
        <f>SUMIFS(考核调整事项表!$C:$C,考核调整事项表!$B:$B,累计利润调整表!$A43,考核调整事项表!$D:$D,Q$3)+SUMIFS(考核调整事项表!$E:$E,考核调整事项表!$B:$B,累计利润调整表!$A43,考核调整事项表!$F:$F,Q$3)</f>
        <v>0</v>
      </c>
      <c r="R43" s="140">
        <f>SUMIFS(考核调整事项表!$C:$C,考核调整事项表!$B:$B,累计利润调整表!$A43,考核调整事项表!$D:$D,R$3)+SUMIFS(考核调整事项表!$E:$E,考核调整事项表!$B:$B,累计利润调整表!$A43,考核调整事项表!$F:$F,R$3)</f>
        <v>0</v>
      </c>
      <c r="S43" s="140">
        <f>SUMIFS(考核调整事项表!$C:$C,考核调整事项表!$B:$B,累计利润调整表!$A43,考核调整事项表!$D:$D,S$3)+SUMIFS(考核调整事项表!$E:$E,考核调整事项表!$B:$B,累计利润调整表!$A43,考核调整事项表!$F:$F,S$3)</f>
        <v>0</v>
      </c>
      <c r="T43" s="140">
        <f t="shared" si="8"/>
        <v>0</v>
      </c>
      <c r="U43" s="140">
        <f>SUMIFS(考核调整事项表!$C:$C,考核调整事项表!$B:$B,累计利润调整表!$A43,考核调整事项表!$D:$D,U$3)+SUMIFS(考核调整事项表!$E:$E,考核调整事项表!$B:$B,累计利润调整表!$A43,考核调整事项表!$F:$F,U$3)</f>
        <v>0</v>
      </c>
      <c r="V43" s="140">
        <f>SUMIFS(考核调整事项表!$C:$C,考核调整事项表!$B:$B,累计利润调整表!$A43,考核调整事项表!$D:$D,V$3)+SUMIFS(考核调整事项表!$E:$E,考核调整事项表!$B:$B,累计利润调整表!$A43,考核调整事项表!$F:$F,V$3)</f>
        <v>0</v>
      </c>
      <c r="W43" s="140">
        <f>SUMIFS(考核调整事项表!$C:$C,考核调整事项表!$B:$B,累计利润调整表!$A43,考核调整事项表!$D:$D,W$3)+SUMIFS(考核调整事项表!$E:$E,考核调整事项表!$B:$B,累计利润调整表!$A43,考核调整事项表!$F:$F,W$3)</f>
        <v>0</v>
      </c>
      <c r="X43" s="140"/>
      <c r="Y43" s="140"/>
    </row>
    <row r="44" spans="1:25" s="96" customFormat="1">
      <c r="A44" s="112" t="s">
        <v>37</v>
      </c>
      <c r="B44" s="142">
        <f>SUM(B45:B48)</f>
        <v>1.1059455573558807E-9</v>
      </c>
      <c r="C44" s="142">
        <f t="shared" ref="C44:Y44" si="9">SUM(C45:C48)</f>
        <v>-4641066.1033333307</v>
      </c>
      <c r="D44" s="142">
        <f t="shared" si="9"/>
        <v>554082.62</v>
      </c>
      <c r="E44" s="142">
        <f t="shared" si="9"/>
        <v>4318931.7233333318</v>
      </c>
      <c r="F44" s="142">
        <f t="shared" si="9"/>
        <v>2629.37</v>
      </c>
      <c r="G44" s="142">
        <f t="shared" si="9"/>
        <v>-183697.1400000001</v>
      </c>
      <c r="H44" s="142">
        <f t="shared" ref="H44:N44" si="10">SUM(H45:H48)</f>
        <v>140920.53999999995</v>
      </c>
      <c r="I44" s="142">
        <f t="shared" si="10"/>
        <v>-290953.25</v>
      </c>
      <c r="J44" s="142">
        <f t="shared" si="10"/>
        <v>-1293.1500000000001</v>
      </c>
      <c r="K44" s="142">
        <f t="shared" si="10"/>
        <v>0</v>
      </c>
      <c r="L44" s="142">
        <f t="shared" si="10"/>
        <v>-19750</v>
      </c>
      <c r="M44" s="142">
        <f t="shared" si="10"/>
        <v>-12621.279999999992</v>
      </c>
      <c r="N44" s="142">
        <f t="shared" si="10"/>
        <v>-82443.72</v>
      </c>
      <c r="O44" s="142">
        <f t="shared" si="9"/>
        <v>120677.25</v>
      </c>
      <c r="P44" s="142">
        <f>SUM(P45:P48)</f>
        <v>-14700</v>
      </c>
      <c r="Q44" s="142">
        <f>SUM(Q45:Q48)</f>
        <v>96717.97</v>
      </c>
      <c r="R44" s="142">
        <f>SUM(R45:R48)</f>
        <v>38659.279999999999</v>
      </c>
      <c r="S44" s="142">
        <f>SUM(S45:S48)</f>
        <v>0</v>
      </c>
      <c r="T44" s="142">
        <f t="shared" si="9"/>
        <v>-89114</v>
      </c>
      <c r="U44" s="142">
        <f t="shared" si="9"/>
        <v>-69524</v>
      </c>
      <c r="V44" s="142">
        <f t="shared" si="9"/>
        <v>0</v>
      </c>
      <c r="W44" s="142">
        <f t="shared" si="9"/>
        <v>-19590</v>
      </c>
      <c r="X44" s="142">
        <f t="shared" si="9"/>
        <v>0</v>
      </c>
      <c r="Y44" s="142">
        <f t="shared" si="9"/>
        <v>0</v>
      </c>
    </row>
    <row r="45" spans="1:25" s="155" customFormat="1">
      <c r="A45" s="113" t="s">
        <v>178</v>
      </c>
      <c r="B45" s="143">
        <f t="shared" si="5"/>
        <v>-1.1641532182693481E-10</v>
      </c>
      <c r="C45" s="143">
        <f>SUMIFS(考核调整事项表!$C:$C,考核调整事项表!$B:$B,累计利润调整表!$A45,考核调整事项表!$D:$D,C$3)+SUMIFS(考核调整事项表!$E:$E,考核调整事项表!$B:$B,累计利润调整表!$A45,考核调整事项表!$F:$F,C$3)</f>
        <v>-222051.02999999997</v>
      </c>
      <c r="D45" s="143">
        <f>SUMIFS(考核调整事项表!$C:$C,考核调整事项表!$B:$B,累计利润调整表!$A45,考核调整事项表!$D:$D,D$3)+SUMIFS(考核调整事项表!$E:$E,考核调整事项表!$B:$B,累计利润调整表!$A45,考核调整事项表!$F:$F,D$3)</f>
        <v>-228568.04000000004</v>
      </c>
      <c r="E45" s="143">
        <f>SUMIFS(考核调整事项表!$C:$C,考核调整事项表!$B:$B,累计利润调整表!$A45,考核调整事项表!$D:$D,E$3)+SUMIFS(考核调整事项表!$E:$E,考核调整事项表!$B:$B,累计利润调整表!$A45,考核调整事项表!$F:$F,E$3)</f>
        <v>654678.47</v>
      </c>
      <c r="F45" s="143">
        <f>SUMIFS(考核调整事项表!$C:$C,考核调整事项表!$B:$B,累计利润调整表!$A45,考核调整事项表!$D:$D,F$3)+SUMIFS(考核调整事项表!$E:$E,考核调整事项表!$B:$B,累计利润调整表!$A45,考核调整事项表!$F:$F,F$3)</f>
        <v>0</v>
      </c>
      <c r="G45" s="143">
        <f t="shared" si="6"/>
        <v>-284755.40000000008</v>
      </c>
      <c r="H45" s="143">
        <f>SUMIFS(考核调整事项表!$C:$C,考核调整事项表!$B:$B,累计利润调整表!$A45,考核调整事项表!$D:$D,H$3)+SUMIFS(考核调整事项表!$E:$E,考核调整事项表!$B:$B,累计利润调整表!$A45,考核调整事项表!$F:$F,H$3)</f>
        <v>-77248.47000000003</v>
      </c>
      <c r="I45" s="143">
        <f>SUMIFS(考核调整事项表!$C:$C,考核调整事项表!$B:$B,累计利润调整表!$A45,考核调整事项表!$D:$D,I$3)+SUMIFS(考核调整事项表!$E:$E,考核调整事项表!$B:$B,累计利润调整表!$A45,考核调整事项表!$F:$F,I$3)</f>
        <v>-246279.40000000002</v>
      </c>
      <c r="J45" s="143">
        <f>SUMIFS(考核调整事项表!$C:$C,考核调整事项表!$B:$B,累计利润调整表!$A45,考核调整事项表!$D:$D,J$3)+SUMIFS(考核调整事项表!$E:$E,考核调整事项表!$B:$B,累计利润调整表!$A45,考核调整事项表!$F:$F,J$3)</f>
        <v>8.67</v>
      </c>
      <c r="K45" s="143">
        <f>SUMIFS(考核调整事项表!$C:$C,考核调整事项表!$B:$B,累计利润调整表!$A45,考核调整事项表!$D:$D,K$3)+SUMIFS(考核调整事项表!$E:$E,考核调整事项表!$B:$B,累计利润调整表!$A45,考核调整事项表!$F:$F,K$3)</f>
        <v>0</v>
      </c>
      <c r="L45" s="143">
        <f>SUMIFS(考核调整事项表!$C:$C,考核调整事项表!$B:$B,累计利润调整表!$A45,考核调整事项表!$D:$D,L$3)+SUMIFS(考核调整事项表!$E:$E,考核调整事项表!$B:$B,累计利润调整表!$A45,考核调整事项表!$F:$F,L$3)</f>
        <v>0</v>
      </c>
      <c r="M45" s="143">
        <f>SUMIFS(考核调整事项表!$C:$C,考核调整事项表!$B:$B,累计利润调整表!$A45,考核调整事项表!$D:$D,M$3)+SUMIFS(考核调整事项表!$E:$E,考核调整事项表!$B:$B,累计利润调整表!$A45,考核调整事项表!$F:$F,M$3)</f>
        <v>38763.800000000003</v>
      </c>
      <c r="N45" s="143">
        <f>SUMIFS(考核调整事项表!$C:$C,考核调整事项表!$B:$B,累计利润调整表!$A45,考核调整事项表!$D:$D,N$3)+SUMIFS(考核调整事项表!$E:$E,考核调整事项表!$B:$B,累计利润调整表!$A45,考核调整事项表!$F:$F,N$3)</f>
        <v>-69289</v>
      </c>
      <c r="O45" s="143">
        <f t="shared" si="7"/>
        <v>149985</v>
      </c>
      <c r="P45" s="143">
        <f>SUMIFS(考核调整事项表!$C:$C,考核调整事项表!$B:$B,累计利润调整表!$A45,考核调整事项表!$D:$D,P$3)+SUMIFS(考核调整事项表!$E:$E,考核调整事项表!$B:$B,累计利润调整表!$A45,考核调整事项表!$F:$F,P$3)</f>
        <v>0</v>
      </c>
      <c r="Q45" s="143">
        <f>SUMIFS(考核调整事项表!$C:$C,考核调整事项表!$B:$B,累计利润调整表!$A45,考核调整事项表!$D:$D,Q$3)+SUMIFS(考核调整事项表!$E:$E,考核调整事项表!$B:$B,累计利润调整表!$A45,考核调整事项表!$F:$F,Q$3)</f>
        <v>105336</v>
      </c>
      <c r="R45" s="143">
        <f>SUMIFS(考核调整事项表!$C:$C,考核调整事项表!$B:$B,累计利润调整表!$A45,考核调整事项表!$D:$D,R$3)+SUMIFS(考核调整事项表!$E:$E,考核调整事项表!$B:$B,累计利润调整表!$A45,考核调整事项表!$F:$F,R$3)</f>
        <v>44649</v>
      </c>
      <c r="S45" s="143">
        <f>SUMIFS(考核调整事项表!$C:$C,考核调整事项表!$B:$B,累计利润调整表!$A45,考核调整事项表!$D:$D,S$3)+SUMIFS(考核调整事项表!$E:$E,考核调整事项表!$B:$B,累计利润调整表!$A45,考核调整事项表!$F:$F,S$3)</f>
        <v>0</v>
      </c>
      <c r="T45" s="143">
        <f t="shared" si="8"/>
        <v>0</v>
      </c>
      <c r="U45" s="143">
        <f>SUMIFS(考核调整事项表!$C:$C,考核调整事项表!$B:$B,累计利润调整表!$A45,考核调整事项表!$D:$D,U$3)+SUMIFS(考核调整事项表!$E:$E,考核调整事项表!$B:$B,累计利润调整表!$A45,考核调整事项表!$F:$F,U$3)</f>
        <v>0</v>
      </c>
      <c r="V45" s="143">
        <f>SUMIFS(考核调整事项表!$C:$C,考核调整事项表!$B:$B,累计利润调整表!$A45,考核调整事项表!$D:$D,V$3)+SUMIFS(考核调整事项表!$E:$E,考核调整事项表!$B:$B,累计利润调整表!$A45,考核调整事项表!$F:$F,V$3)</f>
        <v>0</v>
      </c>
      <c r="W45" s="143">
        <f>SUMIFS(考核调整事项表!$C:$C,考核调整事项表!$B:$B,累计利润调整表!$A45,考核调整事项表!$D:$D,W$3)+SUMIFS(考核调整事项表!$E:$E,考核调整事项表!$B:$B,累计利润调整表!$A45,考核调整事项表!$F:$F,W$3)</f>
        <v>0</v>
      </c>
      <c r="X45" s="143"/>
      <c r="Y45" s="143"/>
    </row>
    <row r="46" spans="1:25" s="155" customFormat="1">
      <c r="A46" s="113" t="s">
        <v>179</v>
      </c>
      <c r="B46" s="143">
        <f t="shared" si="5"/>
        <v>1.2223608791828156E-9</v>
      </c>
      <c r="C46" s="143">
        <f>SUMIFS(考核调整事项表!$C:$C,考核调整事项表!$B:$B,累计利润调整表!$A46,考核调整事项表!$D:$D,C$3)+SUMIFS(考核调整事项表!$E:$E,考核调整事项表!$B:$B,累计利润调整表!$A46,考核调整事项表!$F:$F,C$3)</f>
        <v>-4419015.0733333305</v>
      </c>
      <c r="D46" s="143">
        <f>SUMIFS(考核调整事项表!$C:$C,考核调整事项表!$B:$B,累计利润调整表!$A46,考核调整事项表!$D:$D,D$3)+SUMIFS(考核调整事项表!$E:$E,考核调整事项表!$B:$B,累计利润调整表!$A46,考核调整事项表!$F:$F,D$3)</f>
        <v>782650.66</v>
      </c>
      <c r="E46" s="143">
        <f>SUMIFS(考核调整事项表!$C:$C,考核调整事项表!$B:$B,累计利润调整表!$A46,考核调整事项表!$D:$D,E$3)+SUMIFS(考核调整事项表!$E:$E,考核调整事项表!$B:$B,累计利润调整表!$A46,考核调整事项表!$F:$F,E$3)</f>
        <v>3664253.2533333316</v>
      </c>
      <c r="F46" s="143">
        <f>SUMIFS(考核调整事项表!$C:$C,考核调整事项表!$B:$B,累计利润调整表!$A46,考核调整事项表!$D:$D,F$3)+SUMIFS(考核调整事项表!$E:$E,考核调整事项表!$B:$B,累计利润调整表!$A46,考核调整事项表!$F:$F,F$3)</f>
        <v>2629.37</v>
      </c>
      <c r="G46" s="143">
        <f t="shared" si="6"/>
        <v>101058.25999999998</v>
      </c>
      <c r="H46" s="143">
        <f>SUMIFS(考核调整事项表!$C:$C,考核调整事项表!$B:$B,累计利润调整表!$A46,考核调整事项表!$D:$D,H$3)+SUMIFS(考核调整事项表!$E:$E,考核调整事项表!$B:$B,累计利润调整表!$A46,考核调整事项表!$F:$F,H$3)</f>
        <v>218169.00999999998</v>
      </c>
      <c r="I46" s="143">
        <f>SUMIFS(考核调整事项表!$C:$C,考核调整事项表!$B:$B,累计利润调整表!$A46,考核调整事项表!$D:$D,I$3)+SUMIFS(考核调整事项表!$E:$E,考核调整事项表!$B:$B,累计利润调整表!$A46,考核调整事项表!$F:$F,I$3)</f>
        <v>-44673.850000000006</v>
      </c>
      <c r="J46" s="143">
        <f>SUMIFS(考核调整事项表!$C:$C,考核调整事项表!$B:$B,累计利润调整表!$A46,考核调整事项表!$D:$D,J$3)+SUMIFS(考核调整事项表!$E:$E,考核调整事项表!$B:$B,累计利润调整表!$A46,考核调整事项表!$F:$F,J$3)</f>
        <v>-1301.8200000000002</v>
      </c>
      <c r="K46" s="143">
        <f>SUMIFS(考核调整事项表!$C:$C,考核调整事项表!$B:$B,累计利润调整表!$A46,考核调整事项表!$D:$D,K$3)+SUMIFS(考核调整事项表!$E:$E,考核调整事项表!$B:$B,累计利润调整表!$A46,考核调整事项表!$F:$F,K$3)</f>
        <v>0</v>
      </c>
      <c r="L46" s="143">
        <f>SUMIFS(考核调整事项表!$C:$C,考核调整事项表!$B:$B,累计利润调整表!$A46,考核调整事项表!$D:$D,L$3)+SUMIFS(考核调整事项表!$E:$E,考核调整事项表!$B:$B,累计利润调整表!$A46,考核调整事项表!$F:$F,L$3)</f>
        <v>-19750</v>
      </c>
      <c r="M46" s="143">
        <f>SUMIFS(考核调整事项表!$C:$C,考核调整事项表!$B:$B,累计利润调整表!$A46,考核调整事项表!$D:$D,M$3)+SUMIFS(考核调整事项表!$E:$E,考核调整事项表!$B:$B,累计利润调整表!$A46,考核调整事项表!$F:$F,M$3)</f>
        <v>-51385.079999999994</v>
      </c>
      <c r="N46" s="143">
        <f>SUMIFS(考核调整事项表!$C:$C,考核调整事项表!$B:$B,累计利润调整表!$A46,考核调整事项表!$D:$D,N$3)+SUMIFS(考核调整事项表!$E:$E,考核调整事项表!$B:$B,累计利润调整表!$A46,考核调整事项表!$F:$F,N$3)</f>
        <v>-13154.720000000001</v>
      </c>
      <c r="O46" s="143">
        <f t="shared" si="7"/>
        <v>-29307.75</v>
      </c>
      <c r="P46" s="143">
        <f>SUMIFS(考核调整事项表!$C:$C,考核调整事项表!$B:$B,累计利润调整表!$A46,考核调整事项表!$D:$D,P$3)+SUMIFS(考核调整事项表!$E:$E,考核调整事项表!$B:$B,累计利润调整表!$A46,考核调整事项表!$F:$F,P$3)</f>
        <v>-14700</v>
      </c>
      <c r="Q46" s="143">
        <f>SUMIFS(考核调整事项表!$C:$C,考核调整事项表!$B:$B,累计利润调整表!$A46,考核调整事项表!$D:$D,Q$3)+SUMIFS(考核调整事项表!$E:$E,考核调整事项表!$B:$B,累计利润调整表!$A46,考核调整事项表!$F:$F,Q$3)</f>
        <v>-8618.0299999999988</v>
      </c>
      <c r="R46" s="143">
        <f>SUMIFS(考核调整事项表!$C:$C,考核调整事项表!$B:$B,累计利润调整表!$A46,考核调整事项表!$D:$D,R$3)+SUMIFS(考核调整事项表!$E:$E,考核调整事项表!$B:$B,累计利润调整表!$A46,考核调整事项表!$F:$F,R$3)</f>
        <v>-5989.72</v>
      </c>
      <c r="S46" s="143">
        <f>SUMIFS(考核调整事项表!$C:$C,考核调整事项表!$B:$B,累计利润调整表!$A46,考核调整事项表!$D:$D,S$3)+SUMIFS(考核调整事项表!$E:$E,考核调整事项表!$B:$B,累计利润调整表!$A46,考核调整事项表!$F:$F,S$3)</f>
        <v>0</v>
      </c>
      <c r="T46" s="143">
        <f t="shared" si="8"/>
        <v>-89114</v>
      </c>
      <c r="U46" s="143">
        <f>SUMIFS(考核调整事项表!$C:$C,考核调整事项表!$B:$B,累计利润调整表!$A46,考核调整事项表!$D:$D,U$3)+SUMIFS(考核调整事项表!$E:$E,考核调整事项表!$B:$B,累计利润调整表!$A46,考核调整事项表!$F:$F,U$3)</f>
        <v>-69524</v>
      </c>
      <c r="V46" s="143">
        <f>SUMIFS(考核调整事项表!$C:$C,考核调整事项表!$B:$B,累计利润调整表!$A46,考核调整事项表!$D:$D,V$3)+SUMIFS(考核调整事项表!$E:$E,考核调整事项表!$B:$B,累计利润调整表!$A46,考核调整事项表!$F:$F,V$3)</f>
        <v>0</v>
      </c>
      <c r="W46" s="143">
        <f>SUMIFS(考核调整事项表!$C:$C,考核调整事项表!$B:$B,累计利润调整表!$A46,考核调整事项表!$D:$D,W$3)+SUMIFS(考核调整事项表!$E:$E,考核调整事项表!$B:$B,累计利润调整表!$A46,考核调整事项表!$F:$F,W$3)</f>
        <v>-19590</v>
      </c>
      <c r="X46" s="143"/>
      <c r="Y46" s="143"/>
    </row>
    <row r="47" spans="1:25" s="155" customFormat="1">
      <c r="A47" s="113" t="s">
        <v>180</v>
      </c>
      <c r="B47" s="143">
        <f t="shared" si="5"/>
        <v>0</v>
      </c>
      <c r="C47" s="143">
        <f>SUMIFS(考核调整事项表!$C:$C,考核调整事项表!$B:$B,累计利润调整表!$A47,考核调整事项表!$D:$D,C$3)+SUMIFS(考核调整事项表!$E:$E,考核调整事项表!$B:$B,累计利润调整表!$A47,考核调整事项表!$F:$F,C$3)</f>
        <v>0</v>
      </c>
      <c r="D47" s="143">
        <f>SUMIFS(考核调整事项表!$C:$C,考核调整事项表!$B:$B,累计利润调整表!$A47,考核调整事项表!$D:$D,D$3)+SUMIFS(考核调整事项表!$E:$E,考核调整事项表!$B:$B,累计利润调整表!$A47,考核调整事项表!$F:$F,D$3)</f>
        <v>0</v>
      </c>
      <c r="E47" s="143">
        <f>SUMIFS(考核调整事项表!$C:$C,考核调整事项表!$B:$B,累计利润调整表!$A47,考核调整事项表!$D:$D,E$3)+SUMIFS(考核调整事项表!$E:$E,考核调整事项表!$B:$B,累计利润调整表!$A47,考核调整事项表!$F:$F,E$3)</f>
        <v>0</v>
      </c>
      <c r="F47" s="143">
        <f>SUMIFS(考核调整事项表!$C:$C,考核调整事项表!$B:$B,累计利润调整表!$A47,考核调整事项表!$D:$D,F$3)+SUMIFS(考核调整事项表!$E:$E,考核调整事项表!$B:$B,累计利润调整表!$A47,考核调整事项表!$F:$F,F$3)</f>
        <v>0</v>
      </c>
      <c r="G47" s="143">
        <f t="shared" si="6"/>
        <v>0</v>
      </c>
      <c r="H47" s="143">
        <f>SUMIFS(考核调整事项表!$C:$C,考核调整事项表!$B:$B,累计利润调整表!$A47,考核调整事项表!$D:$D,H$3)+SUMIFS(考核调整事项表!$E:$E,考核调整事项表!$B:$B,累计利润调整表!$A47,考核调整事项表!$F:$F,H$3)</f>
        <v>0</v>
      </c>
      <c r="I47" s="143">
        <f>SUMIFS(考核调整事项表!$C:$C,考核调整事项表!$B:$B,累计利润调整表!$A47,考核调整事项表!$D:$D,I$3)+SUMIFS(考核调整事项表!$E:$E,考核调整事项表!$B:$B,累计利润调整表!$A47,考核调整事项表!$F:$F,I$3)</f>
        <v>0</v>
      </c>
      <c r="J47" s="143">
        <f>SUMIFS(考核调整事项表!$C:$C,考核调整事项表!$B:$B,累计利润调整表!$A47,考核调整事项表!$D:$D,J$3)+SUMIFS(考核调整事项表!$E:$E,考核调整事项表!$B:$B,累计利润调整表!$A47,考核调整事项表!$F:$F,J$3)</f>
        <v>0</v>
      </c>
      <c r="K47" s="143">
        <f>SUMIFS(考核调整事项表!$C:$C,考核调整事项表!$B:$B,累计利润调整表!$A47,考核调整事项表!$D:$D,K$3)+SUMIFS(考核调整事项表!$E:$E,考核调整事项表!$B:$B,累计利润调整表!$A47,考核调整事项表!$F:$F,K$3)</f>
        <v>0</v>
      </c>
      <c r="L47" s="143">
        <f>SUMIFS(考核调整事项表!$C:$C,考核调整事项表!$B:$B,累计利润调整表!$A47,考核调整事项表!$D:$D,L$3)+SUMIFS(考核调整事项表!$E:$E,考核调整事项表!$B:$B,累计利润调整表!$A47,考核调整事项表!$F:$F,L$3)</f>
        <v>0</v>
      </c>
      <c r="M47" s="143">
        <f>SUMIFS(考核调整事项表!$C:$C,考核调整事项表!$B:$B,累计利润调整表!$A47,考核调整事项表!$D:$D,M$3)+SUMIFS(考核调整事项表!$E:$E,考核调整事项表!$B:$B,累计利润调整表!$A47,考核调整事项表!$F:$F,M$3)</f>
        <v>0</v>
      </c>
      <c r="N47" s="143">
        <f>SUMIFS(考核调整事项表!$C:$C,考核调整事项表!$B:$B,累计利润调整表!$A47,考核调整事项表!$D:$D,N$3)+SUMIFS(考核调整事项表!$E:$E,考核调整事项表!$B:$B,累计利润调整表!$A47,考核调整事项表!$F:$F,N$3)</f>
        <v>0</v>
      </c>
      <c r="O47" s="143">
        <f t="shared" si="7"/>
        <v>0</v>
      </c>
      <c r="P47" s="143">
        <f>SUMIFS(考核调整事项表!$C:$C,考核调整事项表!$B:$B,累计利润调整表!$A47,考核调整事项表!$D:$D,P$3)+SUMIFS(考核调整事项表!$E:$E,考核调整事项表!$B:$B,累计利润调整表!$A47,考核调整事项表!$F:$F,P$3)</f>
        <v>0</v>
      </c>
      <c r="Q47" s="143">
        <f>SUMIFS(考核调整事项表!$C:$C,考核调整事项表!$B:$B,累计利润调整表!$A47,考核调整事项表!$D:$D,Q$3)+SUMIFS(考核调整事项表!$E:$E,考核调整事项表!$B:$B,累计利润调整表!$A47,考核调整事项表!$F:$F,Q$3)</f>
        <v>0</v>
      </c>
      <c r="R47" s="143">
        <f>SUMIFS(考核调整事项表!$C:$C,考核调整事项表!$B:$B,累计利润调整表!$A47,考核调整事项表!$D:$D,R$3)+SUMIFS(考核调整事项表!$E:$E,考核调整事项表!$B:$B,累计利润调整表!$A47,考核调整事项表!$F:$F,R$3)</f>
        <v>0</v>
      </c>
      <c r="S47" s="143">
        <f>SUMIFS(考核调整事项表!$C:$C,考核调整事项表!$B:$B,累计利润调整表!$A47,考核调整事项表!$D:$D,S$3)+SUMIFS(考核调整事项表!$E:$E,考核调整事项表!$B:$B,累计利润调整表!$A47,考核调整事项表!$F:$F,S$3)</f>
        <v>0</v>
      </c>
      <c r="T47" s="143">
        <f t="shared" si="8"/>
        <v>0</v>
      </c>
      <c r="U47" s="143">
        <f>SUMIFS(考核调整事项表!$C:$C,考核调整事项表!$B:$B,累计利润调整表!$A47,考核调整事项表!$D:$D,U$3)+SUMIFS(考核调整事项表!$E:$E,考核调整事项表!$B:$B,累计利润调整表!$A47,考核调整事项表!$F:$F,U$3)</f>
        <v>0</v>
      </c>
      <c r="V47" s="143">
        <f>SUMIFS(考核调整事项表!$C:$C,考核调整事项表!$B:$B,累计利润调整表!$A47,考核调整事项表!$D:$D,V$3)+SUMIFS(考核调整事项表!$E:$E,考核调整事项表!$B:$B,累计利润调整表!$A47,考核调整事项表!$F:$F,V$3)</f>
        <v>0</v>
      </c>
      <c r="W47" s="143">
        <f>SUMIFS(考核调整事项表!$C:$C,考核调整事项表!$B:$B,累计利润调整表!$A47,考核调整事项表!$D:$D,W$3)+SUMIFS(考核调整事项表!$E:$E,考核调整事项表!$B:$B,累计利润调整表!$A47,考核调整事项表!$F:$F,W$3)</f>
        <v>0</v>
      </c>
      <c r="X47" s="143"/>
      <c r="Y47" s="143"/>
    </row>
    <row r="48" spans="1:25" s="155" customFormat="1">
      <c r="A48" s="113" t="s">
        <v>181</v>
      </c>
      <c r="B48" s="143">
        <f t="shared" si="5"/>
        <v>0</v>
      </c>
      <c r="C48" s="143">
        <f>SUMIFS(考核调整事项表!$C:$C,考核调整事项表!$B:$B,累计利润调整表!$A48,考核调整事项表!$D:$D,C$3)+SUMIFS(考核调整事项表!$E:$E,考核调整事项表!$B:$B,累计利润调整表!$A48,考核调整事项表!$F:$F,C$3)</f>
        <v>0</v>
      </c>
      <c r="D48" s="143">
        <f>SUMIFS(考核调整事项表!$C:$C,考核调整事项表!$B:$B,累计利润调整表!$A48,考核调整事项表!$D:$D,D$3)+SUMIFS(考核调整事项表!$E:$E,考核调整事项表!$B:$B,累计利润调整表!$A48,考核调整事项表!$F:$F,D$3)</f>
        <v>0</v>
      </c>
      <c r="E48" s="143">
        <f>SUMIFS(考核调整事项表!$C:$C,考核调整事项表!$B:$B,累计利润调整表!$A48,考核调整事项表!$D:$D,E$3)+SUMIFS(考核调整事项表!$E:$E,考核调整事项表!$B:$B,累计利润调整表!$A48,考核调整事项表!$F:$F,E$3)</f>
        <v>0</v>
      </c>
      <c r="F48" s="143">
        <f>SUMIFS(考核调整事项表!$C:$C,考核调整事项表!$B:$B,累计利润调整表!$A48,考核调整事项表!$D:$D,F$3)+SUMIFS(考核调整事项表!$E:$E,考核调整事项表!$B:$B,累计利润调整表!$A48,考核调整事项表!$F:$F,F$3)</f>
        <v>0</v>
      </c>
      <c r="G48" s="143">
        <f t="shared" si="6"/>
        <v>0</v>
      </c>
      <c r="H48" s="143">
        <f>SUMIFS(考核调整事项表!$C:$C,考核调整事项表!$B:$B,累计利润调整表!$A48,考核调整事项表!$D:$D,H$3)+SUMIFS(考核调整事项表!$E:$E,考核调整事项表!$B:$B,累计利润调整表!$A48,考核调整事项表!$F:$F,H$3)</f>
        <v>0</v>
      </c>
      <c r="I48" s="143">
        <f>SUMIFS(考核调整事项表!$C:$C,考核调整事项表!$B:$B,累计利润调整表!$A48,考核调整事项表!$D:$D,I$3)+SUMIFS(考核调整事项表!$E:$E,考核调整事项表!$B:$B,累计利润调整表!$A48,考核调整事项表!$F:$F,I$3)</f>
        <v>0</v>
      </c>
      <c r="J48" s="143">
        <f>SUMIFS(考核调整事项表!$C:$C,考核调整事项表!$B:$B,累计利润调整表!$A48,考核调整事项表!$D:$D,J$3)+SUMIFS(考核调整事项表!$E:$E,考核调整事项表!$B:$B,累计利润调整表!$A48,考核调整事项表!$F:$F,J$3)</f>
        <v>0</v>
      </c>
      <c r="K48" s="143">
        <f>SUMIFS(考核调整事项表!$C:$C,考核调整事项表!$B:$B,累计利润调整表!$A48,考核调整事项表!$D:$D,K$3)+SUMIFS(考核调整事项表!$E:$E,考核调整事项表!$B:$B,累计利润调整表!$A48,考核调整事项表!$F:$F,K$3)</f>
        <v>0</v>
      </c>
      <c r="L48" s="143">
        <f>SUMIFS(考核调整事项表!$C:$C,考核调整事项表!$B:$B,累计利润调整表!$A48,考核调整事项表!$D:$D,L$3)+SUMIFS(考核调整事项表!$E:$E,考核调整事项表!$B:$B,累计利润调整表!$A48,考核调整事项表!$F:$F,L$3)</f>
        <v>0</v>
      </c>
      <c r="M48" s="143">
        <f>SUMIFS(考核调整事项表!$C:$C,考核调整事项表!$B:$B,累计利润调整表!$A48,考核调整事项表!$D:$D,M$3)+SUMIFS(考核调整事项表!$E:$E,考核调整事项表!$B:$B,累计利润调整表!$A48,考核调整事项表!$F:$F,M$3)</f>
        <v>0</v>
      </c>
      <c r="N48" s="143">
        <f>SUMIFS(考核调整事项表!$C:$C,考核调整事项表!$B:$B,累计利润调整表!$A48,考核调整事项表!$D:$D,N$3)+SUMIFS(考核调整事项表!$E:$E,考核调整事项表!$B:$B,累计利润调整表!$A48,考核调整事项表!$F:$F,N$3)</f>
        <v>0</v>
      </c>
      <c r="O48" s="143">
        <f t="shared" si="7"/>
        <v>0</v>
      </c>
      <c r="P48" s="143">
        <f>SUMIFS(考核调整事项表!$C:$C,考核调整事项表!$B:$B,累计利润调整表!$A48,考核调整事项表!$D:$D,P$3)+SUMIFS(考核调整事项表!$E:$E,考核调整事项表!$B:$B,累计利润调整表!$A48,考核调整事项表!$F:$F,P$3)</f>
        <v>0</v>
      </c>
      <c r="Q48" s="143">
        <f>SUMIFS(考核调整事项表!$C:$C,考核调整事项表!$B:$B,累计利润调整表!$A48,考核调整事项表!$D:$D,Q$3)+SUMIFS(考核调整事项表!$E:$E,考核调整事项表!$B:$B,累计利润调整表!$A48,考核调整事项表!$F:$F,Q$3)</f>
        <v>0</v>
      </c>
      <c r="R48" s="143">
        <f>SUMIFS(考核调整事项表!$C:$C,考核调整事项表!$B:$B,累计利润调整表!$A48,考核调整事项表!$D:$D,R$3)+SUMIFS(考核调整事项表!$E:$E,考核调整事项表!$B:$B,累计利润调整表!$A48,考核调整事项表!$F:$F,R$3)</f>
        <v>0</v>
      </c>
      <c r="S48" s="143">
        <f>SUMIFS(考核调整事项表!$C:$C,考核调整事项表!$B:$B,累计利润调整表!$A48,考核调整事项表!$D:$D,S$3)+SUMIFS(考核调整事项表!$E:$E,考核调整事项表!$B:$B,累计利润调整表!$A48,考核调整事项表!$F:$F,S$3)</f>
        <v>0</v>
      </c>
      <c r="T48" s="143">
        <f t="shared" si="8"/>
        <v>0</v>
      </c>
      <c r="U48" s="143">
        <f>SUMIFS(考核调整事项表!$C:$C,考核调整事项表!$B:$B,累计利润调整表!$A48,考核调整事项表!$D:$D,U$3)+SUMIFS(考核调整事项表!$E:$E,考核调整事项表!$B:$B,累计利润调整表!$A48,考核调整事项表!$F:$F,U$3)</f>
        <v>0</v>
      </c>
      <c r="V48" s="143">
        <f>SUMIFS(考核调整事项表!$C:$C,考核调整事项表!$B:$B,累计利润调整表!$A48,考核调整事项表!$D:$D,V$3)+SUMIFS(考核调整事项表!$E:$E,考核调整事项表!$B:$B,累计利润调整表!$A48,考核调整事项表!$F:$F,V$3)</f>
        <v>0</v>
      </c>
      <c r="W48" s="143">
        <f>SUMIFS(考核调整事项表!$C:$C,考核调整事项表!$B:$B,累计利润调整表!$A48,考核调整事项表!$D:$D,W$3)+SUMIFS(考核调整事项表!$E:$E,考核调整事项表!$B:$B,累计利润调整表!$A48,考核调整事项表!$F:$F,W$3)</f>
        <v>0</v>
      </c>
      <c r="X48" s="143"/>
      <c r="Y48" s="143"/>
    </row>
    <row r="49" spans="1:25" s="96" customFormat="1">
      <c r="A49" s="112" t="s">
        <v>42</v>
      </c>
      <c r="B49" s="142">
        <f t="shared" ref="B49:Y49" si="11">B33-B44</f>
        <v>-246200801.02283108</v>
      </c>
      <c r="C49" s="142">
        <f t="shared" si="11"/>
        <v>-20730240.621761009</v>
      </c>
      <c r="D49" s="142">
        <f t="shared" si="11"/>
        <v>-4328616.7747169817</v>
      </c>
      <c r="E49" s="142">
        <f t="shared" si="11"/>
        <v>9854334.540000014</v>
      </c>
      <c r="F49" s="142">
        <f t="shared" si="11"/>
        <v>-199250804.08000001</v>
      </c>
      <c r="G49" s="142">
        <f t="shared" si="11"/>
        <v>-33430107.18635311</v>
      </c>
      <c r="H49" s="142">
        <f t="shared" ref="H49:N49" si="12">H33-H44</f>
        <v>14948189.561132079</v>
      </c>
      <c r="I49" s="142">
        <f t="shared" si="12"/>
        <v>-38856396.051320806</v>
      </c>
      <c r="J49" s="142">
        <f t="shared" si="12"/>
        <v>-128888.94</v>
      </c>
      <c r="K49" s="142">
        <f t="shared" si="12"/>
        <v>0</v>
      </c>
      <c r="L49" s="142">
        <f t="shared" si="12"/>
        <v>19750</v>
      </c>
      <c r="M49" s="142">
        <f t="shared" si="12"/>
        <v>-9412761.7561643813</v>
      </c>
      <c r="N49" s="142">
        <f t="shared" si="12"/>
        <v>-1233027.98</v>
      </c>
      <c r="O49" s="142">
        <f t="shared" si="11"/>
        <v>2828547.08</v>
      </c>
      <c r="P49" s="142">
        <f>P33-P44</f>
        <v>14700</v>
      </c>
      <c r="Q49" s="142">
        <f>Q33-Q44</f>
        <v>1981479.1</v>
      </c>
      <c r="R49" s="142">
        <f>R33-R44</f>
        <v>832367.98</v>
      </c>
      <c r="S49" s="142">
        <f>S33-S44</f>
        <v>0</v>
      </c>
      <c r="T49" s="142">
        <f t="shared" si="11"/>
        <v>89114</v>
      </c>
      <c r="U49" s="142">
        <f t="shared" si="11"/>
        <v>69524</v>
      </c>
      <c r="V49" s="142">
        <f t="shared" si="11"/>
        <v>0</v>
      </c>
      <c r="W49" s="142">
        <f t="shared" si="11"/>
        <v>19590</v>
      </c>
      <c r="X49" s="142">
        <f t="shared" si="11"/>
        <v>0</v>
      </c>
      <c r="Y49" s="142">
        <f t="shared" si="11"/>
        <v>0</v>
      </c>
    </row>
    <row r="50" spans="1:25" s="96" customFormat="1">
      <c r="A50" s="113" t="s">
        <v>43</v>
      </c>
      <c r="B50" s="140">
        <f>SUM(C50:G50)+N50+O50+T50</f>
        <v>0</v>
      </c>
      <c r="C50" s="140">
        <f>SUMIFS(考核调整事项表!$C:$C,考核调整事项表!$B:$B,累计利润调整表!$A50,考核调整事项表!$D:$D,C$3)+SUMIFS(考核调整事项表!$E:$E,考核调整事项表!$B:$B,累计利润调整表!$A50,考核调整事项表!$F:$F,C$3)</f>
        <v>0</v>
      </c>
      <c r="D50" s="140">
        <f>SUMIFS(考核调整事项表!$C:$C,考核调整事项表!$B:$B,累计利润调整表!$A50,考核调整事项表!$D:$D,D$3)+SUMIFS(考核调整事项表!$E:$E,考核调整事项表!$B:$B,累计利润调整表!$A50,考核调整事项表!$F:$F,D$3)</f>
        <v>0</v>
      </c>
      <c r="E50" s="140">
        <f>SUMIFS(考核调整事项表!$C:$C,考核调整事项表!$B:$B,累计利润调整表!$A50,考核调整事项表!$D:$D,E$3)+SUMIFS(考核调整事项表!$E:$E,考核调整事项表!$B:$B,累计利润调整表!$A50,考核调整事项表!$F:$F,E$3)</f>
        <v>0</v>
      </c>
      <c r="F50" s="140">
        <f>SUMIFS(考核调整事项表!$C:$C,考核调整事项表!$B:$B,累计利润调整表!$A50,考核调整事项表!$D:$D,F$3)+SUMIFS(考核调整事项表!$E:$E,考核调整事项表!$B:$B,累计利润调整表!$A50,考核调整事项表!$F:$F,F$3)</f>
        <v>0</v>
      </c>
      <c r="G50" s="140">
        <f t="shared" si="6"/>
        <v>0</v>
      </c>
      <c r="H50" s="140">
        <f>SUMIFS(考核调整事项表!$C:$C,考核调整事项表!$B:$B,累计利润调整表!$A50,考核调整事项表!$D:$D,H$3)+SUMIFS(考核调整事项表!$E:$E,考核调整事项表!$B:$B,累计利润调整表!$A50,考核调整事项表!$F:$F,H$3)</f>
        <v>0</v>
      </c>
      <c r="I50" s="140">
        <f>SUMIFS(考核调整事项表!$C:$C,考核调整事项表!$B:$B,累计利润调整表!$A50,考核调整事项表!$D:$D,I$3)+SUMIFS(考核调整事项表!$E:$E,考核调整事项表!$B:$B,累计利润调整表!$A50,考核调整事项表!$F:$F,I$3)</f>
        <v>0</v>
      </c>
      <c r="J50" s="140">
        <f>SUMIFS(考核调整事项表!$C:$C,考核调整事项表!$B:$B,累计利润调整表!$A50,考核调整事项表!$D:$D,J$3)+SUMIFS(考核调整事项表!$E:$E,考核调整事项表!$B:$B,累计利润调整表!$A50,考核调整事项表!$F:$F,J$3)</f>
        <v>0</v>
      </c>
      <c r="K50" s="140">
        <f>SUMIFS(考核调整事项表!$C:$C,考核调整事项表!$B:$B,累计利润调整表!$A50,考核调整事项表!$D:$D,K$3)+SUMIFS(考核调整事项表!$E:$E,考核调整事项表!$B:$B,累计利润调整表!$A50,考核调整事项表!$F:$F,K$3)</f>
        <v>0</v>
      </c>
      <c r="L50" s="140">
        <f>SUMIFS(考核调整事项表!$C:$C,考核调整事项表!$B:$B,累计利润调整表!$A50,考核调整事项表!$D:$D,L$3)+SUMIFS(考核调整事项表!$E:$E,考核调整事项表!$B:$B,累计利润调整表!$A50,考核调整事项表!$F:$F,L$3)</f>
        <v>0</v>
      </c>
      <c r="M50" s="140">
        <f>SUMIFS(考核调整事项表!$C:$C,考核调整事项表!$B:$B,累计利润调整表!$A50,考核调整事项表!$D:$D,M$3)+SUMIFS(考核调整事项表!$E:$E,考核调整事项表!$B:$B,累计利润调整表!$A50,考核调整事项表!$F:$F,M$3)</f>
        <v>0</v>
      </c>
      <c r="N50" s="140">
        <f>SUMIFS(考核调整事项表!$C:$C,考核调整事项表!$B:$B,累计利润调整表!$A50,考核调整事项表!$D:$D,N$3)+SUMIFS(考核调整事项表!$E:$E,考核调整事项表!$B:$B,累计利润调整表!$A50,考核调整事项表!$F:$F,N$3)</f>
        <v>0</v>
      </c>
      <c r="O50" s="140">
        <f t="shared" si="7"/>
        <v>0</v>
      </c>
      <c r="P50" s="140">
        <f>SUMIFS(考核调整事项表!$C:$C,考核调整事项表!$B:$B,累计利润调整表!$A50,考核调整事项表!$D:$D,P$3)+SUMIFS(考核调整事项表!$E:$E,考核调整事项表!$B:$B,累计利润调整表!$A50,考核调整事项表!$F:$F,P$3)</f>
        <v>0</v>
      </c>
      <c r="Q50" s="140">
        <f>SUMIFS(考核调整事项表!$C:$C,考核调整事项表!$B:$B,累计利润调整表!$A50,考核调整事项表!$D:$D,Q$3)+SUMIFS(考核调整事项表!$E:$E,考核调整事项表!$B:$B,累计利润调整表!$A50,考核调整事项表!$F:$F,Q$3)</f>
        <v>0</v>
      </c>
      <c r="R50" s="140">
        <f>SUMIFS(考核调整事项表!$C:$C,考核调整事项表!$B:$B,累计利润调整表!$A50,考核调整事项表!$D:$D,R$3)+SUMIFS(考核调整事项表!$E:$E,考核调整事项表!$B:$B,累计利润调整表!$A50,考核调整事项表!$F:$F,R$3)</f>
        <v>0</v>
      </c>
      <c r="S50" s="140">
        <f>SUMIFS(考核调整事项表!$C:$C,考核调整事项表!$B:$B,累计利润调整表!$A50,考核调整事项表!$D:$D,S$3)+SUMIFS(考核调整事项表!$E:$E,考核调整事项表!$B:$B,累计利润调整表!$A50,考核调整事项表!$F:$F,S$3)</f>
        <v>0</v>
      </c>
      <c r="T50" s="140">
        <f t="shared" si="8"/>
        <v>0</v>
      </c>
      <c r="U50" s="140">
        <f>SUMIFS(考核调整事项表!$C:$C,考核调整事项表!$B:$B,累计利润调整表!$A50,考核调整事项表!$D:$D,U$3)+SUMIFS(考核调整事项表!$E:$E,考核调整事项表!$B:$B,累计利润调整表!$A50,考核调整事项表!$F:$F,U$3)</f>
        <v>0</v>
      </c>
      <c r="V50" s="140">
        <f>SUMIFS(考核调整事项表!$C:$C,考核调整事项表!$B:$B,累计利润调整表!$A50,考核调整事项表!$D:$D,V$3)+SUMIFS(考核调整事项表!$E:$E,考核调整事项表!$B:$B,累计利润调整表!$A50,考核调整事项表!$F:$F,V$3)</f>
        <v>0</v>
      </c>
      <c r="W50" s="140">
        <f>SUMIFS(考核调整事项表!$C:$C,考核调整事项表!$B:$B,累计利润调整表!$A50,考核调整事项表!$D:$D,W$3)+SUMIFS(考核调整事项表!$E:$E,考核调整事项表!$B:$B,累计利润调整表!$A50,考核调整事项表!$F:$F,W$3)</f>
        <v>0</v>
      </c>
      <c r="X50" s="143"/>
      <c r="Y50" s="143"/>
    </row>
    <row r="51" spans="1:25" s="96" customFormat="1">
      <c r="A51" s="113" t="s">
        <v>44</v>
      </c>
      <c r="B51" s="140">
        <f t="shared" si="5"/>
        <v>0</v>
      </c>
      <c r="C51" s="140">
        <f>SUMIFS(考核调整事项表!$C:$C,考核调整事项表!$B:$B,累计利润调整表!$A51,考核调整事项表!$D:$D,C$3)+SUMIFS(考核调整事项表!$E:$E,考核调整事项表!$B:$B,累计利润调整表!$A51,考核调整事项表!$F:$F,C$3)</f>
        <v>0</v>
      </c>
      <c r="D51" s="140">
        <f>SUMIFS(考核调整事项表!$C:$C,考核调整事项表!$B:$B,累计利润调整表!$A51,考核调整事项表!$D:$D,D$3)+SUMIFS(考核调整事项表!$E:$E,考核调整事项表!$B:$B,累计利润调整表!$A51,考核调整事项表!$F:$F,D$3)</f>
        <v>0</v>
      </c>
      <c r="E51" s="140">
        <f>SUMIFS(考核调整事项表!$C:$C,考核调整事项表!$B:$B,累计利润调整表!$A51,考核调整事项表!$D:$D,E$3)+SUMIFS(考核调整事项表!$E:$E,考核调整事项表!$B:$B,累计利润调整表!$A51,考核调整事项表!$F:$F,E$3)</f>
        <v>0</v>
      </c>
      <c r="F51" s="140">
        <f>SUMIFS(考核调整事项表!$C:$C,考核调整事项表!$B:$B,累计利润调整表!$A51,考核调整事项表!$D:$D,F$3)+SUMIFS(考核调整事项表!$E:$E,考核调整事项表!$B:$B,累计利润调整表!$A51,考核调整事项表!$F:$F,F$3)</f>
        <v>0</v>
      </c>
      <c r="G51" s="140">
        <f t="shared" si="6"/>
        <v>0</v>
      </c>
      <c r="H51" s="140">
        <f>SUMIFS(考核调整事项表!$C:$C,考核调整事项表!$B:$B,累计利润调整表!$A51,考核调整事项表!$D:$D,H$3)+SUMIFS(考核调整事项表!$E:$E,考核调整事项表!$B:$B,累计利润调整表!$A51,考核调整事项表!$F:$F,H$3)</f>
        <v>0</v>
      </c>
      <c r="I51" s="140">
        <f>SUMIFS(考核调整事项表!$C:$C,考核调整事项表!$B:$B,累计利润调整表!$A51,考核调整事项表!$D:$D,I$3)+SUMIFS(考核调整事项表!$E:$E,考核调整事项表!$B:$B,累计利润调整表!$A51,考核调整事项表!$F:$F,I$3)</f>
        <v>0</v>
      </c>
      <c r="J51" s="140">
        <f>SUMIFS(考核调整事项表!$C:$C,考核调整事项表!$B:$B,累计利润调整表!$A51,考核调整事项表!$D:$D,J$3)+SUMIFS(考核调整事项表!$E:$E,考核调整事项表!$B:$B,累计利润调整表!$A51,考核调整事项表!$F:$F,J$3)</f>
        <v>0</v>
      </c>
      <c r="K51" s="140">
        <f>SUMIFS(考核调整事项表!$C:$C,考核调整事项表!$B:$B,累计利润调整表!$A51,考核调整事项表!$D:$D,K$3)+SUMIFS(考核调整事项表!$E:$E,考核调整事项表!$B:$B,累计利润调整表!$A51,考核调整事项表!$F:$F,K$3)</f>
        <v>0</v>
      </c>
      <c r="L51" s="140">
        <f>SUMIFS(考核调整事项表!$C:$C,考核调整事项表!$B:$B,累计利润调整表!$A51,考核调整事项表!$D:$D,L$3)+SUMIFS(考核调整事项表!$E:$E,考核调整事项表!$B:$B,累计利润调整表!$A51,考核调整事项表!$F:$F,L$3)</f>
        <v>0</v>
      </c>
      <c r="M51" s="140">
        <f>SUMIFS(考核调整事项表!$C:$C,考核调整事项表!$B:$B,累计利润调整表!$A51,考核调整事项表!$D:$D,M$3)+SUMIFS(考核调整事项表!$E:$E,考核调整事项表!$B:$B,累计利润调整表!$A51,考核调整事项表!$F:$F,M$3)</f>
        <v>0</v>
      </c>
      <c r="N51" s="140">
        <f>SUMIFS(考核调整事项表!$C:$C,考核调整事项表!$B:$B,累计利润调整表!$A51,考核调整事项表!$D:$D,N$3)+SUMIFS(考核调整事项表!$E:$E,考核调整事项表!$B:$B,累计利润调整表!$A51,考核调整事项表!$F:$F,N$3)</f>
        <v>0</v>
      </c>
      <c r="O51" s="140">
        <f t="shared" si="7"/>
        <v>0</v>
      </c>
      <c r="P51" s="140">
        <f>SUMIFS(考核调整事项表!$C:$C,考核调整事项表!$B:$B,累计利润调整表!$A51,考核调整事项表!$D:$D,P$3)+SUMIFS(考核调整事项表!$E:$E,考核调整事项表!$B:$B,累计利润调整表!$A51,考核调整事项表!$F:$F,P$3)</f>
        <v>0</v>
      </c>
      <c r="Q51" s="140">
        <f>SUMIFS(考核调整事项表!$C:$C,考核调整事项表!$B:$B,累计利润调整表!$A51,考核调整事项表!$D:$D,Q$3)+SUMIFS(考核调整事项表!$E:$E,考核调整事项表!$B:$B,累计利润调整表!$A51,考核调整事项表!$F:$F,Q$3)</f>
        <v>0</v>
      </c>
      <c r="R51" s="140">
        <f>SUMIFS(考核调整事项表!$C:$C,考核调整事项表!$B:$B,累计利润调整表!$A51,考核调整事项表!$D:$D,R$3)+SUMIFS(考核调整事项表!$E:$E,考核调整事项表!$B:$B,累计利润调整表!$A51,考核调整事项表!$F:$F,R$3)</f>
        <v>0</v>
      </c>
      <c r="S51" s="140">
        <f>SUMIFS(考核调整事项表!$C:$C,考核调整事项表!$B:$B,累计利润调整表!$A51,考核调整事项表!$D:$D,S$3)+SUMIFS(考核调整事项表!$E:$E,考核调整事项表!$B:$B,累计利润调整表!$A51,考核调整事项表!$F:$F,S$3)</f>
        <v>0</v>
      </c>
      <c r="T51" s="140">
        <f t="shared" si="8"/>
        <v>0</v>
      </c>
      <c r="U51" s="140">
        <f>SUMIFS(考核调整事项表!$C:$C,考核调整事项表!$B:$B,累计利润调整表!$A51,考核调整事项表!$D:$D,U$3)+SUMIFS(考核调整事项表!$E:$E,考核调整事项表!$B:$B,累计利润调整表!$A51,考核调整事项表!$F:$F,U$3)</f>
        <v>0</v>
      </c>
      <c r="V51" s="140">
        <f>SUMIFS(考核调整事项表!$C:$C,考核调整事项表!$B:$B,累计利润调整表!$A51,考核调整事项表!$D:$D,V$3)+SUMIFS(考核调整事项表!$E:$E,考核调整事项表!$B:$B,累计利润调整表!$A51,考核调整事项表!$F:$F,V$3)</f>
        <v>0</v>
      </c>
      <c r="W51" s="140">
        <f>SUMIFS(考核调整事项表!$C:$C,考核调整事项表!$B:$B,累计利润调整表!$A51,考核调整事项表!$D:$D,W$3)+SUMIFS(考核调整事项表!$E:$E,考核调整事项表!$B:$B,累计利润调整表!$A51,考核调整事项表!$F:$F,W$3)</f>
        <v>0</v>
      </c>
      <c r="X51" s="143"/>
      <c r="Y51" s="143"/>
    </row>
    <row r="52" spans="1:25" s="96" customFormat="1">
      <c r="A52" s="112" t="s">
        <v>45</v>
      </c>
      <c r="B52" s="142">
        <f t="shared" ref="B52:Y52" si="13">B49+B50-B51</f>
        <v>-246200801.02283108</v>
      </c>
      <c r="C52" s="142">
        <f t="shared" si="13"/>
        <v>-20730240.621761009</v>
      </c>
      <c r="D52" s="142">
        <f t="shared" si="13"/>
        <v>-4328616.7747169817</v>
      </c>
      <c r="E52" s="142">
        <f t="shared" si="13"/>
        <v>9854334.540000014</v>
      </c>
      <c r="F52" s="142">
        <f t="shared" si="13"/>
        <v>-199250804.08000001</v>
      </c>
      <c r="G52" s="142">
        <f t="shared" si="13"/>
        <v>-33430107.18635311</v>
      </c>
      <c r="H52" s="142">
        <f t="shared" si="13"/>
        <v>14948189.561132079</v>
      </c>
      <c r="I52" s="142">
        <f t="shared" si="13"/>
        <v>-38856396.051320806</v>
      </c>
      <c r="J52" s="142">
        <f t="shared" si="13"/>
        <v>-128888.94</v>
      </c>
      <c r="K52" s="142">
        <f t="shared" si="13"/>
        <v>0</v>
      </c>
      <c r="L52" s="142">
        <f t="shared" si="13"/>
        <v>19750</v>
      </c>
      <c r="M52" s="142">
        <f t="shared" si="13"/>
        <v>-9412761.7561643813</v>
      </c>
      <c r="N52" s="142">
        <f t="shared" si="13"/>
        <v>-1233027.98</v>
      </c>
      <c r="O52" s="142">
        <f t="shared" si="13"/>
        <v>2828547.08</v>
      </c>
      <c r="P52" s="142">
        <f t="shared" si="13"/>
        <v>14700</v>
      </c>
      <c r="Q52" s="142">
        <f t="shared" si="13"/>
        <v>1981479.1</v>
      </c>
      <c r="R52" s="142">
        <f t="shared" si="13"/>
        <v>832367.98</v>
      </c>
      <c r="S52" s="142">
        <f t="shared" si="13"/>
        <v>0</v>
      </c>
      <c r="T52" s="142">
        <f t="shared" si="13"/>
        <v>89114</v>
      </c>
      <c r="U52" s="142">
        <f t="shared" si="13"/>
        <v>69524</v>
      </c>
      <c r="V52" s="142">
        <f t="shared" si="13"/>
        <v>0</v>
      </c>
      <c r="W52" s="142">
        <f t="shared" si="13"/>
        <v>19590</v>
      </c>
      <c r="X52" s="142">
        <f t="shared" si="13"/>
        <v>0</v>
      </c>
      <c r="Y52" s="142">
        <f t="shared" si="13"/>
        <v>0</v>
      </c>
    </row>
    <row r="53" spans="1:25" s="155" customFormat="1">
      <c r="A53" s="113" t="s">
        <v>182</v>
      </c>
      <c r="B53" s="143">
        <f t="shared" si="5"/>
        <v>-61550167.440000005</v>
      </c>
      <c r="C53" s="143">
        <f>SUMIFS(考核调整事项表!$C:$C,考核调整事项表!$B:$B,累计利润调整表!$A53,考核调整事项表!$D:$D,C$3)+SUMIFS(考核调整事项表!$E:$E,考核调整事项表!$B:$B,累计利润调整表!$A53,考核调整事项表!$F:$F,C$3)</f>
        <v>-61550167.440000005</v>
      </c>
      <c r="D53" s="143">
        <f>SUMIFS(考核调整事项表!$C:$C,考核调整事项表!$B:$B,累计利润调整表!$A53,考核调整事项表!$D:$D,D$3)+SUMIFS(考核调整事项表!$E:$E,考核调整事项表!$B:$B,累计利润调整表!$A53,考核调整事项表!$F:$F,D$3)</f>
        <v>0</v>
      </c>
      <c r="E53" s="143">
        <f>SUMIFS(考核调整事项表!$C:$C,考核调整事项表!$B:$B,累计利润调整表!$A53,考核调整事项表!$D:$D,E$3)+SUMIFS(考核调整事项表!$E:$E,考核调整事项表!$B:$B,累计利润调整表!$A53,考核调整事项表!$F:$F,E$3)</f>
        <v>0</v>
      </c>
      <c r="F53" s="143">
        <f>SUMIFS(考核调整事项表!$C:$C,考核调整事项表!$B:$B,累计利润调整表!$A53,考核调整事项表!$D:$D,F$3)+SUMIFS(考核调整事项表!$E:$E,考核调整事项表!$B:$B,累计利润调整表!$A53,考核调整事项表!$F:$F,F$3)</f>
        <v>0</v>
      </c>
      <c r="G53" s="143">
        <f t="shared" si="6"/>
        <v>0</v>
      </c>
      <c r="H53" s="143">
        <f>SUMIFS(考核调整事项表!$C:$C,考核调整事项表!$B:$B,累计利润调整表!$A53,考核调整事项表!$D:$D,H$3)+SUMIFS(考核调整事项表!$E:$E,考核调整事项表!$B:$B,累计利润调整表!$A53,考核调整事项表!$F:$F,H$3)</f>
        <v>0</v>
      </c>
      <c r="I53" s="143">
        <f>SUMIFS(考核调整事项表!$C:$C,考核调整事项表!$B:$B,累计利润调整表!$A53,考核调整事项表!$D:$D,I$3)+SUMIFS(考核调整事项表!$E:$E,考核调整事项表!$B:$B,累计利润调整表!$A53,考核调整事项表!$F:$F,I$3)</f>
        <v>0</v>
      </c>
      <c r="J53" s="143">
        <f>SUMIFS(考核调整事项表!$C:$C,考核调整事项表!$B:$B,累计利润调整表!$A53,考核调整事项表!$D:$D,J$3)+SUMIFS(考核调整事项表!$E:$E,考核调整事项表!$B:$B,累计利润调整表!$A53,考核调整事项表!$F:$F,J$3)</f>
        <v>0</v>
      </c>
      <c r="K53" s="143">
        <f>SUMIFS(考核调整事项表!$C:$C,考核调整事项表!$B:$B,累计利润调整表!$A53,考核调整事项表!$D:$D,K$3)+SUMIFS(考核调整事项表!$E:$E,考核调整事项表!$B:$B,累计利润调整表!$A53,考核调整事项表!$F:$F,K$3)</f>
        <v>0</v>
      </c>
      <c r="L53" s="143">
        <f>SUMIFS(考核调整事项表!$C:$C,考核调整事项表!$B:$B,累计利润调整表!$A53,考核调整事项表!$D:$D,L$3)+SUMIFS(考核调整事项表!$E:$E,考核调整事项表!$B:$B,累计利润调整表!$A53,考核调整事项表!$F:$F,L$3)</f>
        <v>0</v>
      </c>
      <c r="M53" s="143">
        <f>SUMIFS(考核调整事项表!$C:$C,考核调整事项表!$B:$B,累计利润调整表!$A53,考核调整事项表!$D:$D,M$3)+SUMIFS(考核调整事项表!$E:$E,考核调整事项表!$B:$B,累计利润调整表!$A53,考核调整事项表!$F:$F,M$3)</f>
        <v>0</v>
      </c>
      <c r="N53" s="143">
        <f>SUMIFS(考核调整事项表!$C:$C,考核调整事项表!$B:$B,累计利润调整表!$A53,考核调整事项表!$D:$D,N$3)+SUMIFS(考核调整事项表!$E:$E,考核调整事项表!$B:$B,累计利润调整表!$A53,考核调整事项表!$F:$F,N$3)</f>
        <v>0</v>
      </c>
      <c r="O53" s="143">
        <f t="shared" si="7"/>
        <v>0</v>
      </c>
      <c r="P53" s="143">
        <f>SUMIFS(考核调整事项表!$C:$C,考核调整事项表!$B:$B,累计利润调整表!$A53,考核调整事项表!$D:$D,P$3)+SUMIFS(考核调整事项表!$E:$E,考核调整事项表!$B:$B,累计利润调整表!$A53,考核调整事项表!$F:$F,P$3)</f>
        <v>0</v>
      </c>
      <c r="Q53" s="143">
        <f>SUMIFS(考核调整事项表!$C:$C,考核调整事项表!$B:$B,累计利润调整表!$A53,考核调整事项表!$D:$D,Q$3)+SUMIFS(考核调整事项表!$E:$E,考核调整事项表!$B:$B,累计利润调整表!$A53,考核调整事项表!$F:$F,Q$3)</f>
        <v>0</v>
      </c>
      <c r="R53" s="143">
        <f>SUMIFS(考核调整事项表!$C:$C,考核调整事项表!$B:$B,累计利润调整表!$A53,考核调整事项表!$D:$D,R$3)+SUMIFS(考核调整事项表!$E:$E,考核调整事项表!$B:$B,累计利润调整表!$A53,考核调整事项表!$F:$F,R$3)</f>
        <v>0</v>
      </c>
      <c r="S53" s="143">
        <f>SUMIFS(考核调整事项表!$C:$C,考核调整事项表!$B:$B,累计利润调整表!$A53,考核调整事项表!$D:$D,S$3)+SUMIFS(考核调整事项表!$E:$E,考核调整事项表!$B:$B,累计利润调整表!$A53,考核调整事项表!$F:$F,S$3)</f>
        <v>0</v>
      </c>
      <c r="T53" s="143">
        <f>SUM(U53:W53)</f>
        <v>0</v>
      </c>
      <c r="U53" s="143">
        <f>SUMIFS(考核调整事项表!$C:$C,考核调整事项表!$B:$B,累计利润调整表!$A53,考核调整事项表!$D:$D,U$3)+SUMIFS(考核调整事项表!$E:$E,考核调整事项表!$B:$B,累计利润调整表!$A53,考核调整事项表!$F:$F,U$3)</f>
        <v>0</v>
      </c>
      <c r="V53" s="143">
        <f>SUMIFS(考核调整事项表!$C:$C,考核调整事项表!$B:$B,累计利润调整表!$A53,考核调整事项表!$D:$D,V$3)+SUMIFS(考核调整事项表!$E:$E,考核调整事项表!$B:$B,累计利润调整表!$A53,考核调整事项表!$F:$F,V$3)</f>
        <v>0</v>
      </c>
      <c r="W53" s="143">
        <f>SUMIFS(考核调整事项表!$C:$C,考核调整事项表!$B:$B,累计利润调整表!$A53,考核调整事项表!$D:$D,W$3)+SUMIFS(考核调整事项表!$E:$E,考核调整事项表!$B:$B,累计利润调整表!$A53,考核调整事项表!$F:$F,W$3)</f>
        <v>0</v>
      </c>
      <c r="X53" s="143"/>
      <c r="Y53" s="143"/>
    </row>
    <row r="54" spans="1:25" s="96" customFormat="1">
      <c r="A54" s="112" t="s">
        <v>47</v>
      </c>
      <c r="B54" s="142">
        <f>B52-B53</f>
        <v>-184650633.58283108</v>
      </c>
      <c r="C54" s="142">
        <f t="shared" ref="C54:Y54" si="14">C52-C53</f>
        <v>40819926.818238996</v>
      </c>
      <c r="D54" s="142">
        <f t="shared" si="14"/>
        <v>-4328616.7747169817</v>
      </c>
      <c r="E54" s="142">
        <f t="shared" si="14"/>
        <v>9854334.540000014</v>
      </c>
      <c r="F54" s="142">
        <f t="shared" si="14"/>
        <v>-199250804.08000001</v>
      </c>
      <c r="G54" s="142">
        <f t="shared" si="14"/>
        <v>-33430107.18635311</v>
      </c>
      <c r="H54" s="142">
        <f t="shared" ref="H54:N54" si="15">H52-H53</f>
        <v>14948189.561132079</v>
      </c>
      <c r="I54" s="142">
        <f t="shared" si="15"/>
        <v>-38856396.051320806</v>
      </c>
      <c r="J54" s="142">
        <f t="shared" si="15"/>
        <v>-128888.94</v>
      </c>
      <c r="K54" s="142">
        <f t="shared" si="15"/>
        <v>0</v>
      </c>
      <c r="L54" s="142">
        <f t="shared" si="15"/>
        <v>19750</v>
      </c>
      <c r="M54" s="142">
        <f t="shared" si="15"/>
        <v>-9412761.7561643813</v>
      </c>
      <c r="N54" s="142">
        <f t="shared" si="15"/>
        <v>-1233027.98</v>
      </c>
      <c r="O54" s="142">
        <f t="shared" si="14"/>
        <v>2828547.08</v>
      </c>
      <c r="P54" s="142">
        <f>P52-P53</f>
        <v>14700</v>
      </c>
      <c r="Q54" s="142">
        <f>Q52-Q53</f>
        <v>1981479.1</v>
      </c>
      <c r="R54" s="142">
        <f>R52-R53</f>
        <v>832367.98</v>
      </c>
      <c r="S54" s="142">
        <f>S52-S53</f>
        <v>0</v>
      </c>
      <c r="T54" s="142">
        <f t="shared" si="14"/>
        <v>89114</v>
      </c>
      <c r="U54" s="142">
        <f t="shared" si="14"/>
        <v>69524</v>
      </c>
      <c r="V54" s="142">
        <f t="shared" si="14"/>
        <v>0</v>
      </c>
      <c r="W54" s="142">
        <f t="shared" si="14"/>
        <v>19590</v>
      </c>
      <c r="X54" s="142">
        <f t="shared" si="14"/>
        <v>0</v>
      </c>
      <c r="Y54" s="142">
        <f t="shared" si="14"/>
        <v>0</v>
      </c>
    </row>
    <row r="55" spans="1:25" s="155" customFormat="1">
      <c r="A55" s="148" t="s">
        <v>48</v>
      </c>
      <c r="B55" s="143">
        <f>-B26</f>
        <v>184650502.32000002</v>
      </c>
      <c r="C55" s="143">
        <f t="shared" ref="C55:X55" si="16">-C26</f>
        <v>0</v>
      </c>
      <c r="D55" s="143">
        <f t="shared" si="16"/>
        <v>0</v>
      </c>
      <c r="E55" s="143">
        <f t="shared" si="16"/>
        <v>787883.12</v>
      </c>
      <c r="F55" s="143">
        <f>-F26</f>
        <v>150022576.21000001</v>
      </c>
      <c r="G55" s="143">
        <f t="shared" si="16"/>
        <v>33840042.990000002</v>
      </c>
      <c r="H55" s="143">
        <f t="shared" si="16"/>
        <v>2911507.32</v>
      </c>
      <c r="I55" s="143">
        <f t="shared" si="16"/>
        <v>25271129.629999999</v>
      </c>
      <c r="J55" s="143">
        <f t="shared" si="16"/>
        <v>0</v>
      </c>
      <c r="K55" s="143">
        <f t="shared" si="16"/>
        <v>0</v>
      </c>
      <c r="L55" s="143">
        <f t="shared" si="16"/>
        <v>0</v>
      </c>
      <c r="M55" s="143">
        <f>-M26</f>
        <v>5657406.04</v>
      </c>
      <c r="N55" s="143">
        <f t="shared" si="16"/>
        <v>0</v>
      </c>
      <c r="O55" s="143">
        <f t="shared" si="16"/>
        <v>0</v>
      </c>
      <c r="P55" s="143">
        <f t="shared" si="16"/>
        <v>0</v>
      </c>
      <c r="Q55" s="143">
        <f t="shared" si="16"/>
        <v>0</v>
      </c>
      <c r="R55" s="143">
        <f t="shared" si="16"/>
        <v>0</v>
      </c>
      <c r="S55" s="143">
        <f t="shared" si="16"/>
        <v>0</v>
      </c>
      <c r="T55" s="143">
        <f t="shared" si="16"/>
        <v>0</v>
      </c>
      <c r="U55" s="143">
        <f t="shared" si="16"/>
        <v>0</v>
      </c>
      <c r="V55" s="143">
        <f t="shared" si="16"/>
        <v>0</v>
      </c>
      <c r="W55" s="143">
        <f t="shared" si="16"/>
        <v>0</v>
      </c>
      <c r="X55" s="143">
        <f t="shared" si="16"/>
        <v>0</v>
      </c>
      <c r="Y55" s="156">
        <f>-Y26</f>
        <v>0</v>
      </c>
    </row>
    <row r="56" spans="1:25" s="96" customFormat="1">
      <c r="A56" s="115" t="s">
        <v>49</v>
      </c>
      <c r="B56" s="144">
        <f>B54+B55</f>
        <v>-131.26283106207848</v>
      </c>
      <c r="C56" s="144">
        <f t="shared" ref="C56:Y56" si="17">C54+C55</f>
        <v>40819926.818238996</v>
      </c>
      <c r="D56" s="144">
        <f t="shared" si="17"/>
        <v>-4328616.7747169817</v>
      </c>
      <c r="E56" s="144">
        <f t="shared" si="17"/>
        <v>10642217.660000013</v>
      </c>
      <c r="F56" s="144">
        <f t="shared" si="17"/>
        <v>-49228227.870000005</v>
      </c>
      <c r="G56" s="144">
        <f t="shared" si="17"/>
        <v>409935.80364689231</v>
      </c>
      <c r="H56" s="144">
        <f t="shared" ref="H56:N56" si="18">H54+H55</f>
        <v>17859696.881132077</v>
      </c>
      <c r="I56" s="144">
        <f t="shared" si="18"/>
        <v>-13585266.421320807</v>
      </c>
      <c r="J56" s="144">
        <f t="shared" si="18"/>
        <v>-128888.94</v>
      </c>
      <c r="K56" s="144">
        <f t="shared" si="18"/>
        <v>0</v>
      </c>
      <c r="L56" s="144">
        <f t="shared" si="18"/>
        <v>19750</v>
      </c>
      <c r="M56" s="144">
        <f t="shared" si="18"/>
        <v>-3755355.7161643812</v>
      </c>
      <c r="N56" s="144">
        <f t="shared" si="18"/>
        <v>-1233027.98</v>
      </c>
      <c r="O56" s="144">
        <f t="shared" si="17"/>
        <v>2828547.08</v>
      </c>
      <c r="P56" s="144">
        <f>P54+P55</f>
        <v>14700</v>
      </c>
      <c r="Q56" s="144">
        <f>Q54+Q55</f>
        <v>1981479.1</v>
      </c>
      <c r="R56" s="144">
        <f>R54+R55</f>
        <v>832367.98</v>
      </c>
      <c r="S56" s="144">
        <f>S54+S55</f>
        <v>0</v>
      </c>
      <c r="T56" s="144">
        <f t="shared" si="17"/>
        <v>89114</v>
      </c>
      <c r="U56" s="144">
        <f t="shared" si="17"/>
        <v>69524</v>
      </c>
      <c r="V56" s="144">
        <f t="shared" si="17"/>
        <v>0</v>
      </c>
      <c r="W56" s="144">
        <f t="shared" si="17"/>
        <v>19590</v>
      </c>
      <c r="X56" s="144">
        <f t="shared" si="17"/>
        <v>0</v>
      </c>
      <c r="Y56" s="144">
        <f t="shared" si="17"/>
        <v>0</v>
      </c>
    </row>
    <row r="57" spans="1:25" s="93" customFormat="1">
      <c r="A57" s="94" t="s">
        <v>50</v>
      </c>
      <c r="B57" s="136">
        <f>B58-B41</f>
        <v>131.26283106207848</v>
      </c>
    </row>
    <row r="58" spans="1:25" s="93" customFormat="1">
      <c r="A58" s="104" t="s">
        <v>48</v>
      </c>
      <c r="B58" s="104">
        <f>B26/0.75</f>
        <v>-246200669.76000002</v>
      </c>
      <c r="C58" s="104">
        <f>C26/0.75</f>
        <v>0</v>
      </c>
      <c r="D58" s="104">
        <f>D26/0.75</f>
        <v>0</v>
      </c>
      <c r="E58" s="153">
        <f t="shared" ref="E58:Y58" si="19">E26/0.75</f>
        <v>-1050510.8266666667</v>
      </c>
      <c r="F58" s="104">
        <f>F26/0.75</f>
        <v>-200030101.61333334</v>
      </c>
      <c r="G58" s="104">
        <f t="shared" si="19"/>
        <v>-45120057.32</v>
      </c>
      <c r="H58" s="104">
        <f t="shared" si="19"/>
        <v>-3882009.76</v>
      </c>
      <c r="I58" s="104">
        <f t="shared" si="19"/>
        <v>-33694839.506666668</v>
      </c>
      <c r="J58" s="104">
        <f t="shared" si="19"/>
        <v>0</v>
      </c>
      <c r="K58" s="104">
        <f t="shared" si="19"/>
        <v>0</v>
      </c>
      <c r="L58" s="104">
        <f t="shared" si="19"/>
        <v>0</v>
      </c>
      <c r="M58" s="104">
        <f t="shared" si="19"/>
        <v>-7543208.0533333337</v>
      </c>
      <c r="N58" s="104">
        <f t="shared" si="19"/>
        <v>0</v>
      </c>
      <c r="O58" s="104">
        <f t="shared" si="19"/>
        <v>0</v>
      </c>
      <c r="P58" s="104">
        <f t="shared" si="19"/>
        <v>0</v>
      </c>
      <c r="Q58" s="104">
        <f t="shared" si="19"/>
        <v>0</v>
      </c>
      <c r="R58" s="104">
        <f t="shared" si="19"/>
        <v>0</v>
      </c>
      <c r="S58" s="104">
        <f t="shared" si="19"/>
        <v>0</v>
      </c>
      <c r="T58" s="104">
        <f t="shared" si="19"/>
        <v>0</v>
      </c>
      <c r="U58" s="104">
        <f t="shared" si="19"/>
        <v>0</v>
      </c>
      <c r="V58" s="104">
        <f t="shared" si="19"/>
        <v>0</v>
      </c>
      <c r="W58" s="104">
        <f t="shared" si="19"/>
        <v>0</v>
      </c>
      <c r="X58" s="104">
        <f t="shared" si="19"/>
        <v>0</v>
      </c>
      <c r="Y58" s="104">
        <f t="shared" si="19"/>
        <v>0</v>
      </c>
    </row>
    <row r="59" spans="1:25" s="93" customFormat="1">
      <c r="A59" s="104" t="s">
        <v>52</v>
      </c>
      <c r="B59" s="104">
        <f>SUM(C59:G59)+N59+O59+T59</f>
        <v>116534366.91</v>
      </c>
      <c r="C59" s="104">
        <f>SUMIFS(考核调整事项表!$C:$C,考核调整事项表!$B:$B,累计利润调整表!$A$59,考核调整事项表!$D:$D,累计利润调整表!C$3)</f>
        <v>0</v>
      </c>
      <c r="D59" s="104">
        <f>SUMIFS(考核调整事项表!$C:$C,考核调整事项表!$B:$B,累计利润调整表!$A$59,考核调整事项表!$D:$D,累计利润调整表!D$3)</f>
        <v>0</v>
      </c>
      <c r="E59" s="104">
        <f>SUMIFS(考核调整事项表!$C:$C,考核调整事项表!$B:$B,累计利润调整表!$A$59,考核调整事项表!$D:$D,累计利润调整表!E$3)</f>
        <v>116534366.91</v>
      </c>
      <c r="F59" s="104">
        <f>SUMIFS(考核调整事项表!$C:$C,考核调整事项表!$B:$B,累计利润调整表!$A$59,考核调整事项表!$D:$D,累计利润调整表!F$3)</f>
        <v>0</v>
      </c>
      <c r="G59" s="104">
        <f>SUM(H59:M59)</f>
        <v>0</v>
      </c>
      <c r="H59" s="104">
        <f>SUMIFS(考核调整事项表!$C:$C,考核调整事项表!$B:$B,累计利润调整表!$A$59,考核调整事项表!$D:$D,累计利润调整表!H$3)</f>
        <v>0</v>
      </c>
      <c r="I59" s="104">
        <f>SUMIFS(考核调整事项表!$C:$C,考核调整事项表!$B:$B,累计利润调整表!$A$59,考核调整事项表!$D:$D,累计利润调整表!I$3)</f>
        <v>0</v>
      </c>
      <c r="J59" s="104">
        <f>SUMIFS(考核调整事项表!$C:$C,考核调整事项表!$B:$B,累计利润调整表!$A$59,考核调整事项表!$D:$D,累计利润调整表!J$3)</f>
        <v>0</v>
      </c>
      <c r="K59" s="104">
        <f>SUMIFS(考核调整事项表!$C:$C,考核调整事项表!$B:$B,累计利润调整表!$A$59,考核调整事项表!$D:$D,累计利润调整表!K$3)</f>
        <v>0</v>
      </c>
      <c r="L59" s="104">
        <f>SUMIFS(考核调整事项表!$C:$C,考核调整事项表!$B:$B,累计利润调整表!$A$59,考核调整事项表!$D:$D,累计利润调整表!L$3)</f>
        <v>0</v>
      </c>
      <c r="M59" s="104">
        <f>SUMIFS(考核调整事项表!$C:$C,考核调整事项表!$B:$B,累计利润调整表!$A$59,考核调整事项表!$D:$D,累计利润调整表!M$3)</f>
        <v>0</v>
      </c>
      <c r="N59" s="104">
        <f>SUMIFS(考核调整事项表!$C:$C,考核调整事项表!$B:$B,累计利润调整表!$A$59,考核调整事项表!$D:$D,累计利润调整表!N$3)</f>
        <v>0</v>
      </c>
      <c r="O59" s="104">
        <f>SUM(P59:S59)</f>
        <v>0</v>
      </c>
      <c r="P59" s="104">
        <f>SUMIFS(考核调整事项表!$C:$C,考核调整事项表!$B:$B,累计利润调整表!$A$59,考核调整事项表!$D:$D,累计利润调整表!P$3)</f>
        <v>0</v>
      </c>
      <c r="Q59" s="104">
        <f>SUMIFS(考核调整事项表!$C:$C,考核调整事项表!$B:$B,累计利润调整表!$A$59,考核调整事项表!$D:$D,累计利润调整表!Q$3)</f>
        <v>0</v>
      </c>
      <c r="R59" s="104">
        <f>SUMIFS(考核调整事项表!$C:$C,考核调整事项表!$B:$B,累计利润调整表!$A$59,考核调整事项表!$D:$D,累计利润调整表!R$3)</f>
        <v>0</v>
      </c>
      <c r="S59" s="104">
        <f>SUMIFS(考核调整事项表!$C:$C,考核调整事项表!$B:$B,累计利润调整表!$A$59,考核调整事项表!$D:$D,累计利润调整表!S$3)</f>
        <v>0</v>
      </c>
      <c r="T59" s="104">
        <f>SUM(U59:W59)</f>
        <v>0</v>
      </c>
      <c r="U59" s="104">
        <f>SUMIFS(考核调整事项表!$C:$C,考核调整事项表!$B:$B,累计利润调整表!$A$59,考核调整事项表!$D:$D,累计利润调整表!U$3)</f>
        <v>0</v>
      </c>
      <c r="V59" s="104">
        <f>SUMIFS(考核调整事项表!$C:$C,考核调整事项表!$B:$B,累计利润调整表!$A$59,考核调整事项表!$D:$D,累计利润调整表!V$3)</f>
        <v>0</v>
      </c>
      <c r="W59" s="104">
        <f>SUMIFS(考核调整事项表!$C:$C,考核调整事项表!$B:$B,累计利润调整表!$A$59,考核调整事项表!$D:$D,累计利润调整表!W$3)</f>
        <v>0</v>
      </c>
      <c r="X59" s="104"/>
      <c r="Y59" s="104"/>
    </row>
    <row r="60" spans="1:25" s="95" customFormat="1" ht="12">
      <c r="A60" s="116"/>
      <c r="B60" s="116" t="s">
        <v>53</v>
      </c>
    </row>
    <row r="61" spans="1:25" s="93" customFormat="1"/>
    <row r="62" spans="1:25" s="93" customFormat="1">
      <c r="A62" s="108" t="s">
        <v>54</v>
      </c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</row>
    <row r="63" spans="1:25" s="93" customFormat="1" ht="14.25" customHeight="1">
      <c r="A63" s="66" t="s">
        <v>3</v>
      </c>
      <c r="B63" s="66" t="str">
        <f>B3</f>
        <v>合计</v>
      </c>
      <c r="C63" s="66" t="str">
        <f t="shared" ref="C63:Y63" si="20">C3</f>
        <v>其他</v>
      </c>
      <c r="D63" s="66" t="str">
        <f t="shared" si="20"/>
        <v>总部中后台</v>
      </c>
      <c r="E63" s="66" t="str">
        <f t="shared" si="20"/>
        <v>经纪业务部</v>
      </c>
      <c r="F63" s="66" t="str">
        <f t="shared" si="20"/>
        <v>资产管理部</v>
      </c>
      <c r="G63" s="66" t="str">
        <f t="shared" si="20"/>
        <v>深分公司合计</v>
      </c>
      <c r="H63" s="77" t="str">
        <f t="shared" si="20"/>
        <v>固定收益部</v>
      </c>
      <c r="I63" s="77" t="str">
        <f t="shared" si="20"/>
        <v>证券投资部</v>
      </c>
      <c r="J63" s="77" t="str">
        <f t="shared" si="20"/>
        <v>金融衍生品投资部</v>
      </c>
      <c r="K63" s="77" t="str">
        <f t="shared" si="20"/>
        <v>风险管理部</v>
      </c>
      <c r="L63" s="77" t="str">
        <f t="shared" si="20"/>
        <v>深圳管理部</v>
      </c>
      <c r="M63" s="77" t="str">
        <f t="shared" si="20"/>
        <v>金融工程部</v>
      </c>
      <c r="N63" s="66" t="str">
        <f t="shared" si="20"/>
        <v>中小企业融资部</v>
      </c>
      <c r="O63" s="66" t="str">
        <f t="shared" si="20"/>
        <v>投资银行合计</v>
      </c>
      <c r="P63" s="77" t="str">
        <f t="shared" si="20"/>
        <v>财务顾问部</v>
      </c>
      <c r="Q63" s="77" t="str">
        <f t="shared" si="20"/>
        <v>债券融资部</v>
      </c>
      <c r="R63" s="77" t="str">
        <f t="shared" si="20"/>
        <v>股权融资部</v>
      </c>
      <c r="S63" s="77" t="str">
        <f t="shared" si="20"/>
        <v>投资银行总部</v>
      </c>
      <c r="T63" s="66" t="str">
        <f t="shared" si="20"/>
        <v>浙江分公司小计</v>
      </c>
      <c r="U63" s="77" t="str">
        <f t="shared" si="20"/>
        <v>浙分总部</v>
      </c>
      <c r="V63" s="77" t="str">
        <f t="shared" si="20"/>
        <v>综合业务部</v>
      </c>
      <c r="W63" s="77" t="str">
        <f t="shared" si="20"/>
        <v>网络金融部</v>
      </c>
      <c r="X63" s="66">
        <f t="shared" si="20"/>
        <v>0</v>
      </c>
      <c r="Y63" s="66">
        <f t="shared" si="20"/>
        <v>0</v>
      </c>
    </row>
    <row r="64" spans="1:25" s="154" customFormat="1">
      <c r="A64" s="109" t="s">
        <v>26</v>
      </c>
      <c r="B64" s="109">
        <f t="shared" ref="B64:Y64" si="21">B4+B33</f>
        <v>270972925.95716894</v>
      </c>
      <c r="C64" s="109">
        <f t="shared" si="21"/>
        <v>-24739463.565094341</v>
      </c>
      <c r="D64" s="109">
        <f t="shared" si="21"/>
        <v>-113244306.51471686</v>
      </c>
      <c r="E64" s="109">
        <f t="shared" si="21"/>
        <v>450839001.3933332</v>
      </c>
      <c r="F64" s="109">
        <f>F4+F33</f>
        <v>-330953124.17000002</v>
      </c>
      <c r="G64" s="109">
        <f t="shared" si="21"/>
        <v>14975270.143646896</v>
      </c>
      <c r="H64" s="109">
        <f t="shared" si="21"/>
        <v>65719662.121132091</v>
      </c>
      <c r="I64" s="109">
        <f>I4+I33</f>
        <v>-44464487.441320807</v>
      </c>
      <c r="J64" s="109">
        <f t="shared" si="21"/>
        <v>3539992.5100000012</v>
      </c>
      <c r="K64" s="109">
        <f t="shared" si="21"/>
        <v>0</v>
      </c>
      <c r="L64" s="109">
        <f t="shared" si="21"/>
        <v>533.6999999999997</v>
      </c>
      <c r="M64" s="109">
        <f t="shared" si="21"/>
        <v>-9820430.7461643815</v>
      </c>
      <c r="N64" s="109">
        <f t="shared" si="21"/>
        <v>7385614.54</v>
      </c>
      <c r="O64" s="109">
        <f t="shared" si="21"/>
        <v>266709933.12</v>
      </c>
      <c r="P64" s="109">
        <f t="shared" si="21"/>
        <v>0</v>
      </c>
      <c r="Q64" s="109">
        <f t="shared" si="21"/>
        <v>230748905.85999998</v>
      </c>
      <c r="R64" s="109">
        <f t="shared" si="21"/>
        <v>35961027.259999998</v>
      </c>
      <c r="S64" s="109">
        <f t="shared" si="21"/>
        <v>0</v>
      </c>
      <c r="T64" s="109">
        <f t="shared" si="21"/>
        <v>1.0099999999999691</v>
      </c>
      <c r="U64" s="109">
        <f t="shared" si="21"/>
        <v>200.85</v>
      </c>
      <c r="V64" s="109">
        <f t="shared" si="21"/>
        <v>0</v>
      </c>
      <c r="W64" s="109">
        <f t="shared" si="21"/>
        <v>-199.84000000000003</v>
      </c>
      <c r="X64" s="109">
        <f t="shared" si="21"/>
        <v>0</v>
      </c>
      <c r="Y64" s="109">
        <f t="shared" si="21"/>
        <v>0</v>
      </c>
    </row>
    <row r="65" spans="1:25" s="96" customFormat="1">
      <c r="A65" s="110" t="s">
        <v>27</v>
      </c>
      <c r="B65" s="113">
        <f t="shared" ref="B65:Y65" si="22">B5+B34</f>
        <v>530278576.25000006</v>
      </c>
      <c r="C65" s="113">
        <f t="shared" si="22"/>
        <v>-824350.51</v>
      </c>
      <c r="D65" s="113">
        <f t="shared" si="22"/>
        <v>-2257641.8899998912</v>
      </c>
      <c r="E65" s="113">
        <f t="shared" si="22"/>
        <v>252203828.22999996</v>
      </c>
      <c r="F65" s="113">
        <f t="shared" si="22"/>
        <v>9690549.2200000007</v>
      </c>
      <c r="G65" s="113">
        <f t="shared" si="22"/>
        <v>-395403.99</v>
      </c>
      <c r="H65" s="145">
        <f t="shared" si="22"/>
        <v>-1242593.1399999999</v>
      </c>
      <c r="I65" s="113">
        <f t="shared" si="22"/>
        <v>600000</v>
      </c>
      <c r="J65" s="113">
        <f t="shared" si="22"/>
        <v>-4476</v>
      </c>
      <c r="K65" s="113">
        <f t="shared" si="22"/>
        <v>0</v>
      </c>
      <c r="L65" s="113">
        <f t="shared" si="22"/>
        <v>-1650</v>
      </c>
      <c r="M65" s="113">
        <f t="shared" si="22"/>
        <v>253315.15</v>
      </c>
      <c r="N65" s="113">
        <f t="shared" si="22"/>
        <v>7385614.54</v>
      </c>
      <c r="O65" s="113">
        <f t="shared" si="22"/>
        <v>264476180.48999998</v>
      </c>
      <c r="P65" s="113">
        <f t="shared" si="22"/>
        <v>0</v>
      </c>
      <c r="Q65" s="113">
        <f t="shared" si="22"/>
        <v>228670708.78999999</v>
      </c>
      <c r="R65" s="113">
        <f t="shared" si="22"/>
        <v>35805471.700000003</v>
      </c>
      <c r="S65" s="113">
        <f t="shared" si="22"/>
        <v>0</v>
      </c>
      <c r="T65" s="113">
        <f t="shared" si="22"/>
        <v>-199.84000000000003</v>
      </c>
      <c r="U65" s="113">
        <f t="shared" si="22"/>
        <v>0</v>
      </c>
      <c r="V65" s="113">
        <f t="shared" si="22"/>
        <v>0</v>
      </c>
      <c r="W65" s="113">
        <f t="shared" si="22"/>
        <v>-199.84000000000003</v>
      </c>
      <c r="X65" s="113">
        <f t="shared" si="22"/>
        <v>0</v>
      </c>
      <c r="Y65" s="113">
        <f t="shared" si="22"/>
        <v>0</v>
      </c>
    </row>
    <row r="66" spans="1:25" s="96" customFormat="1">
      <c r="A66" s="111" t="s">
        <v>28</v>
      </c>
      <c r="B66" s="111">
        <f t="shared" ref="B66:Y66" si="23">B6+B35</f>
        <v>248597924.84000006</v>
      </c>
      <c r="C66" s="111">
        <f t="shared" si="23"/>
        <v>-824350.51</v>
      </c>
      <c r="D66" s="111">
        <f t="shared" si="23"/>
        <v>-2079531.7799999588</v>
      </c>
      <c r="E66" s="111">
        <f t="shared" si="23"/>
        <v>251165842.65000001</v>
      </c>
      <c r="F66" s="111">
        <f t="shared" si="23"/>
        <v>87125.33</v>
      </c>
      <c r="G66" s="111">
        <f t="shared" si="23"/>
        <v>248839.15</v>
      </c>
      <c r="H66" s="146">
        <f t="shared" si="23"/>
        <v>0</v>
      </c>
      <c r="I66" s="111">
        <f t="shared" si="23"/>
        <v>0</v>
      </c>
      <c r="J66" s="111">
        <f t="shared" si="23"/>
        <v>-4476</v>
      </c>
      <c r="K66" s="111">
        <f t="shared" si="23"/>
        <v>0</v>
      </c>
      <c r="L66" s="111">
        <f t="shared" si="23"/>
        <v>0</v>
      </c>
      <c r="M66" s="111">
        <f t="shared" si="23"/>
        <v>253315.15</v>
      </c>
      <c r="N66" s="111">
        <f t="shared" si="23"/>
        <v>0</v>
      </c>
      <c r="O66" s="111">
        <f t="shared" si="23"/>
        <v>0</v>
      </c>
      <c r="P66" s="111">
        <f t="shared" si="23"/>
        <v>0</v>
      </c>
      <c r="Q66" s="111">
        <f t="shared" si="23"/>
        <v>0</v>
      </c>
      <c r="R66" s="111">
        <f t="shared" si="23"/>
        <v>0</v>
      </c>
      <c r="S66" s="111">
        <f t="shared" si="23"/>
        <v>0</v>
      </c>
      <c r="T66" s="111">
        <f t="shared" si="23"/>
        <v>0</v>
      </c>
      <c r="U66" s="111">
        <f t="shared" si="23"/>
        <v>0</v>
      </c>
      <c r="V66" s="111">
        <f t="shared" si="23"/>
        <v>0</v>
      </c>
      <c r="W66" s="111">
        <f t="shared" si="23"/>
        <v>0</v>
      </c>
      <c r="X66" s="111">
        <f t="shared" si="23"/>
        <v>0</v>
      </c>
      <c r="Y66" s="111">
        <f t="shared" si="23"/>
        <v>0</v>
      </c>
    </row>
    <row r="67" spans="1:25" s="96" customFormat="1">
      <c r="A67" s="111" t="s">
        <v>29</v>
      </c>
      <c r="B67" s="111">
        <f t="shared" ref="B67:Y67" si="24">B7+B36</f>
        <v>272224295.02999997</v>
      </c>
      <c r="C67" s="111">
        <f t="shared" si="24"/>
        <v>0</v>
      </c>
      <c r="D67" s="111">
        <f t="shared" si="24"/>
        <v>-3.637978807091713E-8</v>
      </c>
      <c r="E67" s="111">
        <f t="shared" si="24"/>
        <v>0</v>
      </c>
      <c r="F67" s="111">
        <f t="shared" si="24"/>
        <v>0</v>
      </c>
      <c r="G67" s="111">
        <f t="shared" si="24"/>
        <v>600000</v>
      </c>
      <c r="H67" s="146">
        <f t="shared" si="24"/>
        <v>0</v>
      </c>
      <c r="I67" s="111">
        <f t="shared" si="24"/>
        <v>600000</v>
      </c>
      <c r="J67" s="111">
        <f t="shared" si="24"/>
        <v>0</v>
      </c>
      <c r="K67" s="111">
        <f t="shared" si="24"/>
        <v>0</v>
      </c>
      <c r="L67" s="111">
        <f t="shared" si="24"/>
        <v>0</v>
      </c>
      <c r="M67" s="111">
        <f t="shared" si="24"/>
        <v>0</v>
      </c>
      <c r="N67" s="111">
        <f t="shared" si="24"/>
        <v>7385614.54</v>
      </c>
      <c r="O67" s="111">
        <f t="shared" si="24"/>
        <v>264238680.48999998</v>
      </c>
      <c r="P67" s="111">
        <f t="shared" si="24"/>
        <v>0</v>
      </c>
      <c r="Q67" s="111">
        <f t="shared" si="24"/>
        <v>228433208.78999999</v>
      </c>
      <c r="R67" s="111">
        <f t="shared" si="24"/>
        <v>35805471.700000003</v>
      </c>
      <c r="S67" s="111">
        <f t="shared" si="24"/>
        <v>0</v>
      </c>
      <c r="T67" s="111">
        <f t="shared" si="24"/>
        <v>0</v>
      </c>
      <c r="U67" s="111">
        <f t="shared" si="24"/>
        <v>0</v>
      </c>
      <c r="V67" s="111">
        <f t="shared" si="24"/>
        <v>0</v>
      </c>
      <c r="W67" s="111">
        <f t="shared" si="24"/>
        <v>0</v>
      </c>
      <c r="X67" s="111">
        <f t="shared" si="24"/>
        <v>0</v>
      </c>
      <c r="Y67" s="111">
        <f t="shared" si="24"/>
        <v>0</v>
      </c>
    </row>
    <row r="68" spans="1:25" s="96" customFormat="1">
      <c r="A68" s="111" t="s">
        <v>30</v>
      </c>
      <c r="B68" s="111">
        <f t="shared" ref="B68:Y68" si="25">B8+B37</f>
        <v>9603673.8900000006</v>
      </c>
      <c r="C68" s="111">
        <f t="shared" si="25"/>
        <v>0</v>
      </c>
      <c r="D68" s="111">
        <f t="shared" si="25"/>
        <v>0</v>
      </c>
      <c r="E68" s="111">
        <f t="shared" si="25"/>
        <v>0</v>
      </c>
      <c r="F68" s="111">
        <f t="shared" si="25"/>
        <v>9603673.8900000006</v>
      </c>
      <c r="G68" s="111">
        <f t="shared" si="25"/>
        <v>0</v>
      </c>
      <c r="H68" s="146">
        <f t="shared" si="25"/>
        <v>0</v>
      </c>
      <c r="I68" s="111">
        <f t="shared" si="25"/>
        <v>0</v>
      </c>
      <c r="J68" s="111">
        <f t="shared" si="25"/>
        <v>0</v>
      </c>
      <c r="K68" s="111">
        <f t="shared" si="25"/>
        <v>0</v>
      </c>
      <c r="L68" s="111">
        <f t="shared" si="25"/>
        <v>0</v>
      </c>
      <c r="M68" s="111">
        <f t="shared" si="25"/>
        <v>0</v>
      </c>
      <c r="N68" s="111">
        <f t="shared" si="25"/>
        <v>0</v>
      </c>
      <c r="O68" s="111">
        <f t="shared" si="25"/>
        <v>0</v>
      </c>
      <c r="P68" s="111">
        <f t="shared" si="25"/>
        <v>0</v>
      </c>
      <c r="Q68" s="111">
        <f t="shared" si="25"/>
        <v>0</v>
      </c>
      <c r="R68" s="111">
        <f t="shared" si="25"/>
        <v>0</v>
      </c>
      <c r="S68" s="111">
        <f t="shared" si="25"/>
        <v>0</v>
      </c>
      <c r="T68" s="111">
        <f t="shared" si="25"/>
        <v>0</v>
      </c>
      <c r="U68" s="111">
        <f t="shared" si="25"/>
        <v>0</v>
      </c>
      <c r="V68" s="111">
        <f t="shared" si="25"/>
        <v>0</v>
      </c>
      <c r="W68" s="111">
        <f t="shared" si="25"/>
        <v>0</v>
      </c>
      <c r="X68" s="111">
        <f t="shared" si="25"/>
        <v>0</v>
      </c>
      <c r="Y68" s="111">
        <f t="shared" si="25"/>
        <v>0</v>
      </c>
    </row>
    <row r="69" spans="1:25" s="154" customFormat="1">
      <c r="A69" s="110" t="s">
        <v>183</v>
      </c>
      <c r="B69" s="110">
        <f t="shared" ref="B69:Y69" si="26">B9+B38</f>
        <v>77306731.48999998</v>
      </c>
      <c r="C69" s="110">
        <f t="shared" si="26"/>
        <v>631843.16</v>
      </c>
      <c r="D69" s="110">
        <f t="shared" si="26"/>
        <v>-121396462.76999998</v>
      </c>
      <c r="E69" s="110">
        <f t="shared" si="26"/>
        <v>198189090.19</v>
      </c>
      <c r="F69" s="110">
        <f t="shared" si="26"/>
        <v>145927.15</v>
      </c>
      <c r="G69" s="110">
        <f t="shared" si="26"/>
        <v>-2497619.7200000002</v>
      </c>
      <c r="H69" s="157">
        <f t="shared" si="26"/>
        <v>-2347514.7199999997</v>
      </c>
      <c r="I69" s="110">
        <f t="shared" si="26"/>
        <v>147490.72999999998</v>
      </c>
      <c r="J69" s="110">
        <f t="shared" si="26"/>
        <v>14405.46</v>
      </c>
      <c r="K69" s="110">
        <f t="shared" si="26"/>
        <v>0</v>
      </c>
      <c r="L69" s="110">
        <f t="shared" si="26"/>
        <v>2183.6999999999998</v>
      </c>
      <c r="M69" s="110">
        <f t="shared" si="26"/>
        <v>-314184.89</v>
      </c>
      <c r="N69" s="110">
        <f t="shared" si="26"/>
        <v>0</v>
      </c>
      <c r="O69" s="110">
        <f t="shared" si="26"/>
        <v>2233752.63</v>
      </c>
      <c r="P69" s="110">
        <f t="shared" si="26"/>
        <v>0</v>
      </c>
      <c r="Q69" s="110">
        <f t="shared" si="26"/>
        <v>2078197.07</v>
      </c>
      <c r="R69" s="110">
        <f t="shared" si="26"/>
        <v>155555.56</v>
      </c>
      <c r="S69" s="110">
        <f t="shared" si="26"/>
        <v>0</v>
      </c>
      <c r="T69" s="110">
        <f t="shared" si="26"/>
        <v>200.85</v>
      </c>
      <c r="U69" s="110">
        <f t="shared" si="26"/>
        <v>200.85</v>
      </c>
      <c r="V69" s="110">
        <f t="shared" si="26"/>
        <v>0</v>
      </c>
      <c r="W69" s="110">
        <f t="shared" si="26"/>
        <v>0</v>
      </c>
      <c r="X69" s="110">
        <f t="shared" si="26"/>
        <v>0</v>
      </c>
      <c r="Y69" s="110">
        <f t="shared" si="26"/>
        <v>0</v>
      </c>
    </row>
    <row r="70" spans="1:25" s="154" customFormat="1">
      <c r="A70" s="110" t="s">
        <v>32</v>
      </c>
      <c r="B70" s="110">
        <f t="shared" ref="B70:Y70" si="27">B10+B39</f>
        <v>-70011406.290000007</v>
      </c>
      <c r="C70" s="110">
        <f t="shared" si="27"/>
        <v>-1319371.4950943396</v>
      </c>
      <c r="D70" s="110">
        <f t="shared" si="27"/>
        <v>10499606.855283028</v>
      </c>
      <c r="E70" s="110">
        <f t="shared" si="27"/>
        <v>91800</v>
      </c>
      <c r="F70" s="110">
        <f t="shared" si="27"/>
        <v>-141278488.78</v>
      </c>
      <c r="G70" s="110">
        <f t="shared" si="27"/>
        <v>61995047.129811317</v>
      </c>
      <c r="H70" s="157">
        <f t="shared" si="27"/>
        <v>83232565.081132084</v>
      </c>
      <c r="I70" s="110">
        <f t="shared" si="27"/>
        <v>-24723246.461320769</v>
      </c>
      <c r="J70" s="110">
        <f t="shared" si="27"/>
        <v>4428030.6500000004</v>
      </c>
      <c r="K70" s="110">
        <f t="shared" si="27"/>
        <v>0</v>
      </c>
      <c r="L70" s="110">
        <f t="shared" si="27"/>
        <v>0</v>
      </c>
      <c r="M70" s="110">
        <f t="shared" si="27"/>
        <v>-942302.14</v>
      </c>
      <c r="N70" s="110">
        <f t="shared" si="27"/>
        <v>0</v>
      </c>
      <c r="O70" s="110">
        <f t="shared" si="27"/>
        <v>0</v>
      </c>
      <c r="P70" s="110">
        <f t="shared" si="27"/>
        <v>0</v>
      </c>
      <c r="Q70" s="110">
        <f t="shared" si="27"/>
        <v>0</v>
      </c>
      <c r="R70" s="110">
        <f t="shared" si="27"/>
        <v>0</v>
      </c>
      <c r="S70" s="110">
        <f t="shared" si="27"/>
        <v>0</v>
      </c>
      <c r="T70" s="110">
        <f t="shared" si="27"/>
        <v>0</v>
      </c>
      <c r="U70" s="110">
        <f t="shared" si="27"/>
        <v>0</v>
      </c>
      <c r="V70" s="110">
        <f t="shared" si="27"/>
        <v>0</v>
      </c>
      <c r="W70" s="110">
        <f t="shared" si="27"/>
        <v>0</v>
      </c>
      <c r="X70" s="110">
        <f t="shared" si="27"/>
        <v>0</v>
      </c>
      <c r="Y70" s="110">
        <f t="shared" si="27"/>
        <v>0</v>
      </c>
    </row>
    <row r="71" spans="1:25" s="154" customFormat="1" ht="16.5" customHeight="1">
      <c r="A71" s="110" t="s">
        <v>184</v>
      </c>
      <c r="B71" s="110"/>
      <c r="C71" s="110"/>
      <c r="D71" s="110"/>
      <c r="E71" s="110"/>
      <c r="F71" s="110"/>
      <c r="G71" s="110"/>
      <c r="H71" s="157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</row>
    <row r="72" spans="1:25" s="154" customFormat="1">
      <c r="A72" s="110" t="s">
        <v>34</v>
      </c>
      <c r="B72" s="110">
        <f t="shared" ref="B72:Y72" si="28">B12+B41</f>
        <v>-267383806.70283109</v>
      </c>
      <c r="C72" s="110">
        <f t="shared" si="28"/>
        <v>-22623249.120000001</v>
      </c>
      <c r="D72" s="110">
        <f t="shared" si="28"/>
        <v>-72181.720000003232</v>
      </c>
      <c r="E72" s="110">
        <f t="shared" si="28"/>
        <v>-1050510.8266666667</v>
      </c>
      <c r="F72" s="110">
        <f t="shared" si="28"/>
        <v>-199511111.76000002</v>
      </c>
      <c r="G72" s="110">
        <f t="shared" si="28"/>
        <v>-44126753.276164412</v>
      </c>
      <c r="H72" s="157">
        <f>H12+H41</f>
        <v>-13922795.099999998</v>
      </c>
      <c r="I72" s="110">
        <f>I12+I41</f>
        <v>-20488731.710000038</v>
      </c>
      <c r="J72" s="110">
        <f t="shared" si="28"/>
        <v>-897967.60000000009</v>
      </c>
      <c r="K72" s="110">
        <f t="shared" si="28"/>
        <v>0</v>
      </c>
      <c r="L72" s="110">
        <f t="shared" si="28"/>
        <v>0</v>
      </c>
      <c r="M72" s="110">
        <f t="shared" si="28"/>
        <v>-8817258.8661643807</v>
      </c>
      <c r="N72" s="110">
        <f t="shared" si="28"/>
        <v>0</v>
      </c>
      <c r="O72" s="110">
        <f t="shared" si="28"/>
        <v>0</v>
      </c>
      <c r="P72" s="110">
        <f t="shared" si="28"/>
        <v>0</v>
      </c>
      <c r="Q72" s="110">
        <f t="shared" si="28"/>
        <v>0</v>
      </c>
      <c r="R72" s="110">
        <f t="shared" si="28"/>
        <v>0</v>
      </c>
      <c r="S72" s="110">
        <f t="shared" si="28"/>
        <v>0</v>
      </c>
      <c r="T72" s="110">
        <f t="shared" si="28"/>
        <v>0</v>
      </c>
      <c r="U72" s="110">
        <f t="shared" si="28"/>
        <v>0</v>
      </c>
      <c r="V72" s="110">
        <f t="shared" si="28"/>
        <v>0</v>
      </c>
      <c r="W72" s="110">
        <f t="shared" si="28"/>
        <v>0</v>
      </c>
      <c r="X72" s="110">
        <f t="shared" si="28"/>
        <v>0</v>
      </c>
      <c r="Y72" s="110">
        <f t="shared" si="28"/>
        <v>0</v>
      </c>
    </row>
    <row r="73" spans="1:25" s="154" customFormat="1">
      <c r="A73" s="110" t="s">
        <v>185</v>
      </c>
      <c r="B73" s="110">
        <f t="shared" ref="B73:Y73" si="29">B13+B42</f>
        <v>159953.62</v>
      </c>
      <c r="C73" s="110">
        <f t="shared" si="29"/>
        <v>0</v>
      </c>
      <c r="D73" s="110">
        <f t="shared" si="29"/>
        <v>-17626.989999999976</v>
      </c>
      <c r="E73" s="110">
        <f t="shared" si="29"/>
        <v>177580.61</v>
      </c>
      <c r="F73" s="110">
        <f t="shared" si="29"/>
        <v>0</v>
      </c>
      <c r="G73" s="110">
        <f t="shared" si="29"/>
        <v>0</v>
      </c>
      <c r="H73" s="110">
        <f t="shared" si="29"/>
        <v>0</v>
      </c>
      <c r="I73" s="110">
        <f t="shared" si="29"/>
        <v>0</v>
      </c>
      <c r="J73" s="110">
        <f t="shared" si="29"/>
        <v>0</v>
      </c>
      <c r="K73" s="110">
        <f t="shared" si="29"/>
        <v>0</v>
      </c>
      <c r="L73" s="110">
        <f t="shared" si="29"/>
        <v>0</v>
      </c>
      <c r="M73" s="110">
        <f t="shared" si="29"/>
        <v>0</v>
      </c>
      <c r="N73" s="110">
        <f t="shared" si="29"/>
        <v>0</v>
      </c>
      <c r="O73" s="110">
        <f t="shared" si="29"/>
        <v>0</v>
      </c>
      <c r="P73" s="110">
        <f t="shared" si="29"/>
        <v>0</v>
      </c>
      <c r="Q73" s="110">
        <f t="shared" si="29"/>
        <v>0</v>
      </c>
      <c r="R73" s="110">
        <f t="shared" si="29"/>
        <v>0</v>
      </c>
      <c r="S73" s="110">
        <f t="shared" si="29"/>
        <v>0</v>
      </c>
      <c r="T73" s="110">
        <f t="shared" si="29"/>
        <v>0</v>
      </c>
      <c r="U73" s="110">
        <f t="shared" si="29"/>
        <v>0</v>
      </c>
      <c r="V73" s="110">
        <f t="shared" si="29"/>
        <v>0</v>
      </c>
      <c r="W73" s="110">
        <f t="shared" si="29"/>
        <v>0</v>
      </c>
      <c r="X73" s="110">
        <f t="shared" si="29"/>
        <v>0</v>
      </c>
      <c r="Y73" s="110">
        <f t="shared" si="29"/>
        <v>0</v>
      </c>
    </row>
    <row r="74" spans="1:25" s="154" customFormat="1">
      <c r="A74" s="110" t="s">
        <v>186</v>
      </c>
      <c r="B74" s="110">
        <f t="shared" ref="B74:Y74" si="30">B14+B43</f>
        <v>622877.59</v>
      </c>
      <c r="C74" s="110">
        <f t="shared" si="30"/>
        <v>-604335.6</v>
      </c>
      <c r="D74" s="110">
        <f t="shared" si="30"/>
        <v>0</v>
      </c>
      <c r="E74" s="110">
        <f t="shared" si="30"/>
        <v>1227213.19</v>
      </c>
      <c r="F74" s="110">
        <f t="shared" si="30"/>
        <v>0</v>
      </c>
      <c r="G74" s="110">
        <f t="shared" si="30"/>
        <v>0</v>
      </c>
      <c r="H74" s="110">
        <f t="shared" si="30"/>
        <v>0</v>
      </c>
      <c r="I74" s="110">
        <f t="shared" si="30"/>
        <v>0</v>
      </c>
      <c r="J74" s="110">
        <f t="shared" si="30"/>
        <v>0</v>
      </c>
      <c r="K74" s="110">
        <f t="shared" si="30"/>
        <v>0</v>
      </c>
      <c r="L74" s="110">
        <f t="shared" si="30"/>
        <v>0</v>
      </c>
      <c r="M74" s="110">
        <f t="shared" si="30"/>
        <v>0</v>
      </c>
      <c r="N74" s="110">
        <f t="shared" si="30"/>
        <v>0</v>
      </c>
      <c r="O74" s="110">
        <f t="shared" si="30"/>
        <v>0</v>
      </c>
      <c r="P74" s="110">
        <f t="shared" si="30"/>
        <v>0</v>
      </c>
      <c r="Q74" s="110">
        <f t="shared" si="30"/>
        <v>0</v>
      </c>
      <c r="R74" s="110">
        <f t="shared" si="30"/>
        <v>0</v>
      </c>
      <c r="S74" s="110">
        <f t="shared" si="30"/>
        <v>0</v>
      </c>
      <c r="T74" s="110">
        <f t="shared" si="30"/>
        <v>0</v>
      </c>
      <c r="U74" s="110">
        <f t="shared" si="30"/>
        <v>0</v>
      </c>
      <c r="V74" s="110">
        <f t="shared" si="30"/>
        <v>0</v>
      </c>
      <c r="W74" s="110">
        <f t="shared" si="30"/>
        <v>0</v>
      </c>
      <c r="X74" s="110">
        <f t="shared" si="30"/>
        <v>0</v>
      </c>
      <c r="Y74" s="110">
        <f t="shared" si="30"/>
        <v>0</v>
      </c>
    </row>
    <row r="75" spans="1:25" s="96" customFormat="1">
      <c r="A75" s="112" t="s">
        <v>37</v>
      </c>
      <c r="B75" s="147">
        <f t="shared" ref="B75:Y75" si="31">B15+B44</f>
        <v>288436203.71999997</v>
      </c>
      <c r="C75" s="147">
        <f t="shared" si="31"/>
        <v>6653192.4966666708</v>
      </c>
      <c r="D75" s="147">
        <f t="shared" si="31"/>
        <v>26916667.389999978</v>
      </c>
      <c r="E75" s="147">
        <f t="shared" si="31"/>
        <v>149777764.07333329</v>
      </c>
      <c r="F75" s="147">
        <f t="shared" si="31"/>
        <v>2855205.8600000003</v>
      </c>
      <c r="G75" s="147">
        <f t="shared" si="31"/>
        <v>14294501.42</v>
      </c>
      <c r="H75" s="147">
        <f t="shared" si="31"/>
        <v>6428393.4000000004</v>
      </c>
      <c r="I75" s="147">
        <f t="shared" si="31"/>
        <v>2220759.63</v>
      </c>
      <c r="J75" s="147">
        <f t="shared" si="31"/>
        <v>1740767.7600000002</v>
      </c>
      <c r="K75" s="147">
        <f t="shared" si="31"/>
        <v>0</v>
      </c>
      <c r="L75" s="147">
        <f t="shared" si="31"/>
        <v>2036646.81</v>
      </c>
      <c r="M75" s="147">
        <f t="shared" si="31"/>
        <v>1867933.82</v>
      </c>
      <c r="N75" s="147">
        <f t="shared" si="31"/>
        <v>3820210.94</v>
      </c>
      <c r="O75" s="147">
        <f t="shared" si="31"/>
        <v>78160930.159999996</v>
      </c>
      <c r="P75" s="147">
        <f t="shared" si="31"/>
        <v>835761.39</v>
      </c>
      <c r="Q75" s="147">
        <f t="shared" si="31"/>
        <v>61369001.159999996</v>
      </c>
      <c r="R75" s="147">
        <f t="shared" si="31"/>
        <v>14648383.75</v>
      </c>
      <c r="S75" s="147">
        <f t="shared" si="31"/>
        <v>1307783.8599999999</v>
      </c>
      <c r="T75" s="147">
        <f t="shared" si="31"/>
        <v>5957731.3800000008</v>
      </c>
      <c r="U75" s="147">
        <f t="shared" si="31"/>
        <v>1453232.44</v>
      </c>
      <c r="V75" s="147">
        <f t="shared" si="31"/>
        <v>281190.5</v>
      </c>
      <c r="W75" s="147">
        <f t="shared" si="31"/>
        <v>4223308.4400000004</v>
      </c>
      <c r="X75" s="147">
        <f t="shared" si="31"/>
        <v>0</v>
      </c>
      <c r="Y75" s="147">
        <f t="shared" si="31"/>
        <v>0</v>
      </c>
    </row>
    <row r="76" spans="1:25" s="96" customFormat="1">
      <c r="A76" s="113" t="s">
        <v>38</v>
      </c>
      <c r="B76" s="113">
        <f t="shared" ref="B76:Y76" si="32">B16+B45</f>
        <v>37863335.039999992</v>
      </c>
      <c r="C76" s="113">
        <f t="shared" si="32"/>
        <v>-222404.85999999996</v>
      </c>
      <c r="D76" s="113">
        <f t="shared" si="32"/>
        <v>-287415.05000000633</v>
      </c>
      <c r="E76" s="113">
        <f t="shared" si="32"/>
        <v>20427195.019999996</v>
      </c>
      <c r="F76" s="113">
        <f t="shared" si="32"/>
        <v>605710.23</v>
      </c>
      <c r="G76" s="113">
        <f t="shared" si="32"/>
        <v>2981946.67</v>
      </c>
      <c r="H76" s="113">
        <f t="shared" si="32"/>
        <v>2704285.6799999997</v>
      </c>
      <c r="I76" s="113">
        <f t="shared" si="32"/>
        <v>117932.66999999998</v>
      </c>
      <c r="J76" s="113">
        <f t="shared" si="32"/>
        <v>159207.46000000002</v>
      </c>
      <c r="K76" s="113">
        <f t="shared" si="32"/>
        <v>0</v>
      </c>
      <c r="L76" s="113">
        <f t="shared" si="32"/>
        <v>-0.33</v>
      </c>
      <c r="M76" s="113">
        <f t="shared" si="32"/>
        <v>521.19000000000233</v>
      </c>
      <c r="N76" s="113">
        <f t="shared" si="32"/>
        <v>336226.23</v>
      </c>
      <c r="O76" s="113">
        <f t="shared" si="32"/>
        <v>14022076.800000001</v>
      </c>
      <c r="P76" s="113">
        <f t="shared" si="32"/>
        <v>0</v>
      </c>
      <c r="Q76" s="113">
        <f t="shared" si="32"/>
        <v>12032080.029999999</v>
      </c>
      <c r="R76" s="113">
        <f t="shared" si="32"/>
        <v>1989997.34</v>
      </c>
      <c r="S76" s="113">
        <f t="shared" si="32"/>
        <v>-0.56999999999999995</v>
      </c>
      <c r="T76" s="113">
        <f t="shared" si="32"/>
        <v>0</v>
      </c>
      <c r="U76" s="113">
        <f t="shared" si="32"/>
        <v>0</v>
      </c>
      <c r="V76" s="113">
        <f t="shared" si="32"/>
        <v>0</v>
      </c>
      <c r="W76" s="113">
        <f t="shared" si="32"/>
        <v>0</v>
      </c>
      <c r="X76" s="113">
        <f t="shared" si="32"/>
        <v>0</v>
      </c>
      <c r="Y76" s="113">
        <f t="shared" si="32"/>
        <v>0</v>
      </c>
    </row>
    <row r="77" spans="1:25" s="96" customFormat="1">
      <c r="A77" s="113" t="s">
        <v>39</v>
      </c>
      <c r="B77" s="113">
        <f t="shared" ref="B77:Y77" si="33">B17+B46</f>
        <v>251653520.00999999</v>
      </c>
      <c r="C77" s="113">
        <f t="shared" si="33"/>
        <v>6875597.3566666692</v>
      </c>
      <c r="D77" s="113">
        <f t="shared" si="33"/>
        <v>29412351.549999982</v>
      </c>
      <c r="E77" s="113">
        <f t="shared" si="33"/>
        <v>128222951.27333331</v>
      </c>
      <c r="F77" s="113">
        <f t="shared" si="33"/>
        <v>2249495.63</v>
      </c>
      <c r="G77" s="113">
        <f t="shared" si="33"/>
        <v>11312554.75</v>
      </c>
      <c r="H77" s="113">
        <f t="shared" si="33"/>
        <v>3724107.7199999997</v>
      </c>
      <c r="I77" s="113">
        <f t="shared" si="33"/>
        <v>2102826.96</v>
      </c>
      <c r="J77" s="113">
        <f t="shared" si="33"/>
        <v>1581560.3</v>
      </c>
      <c r="K77" s="113">
        <f t="shared" si="33"/>
        <v>0</v>
      </c>
      <c r="L77" s="113">
        <f t="shared" si="33"/>
        <v>2036647.14</v>
      </c>
      <c r="M77" s="113">
        <f t="shared" si="33"/>
        <v>1867412.63</v>
      </c>
      <c r="N77" s="113">
        <f t="shared" si="33"/>
        <v>3483984.71</v>
      </c>
      <c r="O77" s="113">
        <f t="shared" si="33"/>
        <v>64138853.359999999</v>
      </c>
      <c r="P77" s="113">
        <f t="shared" si="33"/>
        <v>835761.39</v>
      </c>
      <c r="Q77" s="113">
        <f t="shared" si="33"/>
        <v>49336921.129999995</v>
      </c>
      <c r="R77" s="113">
        <f t="shared" si="33"/>
        <v>12658386.41</v>
      </c>
      <c r="S77" s="113">
        <f t="shared" si="33"/>
        <v>1307784.4299999997</v>
      </c>
      <c r="T77" s="113">
        <f t="shared" si="33"/>
        <v>5957731.3800000008</v>
      </c>
      <c r="U77" s="113">
        <f t="shared" si="33"/>
        <v>1453232.44</v>
      </c>
      <c r="V77" s="113">
        <f t="shared" si="33"/>
        <v>281190.5</v>
      </c>
      <c r="W77" s="113">
        <f t="shared" si="33"/>
        <v>4223308.4400000004</v>
      </c>
      <c r="X77" s="113">
        <f t="shared" si="33"/>
        <v>0</v>
      </c>
      <c r="Y77" s="113">
        <f t="shared" si="33"/>
        <v>0</v>
      </c>
    </row>
    <row r="78" spans="1:25" s="96" customFormat="1">
      <c r="A78" s="113" t="s">
        <v>40</v>
      </c>
      <c r="B78" s="113">
        <f t="shared" ref="B78:Y78" si="34">B18+B47</f>
        <v>-2208269.11</v>
      </c>
      <c r="C78" s="113">
        <f t="shared" si="34"/>
        <v>0</v>
      </c>
      <c r="D78" s="113">
        <f t="shared" si="34"/>
        <v>-2208269.11</v>
      </c>
      <c r="E78" s="113">
        <f t="shared" si="34"/>
        <v>0</v>
      </c>
      <c r="F78" s="113">
        <f t="shared" si="34"/>
        <v>0</v>
      </c>
      <c r="G78" s="113">
        <f t="shared" si="34"/>
        <v>0</v>
      </c>
      <c r="H78" s="113">
        <f t="shared" si="34"/>
        <v>0</v>
      </c>
      <c r="I78" s="113">
        <f t="shared" si="34"/>
        <v>0</v>
      </c>
      <c r="J78" s="113">
        <f t="shared" si="34"/>
        <v>0</v>
      </c>
      <c r="K78" s="113">
        <f t="shared" si="34"/>
        <v>0</v>
      </c>
      <c r="L78" s="113">
        <f t="shared" si="34"/>
        <v>0</v>
      </c>
      <c r="M78" s="113">
        <f t="shared" si="34"/>
        <v>0</v>
      </c>
      <c r="N78" s="113">
        <f t="shared" si="34"/>
        <v>0</v>
      </c>
      <c r="O78" s="113">
        <f t="shared" si="34"/>
        <v>0</v>
      </c>
      <c r="P78" s="113">
        <f t="shared" si="34"/>
        <v>0</v>
      </c>
      <c r="Q78" s="113">
        <f t="shared" si="34"/>
        <v>0</v>
      </c>
      <c r="R78" s="113">
        <f t="shared" si="34"/>
        <v>0</v>
      </c>
      <c r="S78" s="113">
        <f t="shared" si="34"/>
        <v>0</v>
      </c>
      <c r="T78" s="113">
        <f t="shared" si="34"/>
        <v>0</v>
      </c>
      <c r="U78" s="113">
        <f t="shared" si="34"/>
        <v>0</v>
      </c>
      <c r="V78" s="113">
        <f t="shared" si="34"/>
        <v>0</v>
      </c>
      <c r="W78" s="113">
        <f t="shared" si="34"/>
        <v>0</v>
      </c>
      <c r="X78" s="113">
        <f t="shared" si="34"/>
        <v>0</v>
      </c>
      <c r="Y78" s="113">
        <f t="shared" si="34"/>
        <v>0</v>
      </c>
    </row>
    <row r="79" spans="1:25" s="96" customFormat="1">
      <c r="A79" s="113" t="s">
        <v>41</v>
      </c>
      <c r="B79" s="113">
        <f t="shared" ref="B79:Y79" si="35">B19+B48</f>
        <v>1127617.78</v>
      </c>
      <c r="C79" s="113">
        <f t="shared" si="35"/>
        <v>0</v>
      </c>
      <c r="D79" s="113">
        <f t="shared" si="35"/>
        <v>0</v>
      </c>
      <c r="E79" s="113">
        <f t="shared" si="35"/>
        <v>1127617.78</v>
      </c>
      <c r="F79" s="113">
        <f t="shared" si="35"/>
        <v>0</v>
      </c>
      <c r="G79" s="113">
        <f t="shared" si="35"/>
        <v>0</v>
      </c>
      <c r="H79" s="113">
        <f t="shared" si="35"/>
        <v>0</v>
      </c>
      <c r="I79" s="113">
        <f t="shared" si="35"/>
        <v>0</v>
      </c>
      <c r="J79" s="113">
        <f t="shared" si="35"/>
        <v>0</v>
      </c>
      <c r="K79" s="113">
        <f t="shared" si="35"/>
        <v>0</v>
      </c>
      <c r="L79" s="113">
        <f t="shared" si="35"/>
        <v>0</v>
      </c>
      <c r="M79" s="113">
        <f t="shared" si="35"/>
        <v>0</v>
      </c>
      <c r="N79" s="113">
        <f t="shared" si="35"/>
        <v>0</v>
      </c>
      <c r="O79" s="113">
        <f t="shared" si="35"/>
        <v>0</v>
      </c>
      <c r="P79" s="113">
        <f t="shared" si="35"/>
        <v>0</v>
      </c>
      <c r="Q79" s="113">
        <f t="shared" si="35"/>
        <v>0</v>
      </c>
      <c r="R79" s="113">
        <f t="shared" si="35"/>
        <v>0</v>
      </c>
      <c r="S79" s="113">
        <f t="shared" si="35"/>
        <v>0</v>
      </c>
      <c r="T79" s="113">
        <f t="shared" si="35"/>
        <v>0</v>
      </c>
      <c r="U79" s="113">
        <f t="shared" si="35"/>
        <v>0</v>
      </c>
      <c r="V79" s="113">
        <f t="shared" si="35"/>
        <v>0</v>
      </c>
      <c r="W79" s="113">
        <f t="shared" si="35"/>
        <v>0</v>
      </c>
      <c r="X79" s="113">
        <f t="shared" si="35"/>
        <v>0</v>
      </c>
      <c r="Y79" s="113">
        <f t="shared" si="35"/>
        <v>0</v>
      </c>
    </row>
    <row r="80" spans="1:25" s="96" customFormat="1">
      <c r="A80" s="112" t="s">
        <v>42</v>
      </c>
      <c r="B80" s="147">
        <f t="shared" ref="B80:Y80" si="36">B20+B49</f>
        <v>-17463277.762831062</v>
      </c>
      <c r="C80" s="147">
        <f t="shared" si="36"/>
        <v>-31392656.061761007</v>
      </c>
      <c r="D80" s="147">
        <f t="shared" si="36"/>
        <v>-140160973.90471682</v>
      </c>
      <c r="E80" s="147">
        <f t="shared" si="36"/>
        <v>301061237.31999993</v>
      </c>
      <c r="F80" s="147">
        <f t="shared" si="36"/>
        <v>-333808330.02999997</v>
      </c>
      <c r="G80" s="147">
        <f t="shared" si="36"/>
        <v>680768.7236468941</v>
      </c>
      <c r="H80" s="147">
        <f t="shared" si="36"/>
        <v>59291268.7211321</v>
      </c>
      <c r="I80" s="147">
        <f t="shared" si="36"/>
        <v>-46685247.071320802</v>
      </c>
      <c r="J80" s="147">
        <f t="shared" si="36"/>
        <v>1799224.7500000007</v>
      </c>
      <c r="K80" s="147">
        <f t="shared" si="36"/>
        <v>0</v>
      </c>
      <c r="L80" s="147">
        <f t="shared" si="36"/>
        <v>-2036113.1099999999</v>
      </c>
      <c r="M80" s="147">
        <f t="shared" si="36"/>
        <v>-11688364.566164382</v>
      </c>
      <c r="N80" s="147">
        <f t="shared" si="36"/>
        <v>3565403.600000001</v>
      </c>
      <c r="O80" s="147">
        <f t="shared" si="36"/>
        <v>188549002.96000001</v>
      </c>
      <c r="P80" s="147">
        <f t="shared" si="36"/>
        <v>-835761.39</v>
      </c>
      <c r="Q80" s="147">
        <f t="shared" si="36"/>
        <v>169379904.69999996</v>
      </c>
      <c r="R80" s="147">
        <f t="shared" si="36"/>
        <v>21312643.509999998</v>
      </c>
      <c r="S80" s="147">
        <f t="shared" si="36"/>
        <v>-1307783.8599999999</v>
      </c>
      <c r="T80" s="147">
        <f t="shared" si="36"/>
        <v>-5957730.370000001</v>
      </c>
      <c r="U80" s="147">
        <f t="shared" si="36"/>
        <v>-1453031.59</v>
      </c>
      <c r="V80" s="147">
        <f t="shared" si="36"/>
        <v>-281190.5</v>
      </c>
      <c r="W80" s="147">
        <f t="shared" si="36"/>
        <v>-4223508.28</v>
      </c>
      <c r="X80" s="147">
        <f t="shared" si="36"/>
        <v>0</v>
      </c>
      <c r="Y80" s="147">
        <f t="shared" si="36"/>
        <v>0</v>
      </c>
    </row>
    <row r="81" spans="1:25" s="96" customFormat="1">
      <c r="A81" s="113" t="s">
        <v>43</v>
      </c>
      <c r="B81" s="113">
        <f t="shared" ref="B81:Y81" si="37">B21+B50</f>
        <v>204910.97</v>
      </c>
      <c r="C81" s="113">
        <f t="shared" si="37"/>
        <v>0</v>
      </c>
      <c r="D81" s="113">
        <f t="shared" si="37"/>
        <v>109957.13</v>
      </c>
      <c r="E81" s="113">
        <f t="shared" si="37"/>
        <v>94953.84</v>
      </c>
      <c r="F81" s="113">
        <f t="shared" si="37"/>
        <v>0</v>
      </c>
      <c r="G81" s="113">
        <f t="shared" si="37"/>
        <v>0</v>
      </c>
      <c r="H81" s="113">
        <f t="shared" si="37"/>
        <v>0</v>
      </c>
      <c r="I81" s="113">
        <f t="shared" si="37"/>
        <v>0</v>
      </c>
      <c r="J81" s="113">
        <f t="shared" si="37"/>
        <v>0</v>
      </c>
      <c r="K81" s="113">
        <f t="shared" si="37"/>
        <v>0</v>
      </c>
      <c r="L81" s="113">
        <f t="shared" si="37"/>
        <v>0</v>
      </c>
      <c r="M81" s="113">
        <f t="shared" si="37"/>
        <v>0</v>
      </c>
      <c r="N81" s="113">
        <f t="shared" si="37"/>
        <v>0</v>
      </c>
      <c r="O81" s="113">
        <f t="shared" si="37"/>
        <v>0</v>
      </c>
      <c r="P81" s="113">
        <f t="shared" si="37"/>
        <v>0</v>
      </c>
      <c r="Q81" s="113">
        <f t="shared" si="37"/>
        <v>0</v>
      </c>
      <c r="R81" s="113">
        <f t="shared" si="37"/>
        <v>0</v>
      </c>
      <c r="S81" s="113">
        <f t="shared" si="37"/>
        <v>0</v>
      </c>
      <c r="T81" s="113">
        <f t="shared" si="37"/>
        <v>0</v>
      </c>
      <c r="U81" s="113">
        <f t="shared" si="37"/>
        <v>0</v>
      </c>
      <c r="V81" s="113">
        <f t="shared" si="37"/>
        <v>0</v>
      </c>
      <c r="W81" s="113">
        <f t="shared" si="37"/>
        <v>0</v>
      </c>
      <c r="X81" s="113">
        <f t="shared" si="37"/>
        <v>0</v>
      </c>
      <c r="Y81" s="113">
        <f t="shared" si="37"/>
        <v>0</v>
      </c>
    </row>
    <row r="82" spans="1:25" s="96" customFormat="1">
      <c r="A82" s="113" t="s">
        <v>44</v>
      </c>
      <c r="B82" s="113">
        <f t="shared" ref="B82:Y82" si="38">B22+B51</f>
        <v>224368.90999999995</v>
      </c>
      <c r="C82" s="113">
        <f t="shared" si="38"/>
        <v>0</v>
      </c>
      <c r="D82" s="113">
        <f t="shared" si="38"/>
        <v>57128.919999999955</v>
      </c>
      <c r="E82" s="113">
        <f t="shared" si="38"/>
        <v>162264.82</v>
      </c>
      <c r="F82" s="113">
        <f t="shared" si="38"/>
        <v>0</v>
      </c>
      <c r="G82" s="113">
        <f t="shared" si="38"/>
        <v>0</v>
      </c>
      <c r="H82" s="113">
        <f t="shared" si="38"/>
        <v>0</v>
      </c>
      <c r="I82" s="113">
        <f t="shared" si="38"/>
        <v>0</v>
      </c>
      <c r="J82" s="113">
        <f t="shared" si="38"/>
        <v>0</v>
      </c>
      <c r="K82" s="113">
        <f t="shared" si="38"/>
        <v>0</v>
      </c>
      <c r="L82" s="113">
        <f t="shared" si="38"/>
        <v>0</v>
      </c>
      <c r="M82" s="113">
        <f t="shared" si="38"/>
        <v>0</v>
      </c>
      <c r="N82" s="113">
        <f t="shared" si="38"/>
        <v>1338.74</v>
      </c>
      <c r="O82" s="113">
        <f t="shared" si="38"/>
        <v>0</v>
      </c>
      <c r="P82" s="113">
        <f t="shared" si="38"/>
        <v>0</v>
      </c>
      <c r="Q82" s="113">
        <f t="shared" si="38"/>
        <v>0</v>
      </c>
      <c r="R82" s="113">
        <f t="shared" si="38"/>
        <v>0</v>
      </c>
      <c r="S82" s="113">
        <f t="shared" si="38"/>
        <v>0</v>
      </c>
      <c r="T82" s="113">
        <f t="shared" si="38"/>
        <v>3636.43</v>
      </c>
      <c r="U82" s="113">
        <f t="shared" si="38"/>
        <v>0</v>
      </c>
      <c r="V82" s="113">
        <f t="shared" si="38"/>
        <v>0</v>
      </c>
      <c r="W82" s="113">
        <f t="shared" si="38"/>
        <v>3636.43</v>
      </c>
      <c r="X82" s="113">
        <f t="shared" si="38"/>
        <v>0</v>
      </c>
      <c r="Y82" s="113">
        <f t="shared" si="38"/>
        <v>0</v>
      </c>
    </row>
    <row r="83" spans="1:25" s="96" customFormat="1">
      <c r="A83" s="112" t="s">
        <v>45</v>
      </c>
      <c r="B83" s="147">
        <f t="shared" ref="B83:Y83" si="39">B23+B52</f>
        <v>-17482735.702831089</v>
      </c>
      <c r="C83" s="147">
        <f t="shared" si="39"/>
        <v>-31392656.061761007</v>
      </c>
      <c r="D83" s="147">
        <f t="shared" si="39"/>
        <v>-140108145.69471681</v>
      </c>
      <c r="E83" s="147">
        <f t="shared" si="39"/>
        <v>300993926.33999997</v>
      </c>
      <c r="F83" s="147">
        <f t="shared" si="39"/>
        <v>-333808330.02999997</v>
      </c>
      <c r="G83" s="147">
        <f t="shared" si="39"/>
        <v>680768.7236468941</v>
      </c>
      <c r="H83" s="147">
        <f t="shared" si="39"/>
        <v>59291268.7211321</v>
      </c>
      <c r="I83" s="147">
        <f t="shared" si="39"/>
        <v>-46685247.071320802</v>
      </c>
      <c r="J83" s="147">
        <f t="shared" si="39"/>
        <v>1799224.7500000007</v>
      </c>
      <c r="K83" s="147">
        <f t="shared" si="39"/>
        <v>0</v>
      </c>
      <c r="L83" s="147">
        <f t="shared" si="39"/>
        <v>-2036113.1099999999</v>
      </c>
      <c r="M83" s="147">
        <f t="shared" si="39"/>
        <v>-11688364.566164382</v>
      </c>
      <c r="N83" s="147">
        <f t="shared" si="39"/>
        <v>3564064.8600000008</v>
      </c>
      <c r="O83" s="147">
        <f t="shared" si="39"/>
        <v>188549002.96000001</v>
      </c>
      <c r="P83" s="147">
        <f t="shared" si="39"/>
        <v>-835761.39</v>
      </c>
      <c r="Q83" s="147">
        <f t="shared" si="39"/>
        <v>169379904.69999996</v>
      </c>
      <c r="R83" s="147">
        <f t="shared" si="39"/>
        <v>21312643.509999998</v>
      </c>
      <c r="S83" s="147">
        <f t="shared" si="39"/>
        <v>-1307783.8599999999</v>
      </c>
      <c r="T83" s="147">
        <f t="shared" si="39"/>
        <v>-5961366.8000000017</v>
      </c>
      <c r="U83" s="147">
        <f t="shared" si="39"/>
        <v>-1453031.59</v>
      </c>
      <c r="V83" s="147">
        <f t="shared" si="39"/>
        <v>-281190.5</v>
      </c>
      <c r="W83" s="147">
        <f t="shared" si="39"/>
        <v>-4227144.7100000009</v>
      </c>
      <c r="X83" s="147">
        <f t="shared" si="39"/>
        <v>0</v>
      </c>
      <c r="Y83" s="147">
        <f t="shared" si="39"/>
        <v>0</v>
      </c>
    </row>
    <row r="84" spans="1:25" s="96" customFormat="1">
      <c r="A84" s="113" t="s">
        <v>46</v>
      </c>
      <c r="B84" s="113">
        <f t="shared" ref="B84:Y84" si="40">B24+B53</f>
        <v>-50942101.090000004</v>
      </c>
      <c r="C84" s="113">
        <f>C24+C53</f>
        <v>-61550167.440000005</v>
      </c>
      <c r="D84" s="113">
        <f t="shared" si="40"/>
        <v>10608066.35</v>
      </c>
      <c r="E84" s="113">
        <f t="shared" si="40"/>
        <v>0</v>
      </c>
      <c r="F84" s="113">
        <f t="shared" si="40"/>
        <v>0</v>
      </c>
      <c r="G84" s="113">
        <f t="shared" si="40"/>
        <v>0</v>
      </c>
      <c r="H84" s="113">
        <f t="shared" si="40"/>
        <v>0</v>
      </c>
      <c r="I84" s="113">
        <f t="shared" si="40"/>
        <v>0</v>
      </c>
      <c r="J84" s="113">
        <f t="shared" si="40"/>
        <v>0</v>
      </c>
      <c r="K84" s="113">
        <f t="shared" si="40"/>
        <v>0</v>
      </c>
      <c r="L84" s="113">
        <f t="shared" si="40"/>
        <v>0</v>
      </c>
      <c r="M84" s="113">
        <f t="shared" si="40"/>
        <v>0</v>
      </c>
      <c r="N84" s="113">
        <f t="shared" si="40"/>
        <v>0</v>
      </c>
      <c r="O84" s="113">
        <f t="shared" si="40"/>
        <v>0</v>
      </c>
      <c r="P84" s="113">
        <f t="shared" si="40"/>
        <v>0</v>
      </c>
      <c r="Q84" s="113">
        <f t="shared" si="40"/>
        <v>0</v>
      </c>
      <c r="R84" s="113">
        <f t="shared" si="40"/>
        <v>0</v>
      </c>
      <c r="S84" s="113">
        <f t="shared" si="40"/>
        <v>0</v>
      </c>
      <c r="T84" s="113">
        <f t="shared" si="40"/>
        <v>0</v>
      </c>
      <c r="U84" s="113">
        <f t="shared" si="40"/>
        <v>0</v>
      </c>
      <c r="V84" s="113">
        <f t="shared" si="40"/>
        <v>0</v>
      </c>
      <c r="W84" s="113">
        <f t="shared" si="40"/>
        <v>0</v>
      </c>
      <c r="X84" s="113">
        <f t="shared" si="40"/>
        <v>0</v>
      </c>
      <c r="Y84" s="113">
        <f t="shared" si="40"/>
        <v>0</v>
      </c>
    </row>
    <row r="85" spans="1:25" s="96" customFormat="1">
      <c r="A85" s="112" t="s">
        <v>47</v>
      </c>
      <c r="B85" s="147">
        <f t="shared" ref="B85:Y85" si="41">B25+B54</f>
        <v>33459365.387168884</v>
      </c>
      <c r="C85" s="147">
        <f t="shared" si="41"/>
        <v>30157511.378238998</v>
      </c>
      <c r="D85" s="147">
        <f t="shared" si="41"/>
        <v>-150716212.04471681</v>
      </c>
      <c r="E85" s="147">
        <f t="shared" si="41"/>
        <v>300993926.33999997</v>
      </c>
      <c r="F85" s="147">
        <f t="shared" si="41"/>
        <v>-333808330.02999997</v>
      </c>
      <c r="G85" s="147">
        <f t="shared" si="41"/>
        <v>680768.7236468941</v>
      </c>
      <c r="H85" s="147">
        <f t="shared" si="41"/>
        <v>59291268.7211321</v>
      </c>
      <c r="I85" s="147">
        <f t="shared" si="41"/>
        <v>-46685247.071320802</v>
      </c>
      <c r="J85" s="147">
        <f t="shared" si="41"/>
        <v>1799224.7500000007</v>
      </c>
      <c r="K85" s="147">
        <f t="shared" si="41"/>
        <v>0</v>
      </c>
      <c r="L85" s="147">
        <f t="shared" si="41"/>
        <v>-2036113.1099999999</v>
      </c>
      <c r="M85" s="147">
        <f t="shared" si="41"/>
        <v>-11688364.566164382</v>
      </c>
      <c r="N85" s="147">
        <f t="shared" si="41"/>
        <v>3564064.8600000008</v>
      </c>
      <c r="O85" s="147">
        <f t="shared" si="41"/>
        <v>188549002.96000001</v>
      </c>
      <c r="P85" s="147">
        <f t="shared" si="41"/>
        <v>-835761.39</v>
      </c>
      <c r="Q85" s="147">
        <f t="shared" si="41"/>
        <v>169379904.69999996</v>
      </c>
      <c r="R85" s="147">
        <f t="shared" si="41"/>
        <v>21312643.509999998</v>
      </c>
      <c r="S85" s="147">
        <f t="shared" si="41"/>
        <v>-1307783.8599999999</v>
      </c>
      <c r="T85" s="147">
        <f t="shared" si="41"/>
        <v>-5961366.8000000017</v>
      </c>
      <c r="U85" s="147">
        <f t="shared" si="41"/>
        <v>-1453031.59</v>
      </c>
      <c r="V85" s="147">
        <f t="shared" si="41"/>
        <v>-281190.5</v>
      </c>
      <c r="W85" s="147">
        <f t="shared" si="41"/>
        <v>-4227144.7100000009</v>
      </c>
      <c r="X85" s="147">
        <f t="shared" si="41"/>
        <v>0</v>
      </c>
      <c r="Y85" s="147">
        <f t="shared" si="41"/>
        <v>0</v>
      </c>
    </row>
    <row r="86" spans="1:25" s="96" customFormat="1">
      <c r="A86" s="114" t="s">
        <v>48</v>
      </c>
      <c r="B86" s="148">
        <f t="shared" ref="B86:Y86" si="42">B26+B55</f>
        <v>0</v>
      </c>
      <c r="C86" s="148">
        <f t="shared" si="42"/>
        <v>0</v>
      </c>
      <c r="D86" s="148">
        <f t="shared" si="42"/>
        <v>0</v>
      </c>
      <c r="E86" s="148">
        <f t="shared" si="42"/>
        <v>0</v>
      </c>
      <c r="F86" s="148">
        <f t="shared" si="42"/>
        <v>0</v>
      </c>
      <c r="G86" s="148">
        <f t="shared" si="42"/>
        <v>0</v>
      </c>
      <c r="H86" s="148">
        <f t="shared" si="42"/>
        <v>0</v>
      </c>
      <c r="I86" s="148">
        <f t="shared" si="42"/>
        <v>0</v>
      </c>
      <c r="J86" s="148">
        <f t="shared" si="42"/>
        <v>0</v>
      </c>
      <c r="K86" s="148">
        <f t="shared" si="42"/>
        <v>0</v>
      </c>
      <c r="L86" s="148">
        <f t="shared" si="42"/>
        <v>0</v>
      </c>
      <c r="M86" s="148">
        <f t="shared" si="42"/>
        <v>0</v>
      </c>
      <c r="N86" s="148">
        <f t="shared" si="42"/>
        <v>0</v>
      </c>
      <c r="O86" s="148">
        <f t="shared" si="42"/>
        <v>0</v>
      </c>
      <c r="P86" s="148">
        <f t="shared" si="42"/>
        <v>0</v>
      </c>
      <c r="Q86" s="148">
        <f t="shared" si="42"/>
        <v>0</v>
      </c>
      <c r="R86" s="148">
        <f t="shared" si="42"/>
        <v>0</v>
      </c>
      <c r="S86" s="148">
        <f t="shared" si="42"/>
        <v>0</v>
      </c>
      <c r="T86" s="148">
        <f t="shared" si="42"/>
        <v>0</v>
      </c>
      <c r="U86" s="148">
        <f t="shared" si="42"/>
        <v>0</v>
      </c>
      <c r="V86" s="148">
        <f t="shared" si="42"/>
        <v>0</v>
      </c>
      <c r="W86" s="148">
        <f t="shared" si="42"/>
        <v>0</v>
      </c>
      <c r="X86" s="148">
        <f t="shared" si="42"/>
        <v>0</v>
      </c>
      <c r="Y86" s="148">
        <f t="shared" si="42"/>
        <v>0</v>
      </c>
    </row>
    <row r="87" spans="1:25" s="96" customFormat="1" ht="15" customHeight="1">
      <c r="A87" s="115" t="s">
        <v>49</v>
      </c>
      <c r="B87" s="149">
        <f t="shared" ref="B87:Y87" si="43">B27+B56</f>
        <v>33459365.387168903</v>
      </c>
      <c r="C87" s="149">
        <f t="shared" si="43"/>
        <v>30157511.378238998</v>
      </c>
      <c r="D87" s="149">
        <f t="shared" si="43"/>
        <v>-150716212.04471681</v>
      </c>
      <c r="E87" s="149">
        <f t="shared" si="43"/>
        <v>300993926.33999997</v>
      </c>
      <c r="F87" s="149">
        <f t="shared" si="43"/>
        <v>-333808330.03000003</v>
      </c>
      <c r="G87" s="149">
        <f t="shared" si="43"/>
        <v>680768.7236468948</v>
      </c>
      <c r="H87" s="149">
        <f t="shared" si="43"/>
        <v>59291268.7211321</v>
      </c>
      <c r="I87" s="149">
        <f t="shared" si="43"/>
        <v>-46685247.071320802</v>
      </c>
      <c r="J87" s="149">
        <f t="shared" si="43"/>
        <v>1799224.7500000007</v>
      </c>
      <c r="K87" s="149">
        <f t="shared" si="43"/>
        <v>0</v>
      </c>
      <c r="L87" s="149">
        <f t="shared" si="43"/>
        <v>-2036113.1099999999</v>
      </c>
      <c r="M87" s="149">
        <f t="shared" si="43"/>
        <v>-11688364.566164382</v>
      </c>
      <c r="N87" s="149">
        <f t="shared" si="43"/>
        <v>3564064.8600000008</v>
      </c>
      <c r="O87" s="149">
        <f t="shared" si="43"/>
        <v>188549002.96000001</v>
      </c>
      <c r="P87" s="149">
        <f t="shared" si="43"/>
        <v>-835761.39</v>
      </c>
      <c r="Q87" s="149">
        <f t="shared" si="43"/>
        <v>169379904.69999996</v>
      </c>
      <c r="R87" s="149">
        <f t="shared" si="43"/>
        <v>21312643.509999998</v>
      </c>
      <c r="S87" s="149">
        <f t="shared" si="43"/>
        <v>-1307783.8599999999</v>
      </c>
      <c r="T87" s="149">
        <f t="shared" si="43"/>
        <v>-5961366.8000000017</v>
      </c>
      <c r="U87" s="149">
        <f t="shared" si="43"/>
        <v>-1453031.59</v>
      </c>
      <c r="V87" s="149">
        <f t="shared" si="43"/>
        <v>-281190.5</v>
      </c>
      <c r="W87" s="149">
        <f t="shared" si="43"/>
        <v>-4227144.7100000009</v>
      </c>
      <c r="X87" s="149">
        <f t="shared" si="43"/>
        <v>0</v>
      </c>
      <c r="Y87" s="149">
        <f t="shared" si="43"/>
        <v>0</v>
      </c>
    </row>
    <row r="88" spans="1:25" s="93" customFormat="1"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</row>
    <row r="89" spans="1:25" s="93" customFormat="1">
      <c r="A89" s="104" t="s">
        <v>52</v>
      </c>
      <c r="B89" s="150">
        <f t="shared" ref="B89:M89" si="44">B59</f>
        <v>116534366.91</v>
      </c>
      <c r="C89" s="150">
        <f t="shared" si="44"/>
        <v>0</v>
      </c>
      <c r="D89" s="150">
        <f t="shared" si="44"/>
        <v>0</v>
      </c>
      <c r="E89" s="150">
        <f t="shared" si="44"/>
        <v>116534366.91</v>
      </c>
      <c r="F89" s="150">
        <f t="shared" si="44"/>
        <v>0</v>
      </c>
      <c r="G89" s="150">
        <f t="shared" si="44"/>
        <v>0</v>
      </c>
      <c r="H89" s="150">
        <f t="shared" si="44"/>
        <v>0</v>
      </c>
      <c r="I89" s="150">
        <f t="shared" si="44"/>
        <v>0</v>
      </c>
      <c r="J89" s="150">
        <f t="shared" si="44"/>
        <v>0</v>
      </c>
      <c r="K89" s="150">
        <f t="shared" si="44"/>
        <v>0</v>
      </c>
      <c r="L89" s="150">
        <f t="shared" si="44"/>
        <v>0</v>
      </c>
      <c r="M89" s="150">
        <f t="shared" si="44"/>
        <v>0</v>
      </c>
      <c r="N89" s="150">
        <f t="shared" ref="N89:Y89" si="45">N59</f>
        <v>0</v>
      </c>
      <c r="O89" s="150">
        <f t="shared" si="45"/>
        <v>0</v>
      </c>
      <c r="P89" s="150">
        <f t="shared" si="45"/>
        <v>0</v>
      </c>
      <c r="Q89" s="150">
        <f t="shared" si="45"/>
        <v>0</v>
      </c>
      <c r="R89" s="150">
        <f t="shared" si="45"/>
        <v>0</v>
      </c>
      <c r="S89" s="150">
        <f t="shared" si="45"/>
        <v>0</v>
      </c>
      <c r="T89" s="150">
        <f t="shared" si="45"/>
        <v>0</v>
      </c>
      <c r="U89" s="150">
        <f t="shared" si="45"/>
        <v>0</v>
      </c>
      <c r="V89" s="150">
        <f t="shared" si="45"/>
        <v>0</v>
      </c>
      <c r="W89" s="150">
        <f t="shared" si="45"/>
        <v>0</v>
      </c>
      <c r="X89" s="150">
        <f t="shared" si="45"/>
        <v>0</v>
      </c>
      <c r="Y89" s="150">
        <f t="shared" si="45"/>
        <v>0</v>
      </c>
    </row>
    <row r="90" spans="1:25" s="93" customFormat="1">
      <c r="A90" s="107" t="s">
        <v>55</v>
      </c>
      <c r="B90" s="151"/>
      <c r="C90" s="151">
        <f>C87-C89</f>
        <v>30157511.378238998</v>
      </c>
      <c r="D90" s="151">
        <f t="shared" ref="D90:Y90" si="46">D87-D89</f>
        <v>-150716212.04471681</v>
      </c>
      <c r="E90" s="151">
        <f>E87-E89</f>
        <v>184459559.42999998</v>
      </c>
      <c r="F90" s="151">
        <f t="shared" si="46"/>
        <v>-333808330.03000003</v>
      </c>
      <c r="G90" s="151">
        <f t="shared" si="46"/>
        <v>680768.7236468948</v>
      </c>
      <c r="H90" s="151">
        <f t="shared" si="46"/>
        <v>59291268.7211321</v>
      </c>
      <c r="I90" s="151">
        <f t="shared" si="46"/>
        <v>-46685247.071320802</v>
      </c>
      <c r="J90" s="151">
        <f t="shared" si="46"/>
        <v>1799224.7500000007</v>
      </c>
      <c r="K90" s="151">
        <f t="shared" si="46"/>
        <v>0</v>
      </c>
      <c r="L90" s="151">
        <f t="shared" si="46"/>
        <v>-2036113.1099999999</v>
      </c>
      <c r="M90" s="151">
        <f t="shared" si="46"/>
        <v>-11688364.566164382</v>
      </c>
      <c r="N90" s="151">
        <f t="shared" si="46"/>
        <v>3564064.8600000008</v>
      </c>
      <c r="O90" s="151">
        <f t="shared" si="46"/>
        <v>188549002.96000001</v>
      </c>
      <c r="P90" s="151">
        <f t="shared" si="46"/>
        <v>-835761.39</v>
      </c>
      <c r="Q90" s="151">
        <f t="shared" si="46"/>
        <v>169379904.69999996</v>
      </c>
      <c r="R90" s="151">
        <f t="shared" si="46"/>
        <v>21312643.509999998</v>
      </c>
      <c r="S90" s="151">
        <f t="shared" si="46"/>
        <v>-1307783.8599999999</v>
      </c>
      <c r="T90" s="151">
        <f t="shared" si="46"/>
        <v>-5961366.8000000017</v>
      </c>
      <c r="U90" s="151">
        <f t="shared" si="46"/>
        <v>-1453031.59</v>
      </c>
      <c r="V90" s="151">
        <f t="shared" si="46"/>
        <v>-281190.5</v>
      </c>
      <c r="W90" s="151">
        <f t="shared" si="46"/>
        <v>-4227144.7100000009</v>
      </c>
      <c r="X90" s="151">
        <f t="shared" si="46"/>
        <v>0</v>
      </c>
      <c r="Y90" s="151">
        <f t="shared" si="46"/>
        <v>0</v>
      </c>
    </row>
    <row r="91" spans="1:25"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</row>
    <row r="93" spans="1:25">
      <c r="H93" s="119"/>
      <c r="I93" s="119"/>
      <c r="J93" s="119"/>
      <c r="K93" s="119"/>
      <c r="L93" s="119"/>
      <c r="M93" s="119"/>
    </row>
    <row r="94" spans="1:25">
      <c r="H94" s="119"/>
      <c r="I94" s="119"/>
      <c r="J94" s="119"/>
      <c r="K94" s="119"/>
      <c r="L94" s="119"/>
      <c r="M94" s="119"/>
    </row>
    <row r="96" spans="1:25">
      <c r="H96" s="120"/>
      <c r="I96" s="120"/>
    </row>
    <row r="98" spans="9:9">
      <c r="I98" s="120"/>
    </row>
  </sheetData>
  <mergeCells count="1">
    <mergeCell ref="A1:Y1"/>
  </mergeCells>
  <phoneticPr fontId="3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8"/>
  <sheetViews>
    <sheetView workbookViewId="0">
      <pane xSplit="3" ySplit="4" topLeftCell="D131" activePane="bottomRight" state="frozen"/>
      <selection pane="topRight"/>
      <selection pane="bottomLeft"/>
      <selection pane="bottomRight" activeCell="C52" sqref="C52"/>
    </sheetView>
  </sheetViews>
  <sheetFormatPr defaultColWidth="9" defaultRowHeight="13.5"/>
  <cols>
    <col min="1" max="1" width="6" style="59" customWidth="1"/>
    <col min="2" max="2" width="17.375" style="59" customWidth="1"/>
    <col min="3" max="3" width="15.875" style="59" customWidth="1"/>
    <col min="4" max="5" width="13" style="59" customWidth="1"/>
    <col min="6" max="6" width="15" style="59" customWidth="1"/>
    <col min="7" max="10" width="13" style="59" customWidth="1"/>
    <col min="11" max="11" width="14.5" style="59" customWidth="1"/>
    <col min="12" max="13" width="13" style="59" customWidth="1"/>
    <col min="14" max="19" width="13" style="60" customWidth="1"/>
    <col min="20" max="24" width="13" style="59" customWidth="1"/>
    <col min="25" max="16384" width="9" style="59"/>
  </cols>
  <sheetData>
    <row r="1" spans="1:26" s="56" customFormat="1" ht="21" customHeight="1">
      <c r="A1" s="246" t="s">
        <v>56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</row>
    <row r="2" spans="1:26">
      <c r="A2" s="61"/>
      <c r="B2" s="62" t="s">
        <v>57</v>
      </c>
      <c r="C2" s="63" t="s">
        <v>2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76"/>
      <c r="O2" s="76"/>
      <c r="P2" s="76"/>
      <c r="Q2" s="76"/>
      <c r="R2" s="76"/>
      <c r="S2" s="76"/>
      <c r="T2" s="61"/>
      <c r="U2" s="61"/>
      <c r="V2" s="61"/>
      <c r="W2" s="61"/>
      <c r="X2" s="61"/>
    </row>
    <row r="3" spans="1:26">
      <c r="A3" s="64" t="s">
        <v>58</v>
      </c>
      <c r="B3" s="65" t="s">
        <v>59</v>
      </c>
      <c r="C3" s="66" t="str">
        <f>累计利润调整表!B3</f>
        <v>合计</v>
      </c>
      <c r="D3" s="66" t="str">
        <f>累计利润调整表!C3</f>
        <v>其他</v>
      </c>
      <c r="E3" s="66" t="str">
        <f>累计利润调整表!D3</f>
        <v>总部中后台</v>
      </c>
      <c r="F3" s="66" t="str">
        <f>累计利润调整表!E3</f>
        <v>经纪业务部</v>
      </c>
      <c r="G3" s="66" t="str">
        <f>累计利润调整表!F3</f>
        <v>资产管理部</v>
      </c>
      <c r="H3" s="66" t="str">
        <f>累计利润调整表!G3</f>
        <v>深分公司合计</v>
      </c>
      <c r="I3" s="77" t="str">
        <f>累计利润调整表!H3</f>
        <v>固定收益部</v>
      </c>
      <c r="J3" s="77" t="str">
        <f>累计利润调整表!I3</f>
        <v>证券投资部</v>
      </c>
      <c r="K3" s="77" t="str">
        <f>累计利润调整表!J3</f>
        <v>金融衍生品投资部</v>
      </c>
      <c r="L3" s="77" t="str">
        <f>累计利润调整表!K3</f>
        <v>风险管理部</v>
      </c>
      <c r="M3" s="77" t="str">
        <f>累计利润调整表!L3</f>
        <v>深圳管理部</v>
      </c>
      <c r="N3" s="77" t="str">
        <f>累计利润调整表!M3</f>
        <v>金融工程部</v>
      </c>
      <c r="O3" s="66" t="str">
        <f>累计利润调整表!N3</f>
        <v>中小企业融资部</v>
      </c>
      <c r="P3" s="66" t="str">
        <f>累计利润调整表!O3</f>
        <v>投资银行合计</v>
      </c>
      <c r="Q3" s="77" t="str">
        <f>累计利润调整表!P3</f>
        <v>财务顾问部</v>
      </c>
      <c r="R3" s="77" t="str">
        <f>累计利润调整表!Q3</f>
        <v>债券融资部</v>
      </c>
      <c r="S3" s="77" t="str">
        <f>累计利润调整表!R3</f>
        <v>股权融资部</v>
      </c>
      <c r="T3" s="77" t="str">
        <f>累计利润调整表!S3</f>
        <v>投资银行总部</v>
      </c>
      <c r="U3" s="66" t="str">
        <f>累计利润调整表!T3</f>
        <v>浙江分公司小计</v>
      </c>
      <c r="V3" s="77" t="str">
        <f>累计利润调整表!U3</f>
        <v>浙分总部</v>
      </c>
      <c r="W3" s="77" t="str">
        <f>累计利润调整表!V3</f>
        <v>综合业务部</v>
      </c>
      <c r="X3" s="77" t="str">
        <f>累计利润调整表!W3</f>
        <v>网络金融部</v>
      </c>
      <c r="Y3" s="66">
        <f>累计利润调整表!X3</f>
        <v>0</v>
      </c>
      <c r="Z3" s="66">
        <f>累计利润调整表!Y3</f>
        <v>0</v>
      </c>
    </row>
    <row r="4" spans="1:26">
      <c r="A4" s="247" t="s">
        <v>60</v>
      </c>
      <c r="B4" s="67" t="s">
        <v>61</v>
      </c>
      <c r="C4" s="68">
        <v>67225892.819999993</v>
      </c>
      <c r="D4" s="68">
        <v>185900</v>
      </c>
      <c r="E4" s="68">
        <v>16923656.390000001</v>
      </c>
      <c r="F4" s="68">
        <v>32059178.689999998</v>
      </c>
      <c r="G4" s="68">
        <v>2002756.1200000003</v>
      </c>
      <c r="H4" s="68">
        <v>5142808.7300000004</v>
      </c>
      <c r="I4" s="68">
        <v>1509423.06</v>
      </c>
      <c r="J4" s="68">
        <v>1283779.19</v>
      </c>
      <c r="K4" s="68">
        <v>708896.02</v>
      </c>
      <c r="L4" s="68">
        <v>0</v>
      </c>
      <c r="M4" s="68">
        <v>591829.46</v>
      </c>
      <c r="N4" s="78">
        <v>1048881</v>
      </c>
      <c r="O4" s="78">
        <v>2088680.89</v>
      </c>
      <c r="P4" s="78">
        <v>6145538.2199999997</v>
      </c>
      <c r="Q4" s="78">
        <v>287541.51</v>
      </c>
      <c r="R4" s="78">
        <v>1561404.76</v>
      </c>
      <c r="S4" s="78">
        <v>3518551.19</v>
      </c>
      <c r="T4" s="68">
        <v>778040.75999999989</v>
      </c>
      <c r="U4" s="68">
        <v>2677373.7799999998</v>
      </c>
      <c r="V4" s="68">
        <v>677863.45</v>
      </c>
      <c r="W4" s="68">
        <v>164256.81</v>
      </c>
      <c r="X4" s="68">
        <v>1835253.52</v>
      </c>
    </row>
    <row r="5" spans="1:26">
      <c r="A5" s="247"/>
      <c r="B5" s="67" t="s">
        <v>62</v>
      </c>
      <c r="C5" s="68">
        <v>803630.96000000008</v>
      </c>
      <c r="D5" s="68">
        <v>10960</v>
      </c>
      <c r="E5" s="68">
        <v>129875</v>
      </c>
      <c r="F5" s="68">
        <v>603929.62999999989</v>
      </c>
      <c r="G5" s="68">
        <v>17175</v>
      </c>
      <c r="H5" s="68">
        <v>26645.33</v>
      </c>
      <c r="I5" s="68">
        <v>8350</v>
      </c>
      <c r="J5" s="68">
        <v>9470.33</v>
      </c>
      <c r="K5" s="68">
        <v>1600</v>
      </c>
      <c r="L5" s="68">
        <v>0</v>
      </c>
      <c r="M5" s="68">
        <v>2250</v>
      </c>
      <c r="N5" s="78">
        <v>4975</v>
      </c>
      <c r="O5" s="78">
        <v>70</v>
      </c>
      <c r="P5" s="78">
        <v>14976</v>
      </c>
      <c r="Q5" s="78">
        <v>175.00000000000003</v>
      </c>
      <c r="R5" s="78">
        <v>10802</v>
      </c>
      <c r="S5" s="78">
        <v>0</v>
      </c>
      <c r="T5" s="68">
        <v>3999</v>
      </c>
      <c r="U5" s="68">
        <v>0</v>
      </c>
      <c r="V5" s="68">
        <v>0</v>
      </c>
      <c r="W5" s="68">
        <v>0</v>
      </c>
      <c r="X5" s="68">
        <v>0</v>
      </c>
    </row>
    <row r="6" spans="1:26">
      <c r="A6" s="247"/>
      <c r="B6" s="67" t="s">
        <v>63</v>
      </c>
      <c r="C6" s="68">
        <v>2897709.39</v>
      </c>
      <c r="D6" s="68">
        <v>3912</v>
      </c>
      <c r="E6" s="68">
        <v>626769.47</v>
      </c>
      <c r="F6" s="68">
        <v>990742.74999999977</v>
      </c>
      <c r="G6" s="68">
        <v>41246.30000000001</v>
      </c>
      <c r="H6" s="68">
        <v>102752.69000000002</v>
      </c>
      <c r="I6" s="68">
        <v>30967.65</v>
      </c>
      <c r="J6" s="68">
        <v>26280.360000000004</v>
      </c>
      <c r="K6" s="68">
        <v>14513.92</v>
      </c>
      <c r="L6" s="79">
        <v>0</v>
      </c>
      <c r="M6" s="68">
        <v>9097.7999999999993</v>
      </c>
      <c r="N6" s="78">
        <v>21892.960000000003</v>
      </c>
      <c r="O6" s="78">
        <v>41349.25</v>
      </c>
      <c r="P6" s="78">
        <v>1042237.91</v>
      </c>
      <c r="Q6" s="78">
        <v>6000.42</v>
      </c>
      <c r="R6" s="78">
        <v>831374.69</v>
      </c>
      <c r="S6" s="78">
        <v>190025.43</v>
      </c>
      <c r="T6" s="68">
        <v>14837.37</v>
      </c>
      <c r="U6" s="68">
        <v>48699.02</v>
      </c>
      <c r="V6" s="68">
        <v>13704.48</v>
      </c>
      <c r="W6" s="68">
        <v>3402.75</v>
      </c>
      <c r="X6" s="68">
        <v>31591.79</v>
      </c>
    </row>
    <row r="7" spans="1:26">
      <c r="A7" s="247"/>
      <c r="B7" s="67" t="s">
        <v>64</v>
      </c>
      <c r="C7" s="68">
        <v>15816776.750000002</v>
      </c>
      <c r="D7" s="68">
        <v>-188890.35</v>
      </c>
      <c r="E7" s="68">
        <v>3200699.3600000003</v>
      </c>
      <c r="F7" s="68">
        <v>8761332.6899999995</v>
      </c>
      <c r="G7" s="68">
        <v>509696.74</v>
      </c>
      <c r="H7" s="68">
        <v>1325437.9099999999</v>
      </c>
      <c r="I7" s="68">
        <v>379082.33</v>
      </c>
      <c r="J7" s="68">
        <v>352449.25</v>
      </c>
      <c r="K7" s="68">
        <v>195965.64</v>
      </c>
      <c r="L7" s="68">
        <v>0</v>
      </c>
      <c r="M7" s="68">
        <v>111042.17</v>
      </c>
      <c r="N7" s="78">
        <v>286898.52</v>
      </c>
      <c r="O7" s="78">
        <v>523660.33999999997</v>
      </c>
      <c r="P7" s="78">
        <v>872319.74</v>
      </c>
      <c r="Q7" s="78">
        <v>62264.89</v>
      </c>
      <c r="R7" s="78">
        <v>385234.55</v>
      </c>
      <c r="S7" s="78">
        <v>311027.11</v>
      </c>
      <c r="T7" s="68">
        <v>113793.19</v>
      </c>
      <c r="U7" s="68">
        <v>812520.32</v>
      </c>
      <c r="V7" s="68">
        <v>128282.37</v>
      </c>
      <c r="W7" s="68">
        <v>58559.34</v>
      </c>
      <c r="X7" s="68">
        <v>625678.61</v>
      </c>
    </row>
    <row r="8" spans="1:26">
      <c r="A8" s="247"/>
      <c r="B8" s="67" t="s">
        <v>65</v>
      </c>
      <c r="C8" s="68">
        <v>0</v>
      </c>
      <c r="D8" s="68">
        <v>0</v>
      </c>
      <c r="E8" s="68">
        <v>0</v>
      </c>
      <c r="F8" s="68">
        <v>0</v>
      </c>
      <c r="G8" s="68">
        <v>0</v>
      </c>
      <c r="H8" s="68">
        <v>0</v>
      </c>
      <c r="I8" s="68">
        <v>0</v>
      </c>
      <c r="J8" s="68">
        <v>0</v>
      </c>
      <c r="K8" s="68">
        <v>0</v>
      </c>
      <c r="L8" s="68">
        <v>0</v>
      </c>
      <c r="M8" s="6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T8" s="68">
        <v>0</v>
      </c>
      <c r="U8" s="68">
        <v>0</v>
      </c>
      <c r="V8" s="68">
        <v>0</v>
      </c>
      <c r="W8" s="68">
        <v>0</v>
      </c>
      <c r="X8" s="68">
        <v>0</v>
      </c>
    </row>
    <row r="9" spans="1:26">
      <c r="A9" s="247"/>
      <c r="B9" s="67" t="s">
        <v>66</v>
      </c>
      <c r="C9" s="68">
        <v>214086.56</v>
      </c>
      <c r="D9" s="68">
        <v>0</v>
      </c>
      <c r="E9" s="68">
        <v>-1211.4000000000001</v>
      </c>
      <c r="F9" s="68">
        <v>178921.96000000002</v>
      </c>
      <c r="G9" s="68">
        <v>0</v>
      </c>
      <c r="H9" s="68">
        <v>4038</v>
      </c>
      <c r="I9" s="68">
        <v>0</v>
      </c>
      <c r="J9" s="68">
        <v>0</v>
      </c>
      <c r="K9" s="68">
        <v>4038</v>
      </c>
      <c r="L9" s="68">
        <v>0</v>
      </c>
      <c r="M9" s="68">
        <v>0</v>
      </c>
      <c r="N9" s="78">
        <v>0</v>
      </c>
      <c r="O9" s="78">
        <v>0</v>
      </c>
      <c r="P9" s="78">
        <v>0</v>
      </c>
      <c r="Q9" s="78">
        <v>0</v>
      </c>
      <c r="R9" s="78">
        <v>0</v>
      </c>
      <c r="S9" s="78">
        <v>0</v>
      </c>
      <c r="T9" s="68">
        <v>0</v>
      </c>
      <c r="U9" s="68">
        <v>32338</v>
      </c>
      <c r="V9" s="68">
        <v>0</v>
      </c>
      <c r="W9" s="68">
        <v>0</v>
      </c>
      <c r="X9" s="68">
        <v>32338</v>
      </c>
    </row>
    <row r="10" spans="1:26">
      <c r="A10" s="247"/>
      <c r="B10" s="67" t="s">
        <v>67</v>
      </c>
      <c r="C10" s="68">
        <v>1423616</v>
      </c>
      <c r="D10" s="68">
        <v>2100</v>
      </c>
      <c r="E10" s="68">
        <v>388136</v>
      </c>
      <c r="F10" s="68">
        <v>559060</v>
      </c>
      <c r="G10" s="68">
        <v>59560.000000000007</v>
      </c>
      <c r="H10" s="68">
        <v>122080</v>
      </c>
      <c r="I10" s="68">
        <v>38960</v>
      </c>
      <c r="J10" s="68">
        <v>30240</v>
      </c>
      <c r="K10" s="68">
        <v>16800</v>
      </c>
      <c r="L10" s="68">
        <v>0</v>
      </c>
      <c r="M10" s="68">
        <v>10500</v>
      </c>
      <c r="N10" s="78">
        <v>25580</v>
      </c>
      <c r="O10" s="78">
        <v>77640</v>
      </c>
      <c r="P10" s="78">
        <v>133720</v>
      </c>
      <c r="Q10" s="78">
        <v>12480</v>
      </c>
      <c r="R10" s="78">
        <v>58960</v>
      </c>
      <c r="S10" s="78">
        <v>44220</v>
      </c>
      <c r="T10" s="68">
        <v>18060</v>
      </c>
      <c r="U10" s="68">
        <v>81320</v>
      </c>
      <c r="V10" s="68">
        <v>12460</v>
      </c>
      <c r="W10" s="68">
        <v>5880</v>
      </c>
      <c r="X10" s="68">
        <v>62980</v>
      </c>
    </row>
    <row r="11" spans="1:26">
      <c r="A11" s="247"/>
      <c r="B11" s="67" t="s">
        <v>68</v>
      </c>
      <c r="C11" s="68">
        <v>452295.97000000003</v>
      </c>
      <c r="D11" s="68">
        <v>0</v>
      </c>
      <c r="E11" s="68">
        <v>197434.04</v>
      </c>
      <c r="F11" s="68">
        <v>164451.82999999999</v>
      </c>
      <c r="G11" s="68">
        <v>12000</v>
      </c>
      <c r="H11" s="68">
        <v>43324.100000000006</v>
      </c>
      <c r="I11" s="68">
        <v>1270</v>
      </c>
      <c r="J11" s="68">
        <v>13739.04</v>
      </c>
      <c r="K11" s="68">
        <v>9166</v>
      </c>
      <c r="L11" s="68">
        <v>0</v>
      </c>
      <c r="M11" s="68">
        <v>13539.060000000001</v>
      </c>
      <c r="N11" s="78">
        <v>5610.0000000000009</v>
      </c>
      <c r="O11" s="78">
        <v>8000</v>
      </c>
      <c r="P11" s="78">
        <v>9990</v>
      </c>
      <c r="Q11" s="78">
        <v>0</v>
      </c>
      <c r="R11" s="78">
        <v>1600</v>
      </c>
      <c r="S11" s="78">
        <v>0</v>
      </c>
      <c r="T11" s="68">
        <v>8390</v>
      </c>
      <c r="U11" s="68">
        <v>17096</v>
      </c>
      <c r="V11" s="68">
        <v>12290.000000000002</v>
      </c>
      <c r="W11" s="68">
        <v>4806</v>
      </c>
      <c r="X11" s="68">
        <v>0</v>
      </c>
    </row>
    <row r="12" spans="1:26">
      <c r="A12" s="247"/>
      <c r="B12" s="67" t="s">
        <v>69</v>
      </c>
      <c r="C12" s="68">
        <v>0</v>
      </c>
      <c r="D12" s="68">
        <v>0</v>
      </c>
      <c r="E12" s="68">
        <v>0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79">
        <v>0</v>
      </c>
      <c r="M12" s="68">
        <v>0</v>
      </c>
      <c r="N12" s="78">
        <v>0</v>
      </c>
      <c r="O12" s="78">
        <v>0</v>
      </c>
      <c r="P12" s="78">
        <v>0</v>
      </c>
      <c r="Q12" s="78">
        <v>0</v>
      </c>
      <c r="R12" s="78">
        <v>0</v>
      </c>
      <c r="S12" s="78">
        <v>0</v>
      </c>
      <c r="T12" s="68">
        <v>0</v>
      </c>
      <c r="U12" s="68">
        <v>0</v>
      </c>
      <c r="V12" s="68">
        <v>0</v>
      </c>
      <c r="W12" s="68">
        <v>0</v>
      </c>
      <c r="X12" s="68">
        <v>0</v>
      </c>
    </row>
    <row r="13" spans="1:26">
      <c r="A13" s="247"/>
      <c r="B13" s="67" t="s">
        <v>70</v>
      </c>
      <c r="C13" s="69">
        <v>88834008.449999988</v>
      </c>
      <c r="D13" s="69">
        <v>13981.650000000014</v>
      </c>
      <c r="E13" s="69">
        <v>21465358.859999996</v>
      </c>
      <c r="F13" s="69">
        <v>43317617.549999997</v>
      </c>
      <c r="G13" s="69">
        <v>2642434.16</v>
      </c>
      <c r="H13" s="69">
        <v>6767086.7600000007</v>
      </c>
      <c r="I13" s="69">
        <v>1968053.04</v>
      </c>
      <c r="J13" s="69">
        <v>1715958.1700000002</v>
      </c>
      <c r="K13" s="69">
        <v>950979.58000000007</v>
      </c>
      <c r="L13" s="69">
        <v>0</v>
      </c>
      <c r="M13" s="69">
        <v>738258.48999999987</v>
      </c>
      <c r="N13" s="72">
        <v>1393837.48</v>
      </c>
      <c r="O13" s="72">
        <v>2739400.4800000004</v>
      </c>
      <c r="P13" s="72">
        <v>8218781.8700000001</v>
      </c>
      <c r="Q13" s="72">
        <v>368461.81999999989</v>
      </c>
      <c r="R13" s="72">
        <v>2849376.0000000005</v>
      </c>
      <c r="S13" s="72">
        <v>4063823.7300000004</v>
      </c>
      <c r="T13" s="69">
        <v>937120.32</v>
      </c>
      <c r="U13" s="69">
        <v>3669347.12</v>
      </c>
      <c r="V13" s="69">
        <v>844600.29999999993</v>
      </c>
      <c r="W13" s="69">
        <v>236904.9</v>
      </c>
      <c r="X13" s="69">
        <v>2587841.9199999995</v>
      </c>
    </row>
    <row r="14" spans="1:26">
      <c r="A14" s="248" t="s">
        <v>71</v>
      </c>
      <c r="B14" s="70" t="s">
        <v>72</v>
      </c>
      <c r="C14" s="68">
        <v>29003581.040000007</v>
      </c>
      <c r="D14" s="68">
        <v>0</v>
      </c>
      <c r="E14" s="68">
        <v>0</v>
      </c>
      <c r="F14" s="68">
        <v>17424052.460000008</v>
      </c>
      <c r="G14" s="68">
        <v>0</v>
      </c>
      <c r="H14" s="68">
        <v>25510.490000000005</v>
      </c>
      <c r="I14" s="68">
        <v>0</v>
      </c>
      <c r="J14" s="68">
        <v>0</v>
      </c>
      <c r="K14" s="68">
        <v>5324</v>
      </c>
      <c r="L14" s="79">
        <v>0</v>
      </c>
      <c r="M14" s="68">
        <v>0</v>
      </c>
      <c r="N14" s="78">
        <v>20186.490000000005</v>
      </c>
      <c r="O14" s="78">
        <v>0</v>
      </c>
      <c r="P14" s="78">
        <v>11491060</v>
      </c>
      <c r="Q14" s="78">
        <v>0</v>
      </c>
      <c r="R14" s="78">
        <v>9586060</v>
      </c>
      <c r="S14" s="78">
        <v>1905000</v>
      </c>
      <c r="T14" s="68">
        <v>0</v>
      </c>
      <c r="U14" s="68">
        <v>62958.09</v>
      </c>
      <c r="V14" s="68">
        <v>0</v>
      </c>
      <c r="W14" s="68">
        <v>0</v>
      </c>
      <c r="X14" s="68">
        <v>62958.09</v>
      </c>
    </row>
    <row r="15" spans="1:26">
      <c r="A15" s="248"/>
      <c r="B15" s="70" t="s">
        <v>73</v>
      </c>
      <c r="C15" s="68">
        <v>62033479.329999998</v>
      </c>
      <c r="D15" s="68">
        <v>0</v>
      </c>
      <c r="E15" s="68">
        <v>0</v>
      </c>
      <c r="F15" s="68">
        <v>26395054.079999998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  <c r="L15" s="79">
        <v>0</v>
      </c>
      <c r="M15" s="68">
        <v>0</v>
      </c>
      <c r="N15" s="78">
        <v>0</v>
      </c>
      <c r="O15" s="78">
        <v>15400</v>
      </c>
      <c r="P15" s="78">
        <v>35623025.25</v>
      </c>
      <c r="Q15" s="78">
        <v>0</v>
      </c>
      <c r="R15" s="78">
        <v>30689525.25</v>
      </c>
      <c r="S15" s="78">
        <v>4933500</v>
      </c>
      <c r="T15" s="68">
        <v>0</v>
      </c>
      <c r="U15" s="68">
        <v>0</v>
      </c>
      <c r="V15" s="68">
        <v>0</v>
      </c>
      <c r="W15" s="68">
        <v>0</v>
      </c>
      <c r="X15" s="68">
        <v>0</v>
      </c>
    </row>
    <row r="16" spans="1:26">
      <c r="A16" s="248"/>
      <c r="B16" s="70" t="s">
        <v>74</v>
      </c>
      <c r="C16" s="68">
        <v>5115104.1099999994</v>
      </c>
      <c r="D16" s="68">
        <v>-1074828.96</v>
      </c>
      <c r="E16" s="68">
        <v>0</v>
      </c>
      <c r="F16" s="68">
        <v>4326353.84</v>
      </c>
      <c r="G16" s="68">
        <v>-1317175.8999999999</v>
      </c>
      <c r="H16" s="68">
        <v>465844.49000000005</v>
      </c>
      <c r="I16" s="68">
        <v>477819.99</v>
      </c>
      <c r="J16" s="68">
        <v>-44272.83</v>
      </c>
      <c r="K16" s="68">
        <v>36247.51</v>
      </c>
      <c r="L16" s="79">
        <v>0</v>
      </c>
      <c r="M16" s="68">
        <v>5.84</v>
      </c>
      <c r="N16" s="78">
        <v>-3956.02</v>
      </c>
      <c r="O16" s="78">
        <v>86108.85000000002</v>
      </c>
      <c r="P16" s="78">
        <v>2628801.79</v>
      </c>
      <c r="Q16" s="78">
        <v>0</v>
      </c>
      <c r="R16" s="78">
        <v>2277901.79</v>
      </c>
      <c r="S16" s="78">
        <v>350900.00000000006</v>
      </c>
      <c r="T16" s="68">
        <v>0</v>
      </c>
      <c r="U16" s="68">
        <v>0</v>
      </c>
      <c r="V16" s="68">
        <v>0</v>
      </c>
      <c r="W16" s="68">
        <v>0</v>
      </c>
      <c r="X16" s="68">
        <v>0</v>
      </c>
    </row>
    <row r="17" spans="1:24">
      <c r="A17" s="248"/>
      <c r="B17" s="70" t="s">
        <v>75</v>
      </c>
      <c r="C17" s="68">
        <v>115000</v>
      </c>
      <c r="D17" s="68">
        <v>0</v>
      </c>
      <c r="E17" s="68">
        <v>0</v>
      </c>
      <c r="F17" s="68">
        <v>0</v>
      </c>
      <c r="G17" s="68">
        <v>0</v>
      </c>
      <c r="H17" s="68">
        <v>115000</v>
      </c>
      <c r="I17" s="68">
        <v>115000</v>
      </c>
      <c r="J17" s="68">
        <v>0</v>
      </c>
      <c r="K17" s="68">
        <v>0</v>
      </c>
      <c r="L17" s="79">
        <v>0</v>
      </c>
      <c r="M17" s="6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68">
        <v>0</v>
      </c>
      <c r="U17" s="68">
        <v>0</v>
      </c>
      <c r="V17" s="68">
        <v>0</v>
      </c>
      <c r="W17" s="68">
        <v>0</v>
      </c>
      <c r="X17" s="68">
        <v>0</v>
      </c>
    </row>
    <row r="18" spans="1:24">
      <c r="A18" s="248"/>
      <c r="B18" s="70" t="s">
        <v>70</v>
      </c>
      <c r="C18" s="69">
        <v>96267164.479999989</v>
      </c>
      <c r="D18" s="69">
        <v>-1074828.96</v>
      </c>
      <c r="E18" s="69">
        <v>0</v>
      </c>
      <c r="F18" s="69">
        <v>48145460.38000001</v>
      </c>
      <c r="G18" s="69">
        <v>-1317175.8999999999</v>
      </c>
      <c r="H18" s="69">
        <v>606354.9800000001</v>
      </c>
      <c r="I18" s="69">
        <v>592819.99</v>
      </c>
      <c r="J18" s="69">
        <v>-44272.83</v>
      </c>
      <c r="K18" s="69">
        <v>41571.510000000009</v>
      </c>
      <c r="L18" s="69">
        <v>0</v>
      </c>
      <c r="M18" s="69">
        <v>5.84</v>
      </c>
      <c r="N18" s="72">
        <v>16230.470000000003</v>
      </c>
      <c r="O18" s="72">
        <v>101508.85000000002</v>
      </c>
      <c r="P18" s="72">
        <v>49742887.039999999</v>
      </c>
      <c r="Q18" s="72">
        <v>0</v>
      </c>
      <c r="R18" s="72">
        <v>42553487.039999999</v>
      </c>
      <c r="S18" s="72">
        <v>7189400.0000000009</v>
      </c>
      <c r="T18" s="69">
        <v>0</v>
      </c>
      <c r="U18" s="69">
        <v>62958.09</v>
      </c>
      <c r="V18" s="69">
        <v>0</v>
      </c>
      <c r="W18" s="69">
        <v>0</v>
      </c>
      <c r="X18" s="69">
        <v>62958.09</v>
      </c>
    </row>
    <row r="19" spans="1:24">
      <c r="A19" s="249" t="s">
        <v>76</v>
      </c>
      <c r="B19" s="70" t="s">
        <v>77</v>
      </c>
      <c r="C19" s="68">
        <v>13796301.879999999</v>
      </c>
      <c r="D19" s="68">
        <v>364396</v>
      </c>
      <c r="E19" s="68">
        <v>1455468.3899999997</v>
      </c>
      <c r="F19" s="68">
        <v>5989574.8399999989</v>
      </c>
      <c r="G19" s="68">
        <v>617769.75</v>
      </c>
      <c r="H19" s="68">
        <v>542833.18000000005</v>
      </c>
      <c r="I19" s="68">
        <v>120998.5</v>
      </c>
      <c r="J19" s="68">
        <v>113736.8</v>
      </c>
      <c r="K19" s="68">
        <v>112972.33</v>
      </c>
      <c r="L19" s="80">
        <v>0</v>
      </c>
      <c r="M19" s="68">
        <v>83273.349999999991</v>
      </c>
      <c r="N19" s="78">
        <v>111852.2</v>
      </c>
      <c r="O19" s="78">
        <v>268120.21000000002</v>
      </c>
      <c r="P19" s="78">
        <v>4074234.22</v>
      </c>
      <c r="Q19" s="78">
        <v>329565.79999999993</v>
      </c>
      <c r="R19" s="78">
        <v>2789293.87</v>
      </c>
      <c r="S19" s="78">
        <v>881570.15</v>
      </c>
      <c r="T19" s="68">
        <v>73804.399999999994</v>
      </c>
      <c r="U19" s="68">
        <v>483905.29</v>
      </c>
      <c r="V19" s="68">
        <v>221873.74</v>
      </c>
      <c r="W19" s="68">
        <v>14189</v>
      </c>
      <c r="X19" s="68">
        <v>247842.55</v>
      </c>
    </row>
    <row r="20" spans="1:24">
      <c r="A20" s="249"/>
      <c r="B20" s="70" t="s">
        <v>78</v>
      </c>
      <c r="C20" s="68">
        <v>3959846.3</v>
      </c>
      <c r="D20" s="68">
        <v>0</v>
      </c>
      <c r="E20" s="68">
        <v>498552.8000000001</v>
      </c>
      <c r="F20" s="68">
        <v>1023956.9999999999</v>
      </c>
      <c r="G20" s="68">
        <v>136074.1</v>
      </c>
      <c r="H20" s="68">
        <v>500768.11</v>
      </c>
      <c r="I20" s="68">
        <v>190123.41</v>
      </c>
      <c r="J20" s="68">
        <v>158575.12</v>
      </c>
      <c r="K20" s="68">
        <v>53807.540000000008</v>
      </c>
      <c r="L20" s="80">
        <v>0</v>
      </c>
      <c r="M20" s="68">
        <v>20410</v>
      </c>
      <c r="N20" s="78">
        <v>77852.039999999994</v>
      </c>
      <c r="O20" s="78">
        <v>314401.34000000003</v>
      </c>
      <c r="P20" s="78">
        <v>1321501.2200000002</v>
      </c>
      <c r="Q20" s="78">
        <v>41885.550000000003</v>
      </c>
      <c r="R20" s="78">
        <v>892005.36</v>
      </c>
      <c r="S20" s="78">
        <v>330451.01</v>
      </c>
      <c r="T20" s="68">
        <v>57159.3</v>
      </c>
      <c r="U20" s="68">
        <v>164591.73000000001</v>
      </c>
      <c r="V20" s="68">
        <v>35071</v>
      </c>
      <c r="W20" s="68">
        <v>26621.5</v>
      </c>
      <c r="X20" s="68">
        <v>102899.23</v>
      </c>
    </row>
    <row r="21" spans="1:24">
      <c r="A21" s="249"/>
      <c r="B21" s="70" t="s">
        <v>79</v>
      </c>
      <c r="C21" s="68">
        <v>1584144.3</v>
      </c>
      <c r="D21" s="68">
        <v>0</v>
      </c>
      <c r="E21" s="68">
        <v>445156.2</v>
      </c>
      <c r="F21" s="68">
        <v>1024836.3799999999</v>
      </c>
      <c r="G21" s="68">
        <v>9132.5300000000007</v>
      </c>
      <c r="H21" s="68">
        <v>44462.61</v>
      </c>
      <c r="I21" s="68">
        <v>9132.5300000000007</v>
      </c>
      <c r="J21" s="68">
        <v>9132.5300000000007</v>
      </c>
      <c r="K21" s="68">
        <v>9132.5300000000007</v>
      </c>
      <c r="L21" s="80">
        <v>0</v>
      </c>
      <c r="M21" s="68">
        <v>7932.49</v>
      </c>
      <c r="N21" s="78">
        <v>9132.5300000000007</v>
      </c>
      <c r="O21" s="78">
        <v>0</v>
      </c>
      <c r="P21" s="78">
        <v>35286.57</v>
      </c>
      <c r="Q21" s="78">
        <v>7638.74</v>
      </c>
      <c r="R21" s="78">
        <v>7638.74</v>
      </c>
      <c r="S21" s="78">
        <v>7638.74</v>
      </c>
      <c r="T21" s="68">
        <v>12370.35</v>
      </c>
      <c r="U21" s="68">
        <v>25270.010000000002</v>
      </c>
      <c r="V21" s="68">
        <v>12634.92</v>
      </c>
      <c r="W21" s="68">
        <v>0</v>
      </c>
      <c r="X21" s="68">
        <v>12635.09</v>
      </c>
    </row>
    <row r="22" spans="1:24">
      <c r="A22" s="249"/>
      <c r="B22" s="70" t="s">
        <v>80</v>
      </c>
      <c r="C22" s="68">
        <v>1114192.78</v>
      </c>
      <c r="D22" s="68">
        <v>74000</v>
      </c>
      <c r="E22" s="68">
        <v>203678.08000000005</v>
      </c>
      <c r="F22" s="68">
        <v>615562.61999999988</v>
      </c>
      <c r="G22" s="68">
        <v>6327</v>
      </c>
      <c r="H22" s="68">
        <v>141785.85</v>
      </c>
      <c r="I22" s="68">
        <v>45842.239999999998</v>
      </c>
      <c r="J22" s="68">
        <v>16805.77</v>
      </c>
      <c r="K22" s="68">
        <v>13050.15</v>
      </c>
      <c r="L22" s="80">
        <v>0</v>
      </c>
      <c r="M22" s="68">
        <v>41268.239999999998</v>
      </c>
      <c r="N22" s="78">
        <v>24819.45</v>
      </c>
      <c r="O22" s="78">
        <v>7913.15</v>
      </c>
      <c r="P22" s="78">
        <v>14859.969999999998</v>
      </c>
      <c r="Q22" s="78">
        <v>1425.16</v>
      </c>
      <c r="R22" s="78">
        <v>4043</v>
      </c>
      <c r="S22" s="78">
        <v>5250.81</v>
      </c>
      <c r="T22" s="68">
        <v>4141</v>
      </c>
      <c r="U22" s="68">
        <v>50066.11</v>
      </c>
      <c r="V22" s="68">
        <v>9391.99</v>
      </c>
      <c r="W22" s="68">
        <v>257</v>
      </c>
      <c r="X22" s="68">
        <v>40417.120000000003</v>
      </c>
    </row>
    <row r="23" spans="1:24">
      <c r="A23" s="249"/>
      <c r="B23" s="70" t="s">
        <v>81</v>
      </c>
      <c r="C23" s="68">
        <v>665804.80999999994</v>
      </c>
      <c r="D23" s="68">
        <v>0</v>
      </c>
      <c r="E23" s="68">
        <v>114331.49999999997</v>
      </c>
      <c r="F23" s="68">
        <v>431865.87999999995</v>
      </c>
      <c r="G23" s="68">
        <v>1727.1000000000001</v>
      </c>
      <c r="H23" s="68">
        <v>58450.13</v>
      </c>
      <c r="I23" s="68">
        <v>10402</v>
      </c>
      <c r="J23" s="68">
        <v>11382.000000000002</v>
      </c>
      <c r="K23" s="68">
        <v>12216.03</v>
      </c>
      <c r="L23" s="80">
        <v>0</v>
      </c>
      <c r="M23" s="68">
        <v>16994.400000000001</v>
      </c>
      <c r="N23" s="78">
        <v>7455.7</v>
      </c>
      <c r="O23" s="78">
        <v>2587.8000000000002</v>
      </c>
      <c r="P23" s="78">
        <v>12085.18</v>
      </c>
      <c r="Q23" s="78">
        <v>991.88</v>
      </c>
      <c r="R23" s="78">
        <v>1322.7</v>
      </c>
      <c r="S23" s="78">
        <v>2317.6</v>
      </c>
      <c r="T23" s="68">
        <v>7453</v>
      </c>
      <c r="U23" s="68">
        <v>44757.22</v>
      </c>
      <c r="V23" s="68">
        <v>18759.8</v>
      </c>
      <c r="W23" s="68">
        <v>576.84</v>
      </c>
      <c r="X23" s="68">
        <v>25420.580000000005</v>
      </c>
    </row>
    <row r="24" spans="1:24">
      <c r="A24" s="249"/>
      <c r="B24" s="70" t="s">
        <v>82</v>
      </c>
      <c r="C24" s="68">
        <v>414290.20999999996</v>
      </c>
      <c r="D24" s="68">
        <v>0</v>
      </c>
      <c r="E24" s="68">
        <v>63843</v>
      </c>
      <c r="F24" s="68">
        <v>316236.31</v>
      </c>
      <c r="G24" s="68">
        <v>4535</v>
      </c>
      <c r="H24" s="68">
        <v>14731.899999999998</v>
      </c>
      <c r="I24" s="68">
        <v>15054.299999999997</v>
      </c>
      <c r="J24" s="68">
        <v>2545.8000000000002</v>
      </c>
      <c r="K24" s="68">
        <v>0</v>
      </c>
      <c r="L24" s="80">
        <v>0</v>
      </c>
      <c r="M24" s="68">
        <v>-5551.7</v>
      </c>
      <c r="N24" s="78">
        <v>2683.5</v>
      </c>
      <c r="O24" s="78">
        <v>4140</v>
      </c>
      <c r="P24" s="78">
        <v>8249</v>
      </c>
      <c r="Q24" s="78">
        <v>440</v>
      </c>
      <c r="R24" s="78">
        <v>3150</v>
      </c>
      <c r="S24" s="78">
        <v>1509</v>
      </c>
      <c r="T24" s="68">
        <v>3150</v>
      </c>
      <c r="U24" s="68">
        <v>2555</v>
      </c>
      <c r="V24" s="68">
        <v>2460</v>
      </c>
      <c r="W24" s="68">
        <v>0</v>
      </c>
      <c r="X24" s="68">
        <v>95</v>
      </c>
    </row>
    <row r="25" spans="1:24">
      <c r="A25" s="249"/>
      <c r="B25" s="67" t="s">
        <v>83</v>
      </c>
      <c r="C25" s="68">
        <v>2756916.7800000003</v>
      </c>
      <c r="D25" s="68">
        <v>2509816.9900000002</v>
      </c>
      <c r="E25" s="68">
        <v>12000</v>
      </c>
      <c r="F25" s="68">
        <v>232535.79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78">
        <v>0</v>
      </c>
      <c r="O25" s="78">
        <v>60</v>
      </c>
      <c r="P25" s="78">
        <v>2000</v>
      </c>
      <c r="Q25" s="78">
        <v>0</v>
      </c>
      <c r="R25" s="78">
        <v>2000</v>
      </c>
      <c r="S25" s="78">
        <v>0</v>
      </c>
      <c r="T25" s="68">
        <v>0</v>
      </c>
      <c r="U25" s="68">
        <v>504</v>
      </c>
      <c r="V25" s="68">
        <v>0</v>
      </c>
      <c r="W25" s="68">
        <v>0</v>
      </c>
      <c r="X25" s="68">
        <v>504</v>
      </c>
    </row>
    <row r="26" spans="1:24">
      <c r="A26" s="249"/>
      <c r="B26" s="70" t="s">
        <v>84</v>
      </c>
      <c r="C26" s="68">
        <v>808321.58</v>
      </c>
      <c r="D26" s="68">
        <v>801886.77999999991</v>
      </c>
      <c r="E26" s="68">
        <v>6434.8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68">
        <v>0</v>
      </c>
      <c r="U26" s="68">
        <v>0</v>
      </c>
      <c r="V26" s="68">
        <v>0</v>
      </c>
      <c r="W26" s="68">
        <v>0</v>
      </c>
      <c r="X26" s="68">
        <v>0</v>
      </c>
    </row>
    <row r="27" spans="1:24">
      <c r="A27" s="249"/>
      <c r="B27" s="70" t="s">
        <v>85</v>
      </c>
      <c r="C27" s="68">
        <v>5329352.04</v>
      </c>
      <c r="D27" s="68">
        <v>47169.81</v>
      </c>
      <c r="E27" s="68">
        <v>55849</v>
      </c>
      <c r="F27" s="68">
        <v>5226333.2300000004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68">
        <v>0</v>
      </c>
      <c r="U27" s="68">
        <v>0</v>
      </c>
      <c r="V27" s="68">
        <v>0</v>
      </c>
      <c r="W27" s="68">
        <v>0</v>
      </c>
      <c r="X27" s="68">
        <v>0</v>
      </c>
    </row>
    <row r="28" spans="1:24">
      <c r="A28" s="249"/>
      <c r="B28" s="70" t="s">
        <v>86</v>
      </c>
      <c r="C28" s="68">
        <v>1670909.59</v>
      </c>
      <c r="D28" s="68">
        <v>0</v>
      </c>
      <c r="E28" s="68">
        <v>0</v>
      </c>
      <c r="F28" s="68">
        <v>1363944.21</v>
      </c>
      <c r="G28" s="68">
        <v>0</v>
      </c>
      <c r="H28" s="68">
        <v>122164.38</v>
      </c>
      <c r="I28" s="68">
        <v>0</v>
      </c>
      <c r="J28" s="68">
        <v>0</v>
      </c>
      <c r="K28" s="68">
        <v>122164.38</v>
      </c>
      <c r="L28" s="68">
        <v>0</v>
      </c>
      <c r="M28" s="6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68">
        <v>0</v>
      </c>
      <c r="U28" s="68">
        <v>184801</v>
      </c>
      <c r="V28" s="68">
        <v>0</v>
      </c>
      <c r="W28" s="68">
        <v>0</v>
      </c>
      <c r="X28" s="68">
        <v>184801</v>
      </c>
    </row>
    <row r="29" spans="1:24">
      <c r="A29" s="249"/>
      <c r="B29" s="70" t="s">
        <v>87</v>
      </c>
      <c r="C29" s="68">
        <v>1243099.3</v>
      </c>
      <c r="D29" s="68">
        <v>0</v>
      </c>
      <c r="E29" s="68">
        <v>0</v>
      </c>
      <c r="F29" s="68">
        <v>615122</v>
      </c>
      <c r="G29" s="68">
        <v>0</v>
      </c>
      <c r="H29" s="68">
        <v>320000</v>
      </c>
      <c r="I29" s="68">
        <v>320000</v>
      </c>
      <c r="J29" s="68">
        <v>0</v>
      </c>
      <c r="K29" s="68">
        <v>0</v>
      </c>
      <c r="L29" s="68">
        <v>0</v>
      </c>
      <c r="M29" s="6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68">
        <v>0</v>
      </c>
      <c r="U29" s="68">
        <v>307977.3</v>
      </c>
      <c r="V29" s="68">
        <v>0</v>
      </c>
      <c r="W29" s="68">
        <v>0</v>
      </c>
      <c r="X29" s="68">
        <v>307977.3</v>
      </c>
    </row>
    <row r="30" spans="1:24">
      <c r="A30" s="249"/>
      <c r="B30" s="70" t="s">
        <v>88</v>
      </c>
      <c r="C30" s="68">
        <v>785144.8</v>
      </c>
      <c r="D30" s="68">
        <v>0</v>
      </c>
      <c r="E30" s="68">
        <v>100905</v>
      </c>
      <c r="F30" s="68">
        <v>620051.02</v>
      </c>
      <c r="G30" s="68">
        <v>6816.67</v>
      </c>
      <c r="H30" s="68">
        <v>35624.709999999992</v>
      </c>
      <c r="I30" s="68">
        <v>6816.67</v>
      </c>
      <c r="J30" s="68">
        <v>6816.67</v>
      </c>
      <c r="K30" s="68">
        <v>6816.67</v>
      </c>
      <c r="L30" s="68">
        <v>0</v>
      </c>
      <c r="M30" s="68">
        <v>6816.65</v>
      </c>
      <c r="N30" s="78">
        <v>8358.0499999999993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68">
        <v>0</v>
      </c>
      <c r="U30" s="68">
        <v>21747.400000000005</v>
      </c>
      <c r="V30" s="68">
        <v>10873.700000000003</v>
      </c>
      <c r="W30" s="68">
        <v>0</v>
      </c>
      <c r="X30" s="68">
        <v>10873.700000000003</v>
      </c>
    </row>
    <row r="31" spans="1:24">
      <c r="A31" s="249"/>
      <c r="B31" s="70" t="s">
        <v>89</v>
      </c>
      <c r="C31" s="68">
        <v>1234118.26</v>
      </c>
      <c r="D31" s="68">
        <v>0</v>
      </c>
      <c r="E31" s="68">
        <v>467112.7</v>
      </c>
      <c r="F31" s="68">
        <v>767005.56</v>
      </c>
      <c r="G31" s="68">
        <v>0</v>
      </c>
      <c r="H31" s="68">
        <v>0</v>
      </c>
      <c r="I31" s="68">
        <v>0</v>
      </c>
      <c r="J31" s="68">
        <v>0</v>
      </c>
      <c r="K31" s="68">
        <v>0</v>
      </c>
      <c r="L31" s="68">
        <v>0</v>
      </c>
      <c r="M31" s="6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68">
        <v>0</v>
      </c>
      <c r="U31" s="68">
        <v>0</v>
      </c>
      <c r="V31" s="68">
        <v>0</v>
      </c>
      <c r="W31" s="68">
        <v>0</v>
      </c>
      <c r="X31" s="68">
        <v>0</v>
      </c>
    </row>
    <row r="32" spans="1:24">
      <c r="A32" s="249"/>
      <c r="B32" s="70" t="s">
        <v>90</v>
      </c>
      <c r="C32" s="68">
        <v>444016.89000000007</v>
      </c>
      <c r="D32" s="68">
        <v>0</v>
      </c>
      <c r="E32" s="68">
        <v>73994.900000000009</v>
      </c>
      <c r="F32" s="68">
        <v>271193</v>
      </c>
      <c r="G32" s="68">
        <v>2737.3999999999996</v>
      </c>
      <c r="H32" s="68">
        <v>5099</v>
      </c>
      <c r="I32" s="68">
        <v>2883</v>
      </c>
      <c r="J32" s="68">
        <v>66</v>
      </c>
      <c r="K32" s="68">
        <v>1213</v>
      </c>
      <c r="L32" s="68">
        <v>0</v>
      </c>
      <c r="M32" s="68">
        <v>-846</v>
      </c>
      <c r="N32" s="78">
        <v>1782.9999999999998</v>
      </c>
      <c r="O32" s="78">
        <v>17006.5</v>
      </c>
      <c r="P32" s="78">
        <v>73569</v>
      </c>
      <c r="Q32" s="78">
        <v>2960.8</v>
      </c>
      <c r="R32" s="78">
        <v>46097.700000000004</v>
      </c>
      <c r="S32" s="78">
        <v>23553.5</v>
      </c>
      <c r="T32" s="68">
        <v>956.99999999999989</v>
      </c>
      <c r="U32" s="68">
        <v>417.09</v>
      </c>
      <c r="V32" s="68">
        <v>0</v>
      </c>
      <c r="W32" s="68">
        <v>0</v>
      </c>
      <c r="X32" s="68">
        <v>417.09</v>
      </c>
    </row>
    <row r="33" spans="1:24">
      <c r="A33" s="249"/>
      <c r="B33" s="70" t="s">
        <v>91</v>
      </c>
      <c r="C33" s="68">
        <v>887863.1</v>
      </c>
      <c r="D33" s="68">
        <v>0</v>
      </c>
      <c r="E33" s="68">
        <v>311680.99</v>
      </c>
      <c r="F33" s="68">
        <v>418058.42000000004</v>
      </c>
      <c r="G33" s="68">
        <v>0</v>
      </c>
      <c r="H33" s="68">
        <v>71527.41</v>
      </c>
      <c r="I33" s="68">
        <v>4319</v>
      </c>
      <c r="J33" s="68">
        <v>0</v>
      </c>
      <c r="K33" s="68">
        <v>1034</v>
      </c>
      <c r="L33" s="68">
        <v>0</v>
      </c>
      <c r="M33" s="68">
        <v>66174.41</v>
      </c>
      <c r="N33" s="78">
        <v>0</v>
      </c>
      <c r="O33" s="78">
        <v>0</v>
      </c>
      <c r="P33" s="78">
        <v>23413</v>
      </c>
      <c r="Q33" s="78">
        <v>0</v>
      </c>
      <c r="R33" s="78">
        <v>0</v>
      </c>
      <c r="S33" s="78">
        <v>661.00000000000011</v>
      </c>
      <c r="T33" s="68">
        <v>22752</v>
      </c>
      <c r="U33" s="68">
        <v>63183.279999999992</v>
      </c>
      <c r="V33" s="68">
        <v>39183.279999999999</v>
      </c>
      <c r="W33" s="68">
        <v>0</v>
      </c>
      <c r="X33" s="68">
        <v>24000</v>
      </c>
    </row>
    <row r="34" spans="1:24">
      <c r="A34" s="249"/>
      <c r="B34" s="70" t="s">
        <v>92</v>
      </c>
      <c r="C34" s="68">
        <v>66366</v>
      </c>
      <c r="D34" s="68">
        <v>0</v>
      </c>
      <c r="E34" s="68">
        <v>66366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68">
        <v>0</v>
      </c>
      <c r="U34" s="68">
        <v>0</v>
      </c>
      <c r="V34" s="68">
        <v>0</v>
      </c>
      <c r="W34" s="68">
        <v>0</v>
      </c>
      <c r="X34" s="68">
        <v>0</v>
      </c>
    </row>
    <row r="35" spans="1:24">
      <c r="A35" s="249"/>
      <c r="B35" s="70" t="s">
        <v>93</v>
      </c>
      <c r="C35" s="68">
        <v>258331.33000000005</v>
      </c>
      <c r="D35" s="68">
        <v>0</v>
      </c>
      <c r="E35" s="68">
        <v>103543</v>
      </c>
      <c r="F35" s="68">
        <v>116978.33000000002</v>
      </c>
      <c r="G35" s="68">
        <v>0</v>
      </c>
      <c r="H35" s="68">
        <v>-522</v>
      </c>
      <c r="I35" s="68">
        <v>0</v>
      </c>
      <c r="J35" s="68">
        <v>0</v>
      </c>
      <c r="K35" s="68">
        <v>0</v>
      </c>
      <c r="L35" s="68">
        <v>0</v>
      </c>
      <c r="M35" s="68">
        <v>-522</v>
      </c>
      <c r="N35" s="78">
        <v>0</v>
      </c>
      <c r="O35" s="78">
        <v>0</v>
      </c>
      <c r="P35" s="78">
        <v>38332</v>
      </c>
      <c r="Q35" s="78">
        <v>0</v>
      </c>
      <c r="R35" s="78">
        <v>1241</v>
      </c>
      <c r="S35" s="78">
        <v>1241</v>
      </c>
      <c r="T35" s="68">
        <v>35850</v>
      </c>
      <c r="U35" s="68">
        <v>0</v>
      </c>
      <c r="V35" s="68">
        <v>0</v>
      </c>
      <c r="W35" s="68">
        <v>0</v>
      </c>
      <c r="X35" s="68">
        <v>0</v>
      </c>
    </row>
    <row r="36" spans="1:24">
      <c r="A36" s="249"/>
      <c r="B36" s="70" t="s">
        <v>94</v>
      </c>
      <c r="C36" s="68">
        <v>109810.09000000003</v>
      </c>
      <c r="D36" s="68">
        <v>0</v>
      </c>
      <c r="E36" s="68">
        <v>42390.080000000002</v>
      </c>
      <c r="F36" s="68">
        <v>61559.010000000009</v>
      </c>
      <c r="G36" s="68">
        <v>0</v>
      </c>
      <c r="H36" s="68">
        <v>5172.4000000000005</v>
      </c>
      <c r="I36" s="68">
        <v>440</v>
      </c>
      <c r="J36" s="68">
        <v>440</v>
      </c>
      <c r="K36" s="68">
        <v>440</v>
      </c>
      <c r="L36" s="68">
        <v>0</v>
      </c>
      <c r="M36" s="68">
        <v>2651</v>
      </c>
      <c r="N36" s="78">
        <v>1201.4000000000001</v>
      </c>
      <c r="O36" s="78">
        <v>68.5</v>
      </c>
      <c r="P36" s="78">
        <v>0</v>
      </c>
      <c r="Q36" s="78">
        <v>0</v>
      </c>
      <c r="R36" s="78">
        <v>0</v>
      </c>
      <c r="S36" s="78">
        <v>0</v>
      </c>
      <c r="T36" s="68">
        <v>0</v>
      </c>
      <c r="U36" s="68">
        <v>620.09999999999991</v>
      </c>
      <c r="V36" s="68">
        <v>357.20000000000005</v>
      </c>
      <c r="W36" s="68">
        <v>0</v>
      </c>
      <c r="X36" s="68">
        <v>262.89999999999998</v>
      </c>
    </row>
    <row r="37" spans="1:24">
      <c r="A37" s="249"/>
      <c r="B37" s="70" t="s">
        <v>95</v>
      </c>
      <c r="C37" s="68">
        <v>295376.74000000005</v>
      </c>
      <c r="D37" s="68">
        <v>0</v>
      </c>
      <c r="E37" s="68">
        <v>76819.510000000009</v>
      </c>
      <c r="F37" s="68">
        <v>91787.16</v>
      </c>
      <c r="G37" s="68">
        <v>206</v>
      </c>
      <c r="H37" s="68">
        <v>18479.559999999998</v>
      </c>
      <c r="I37" s="68">
        <v>4343.7</v>
      </c>
      <c r="J37" s="68">
        <v>412.80000000000007</v>
      </c>
      <c r="K37" s="68">
        <v>10348.02</v>
      </c>
      <c r="L37" s="68">
        <v>0</v>
      </c>
      <c r="M37" s="68">
        <v>1815.4</v>
      </c>
      <c r="N37" s="78">
        <v>1559.64</v>
      </c>
      <c r="O37" s="78">
        <v>39882.6</v>
      </c>
      <c r="P37" s="78">
        <v>64871.549999999996</v>
      </c>
      <c r="Q37" s="78">
        <v>14887.6</v>
      </c>
      <c r="R37" s="78">
        <v>25361.18</v>
      </c>
      <c r="S37" s="78">
        <v>13571.37</v>
      </c>
      <c r="T37" s="68">
        <v>11051.4</v>
      </c>
      <c r="U37" s="68">
        <v>3330.36</v>
      </c>
      <c r="V37" s="68">
        <v>1910</v>
      </c>
      <c r="W37" s="68">
        <v>258.36</v>
      </c>
      <c r="X37" s="68">
        <v>1162</v>
      </c>
    </row>
    <row r="38" spans="1:24">
      <c r="A38" s="249"/>
      <c r="B38" s="70" t="s">
        <v>96</v>
      </c>
      <c r="C38" s="68">
        <v>793130</v>
      </c>
      <c r="D38" s="68">
        <v>624000</v>
      </c>
      <c r="E38" s="68">
        <v>0</v>
      </c>
      <c r="F38" s="68">
        <v>164130</v>
      </c>
      <c r="G38" s="68">
        <v>0</v>
      </c>
      <c r="H38" s="68">
        <v>0</v>
      </c>
      <c r="I38" s="68">
        <v>0</v>
      </c>
      <c r="J38" s="68">
        <v>0</v>
      </c>
      <c r="K38" s="68">
        <v>0</v>
      </c>
      <c r="L38" s="68">
        <v>0</v>
      </c>
      <c r="M38" s="6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  <c r="T38" s="68">
        <v>0</v>
      </c>
      <c r="U38" s="68">
        <v>5000</v>
      </c>
      <c r="V38" s="68">
        <v>5000</v>
      </c>
      <c r="W38" s="68">
        <v>0</v>
      </c>
      <c r="X38" s="68">
        <v>0</v>
      </c>
    </row>
    <row r="39" spans="1:24">
      <c r="A39" s="249"/>
      <c r="B39" s="70" t="s">
        <v>97</v>
      </c>
      <c r="C39" s="68">
        <v>320311.59000000003</v>
      </c>
      <c r="D39" s="68">
        <v>109406.75</v>
      </c>
      <c r="E39" s="68">
        <v>0</v>
      </c>
      <c r="F39" s="68">
        <v>210889.84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68">
        <v>0</v>
      </c>
      <c r="U39" s="68">
        <v>15</v>
      </c>
      <c r="V39" s="68">
        <v>15</v>
      </c>
      <c r="W39" s="68">
        <v>0</v>
      </c>
      <c r="X39" s="68">
        <v>0</v>
      </c>
    </row>
    <row r="40" spans="1:24">
      <c r="A40" s="249"/>
      <c r="B40" s="70" t="s">
        <v>98</v>
      </c>
      <c r="C40" s="68">
        <v>176000</v>
      </c>
      <c r="D40" s="68">
        <v>0</v>
      </c>
      <c r="E40" s="68">
        <v>156000</v>
      </c>
      <c r="F40" s="68">
        <v>0</v>
      </c>
      <c r="G40" s="68">
        <v>0</v>
      </c>
      <c r="H40" s="68">
        <v>0</v>
      </c>
      <c r="I40" s="68">
        <v>0</v>
      </c>
      <c r="J40" s="68">
        <v>0</v>
      </c>
      <c r="K40" s="68">
        <v>0</v>
      </c>
      <c r="L40" s="68">
        <v>0</v>
      </c>
      <c r="M40" s="68">
        <v>0</v>
      </c>
      <c r="N40" s="78">
        <v>0</v>
      </c>
      <c r="O40" s="78">
        <v>0</v>
      </c>
      <c r="P40" s="78">
        <v>20000</v>
      </c>
      <c r="Q40" s="78">
        <v>0</v>
      </c>
      <c r="R40" s="78">
        <v>20000</v>
      </c>
      <c r="S40" s="78">
        <v>0</v>
      </c>
      <c r="T40" s="68">
        <v>0</v>
      </c>
      <c r="U40" s="68">
        <v>0</v>
      </c>
      <c r="V40" s="68">
        <v>0</v>
      </c>
      <c r="W40" s="68">
        <v>0</v>
      </c>
      <c r="X40" s="68">
        <v>0</v>
      </c>
    </row>
    <row r="41" spans="1:24">
      <c r="A41" s="249"/>
      <c r="B41" s="70" t="s">
        <v>99</v>
      </c>
      <c r="C41" s="68">
        <v>0</v>
      </c>
      <c r="D41" s="68">
        <v>0</v>
      </c>
      <c r="E41" s="68">
        <v>0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78">
        <v>0</v>
      </c>
      <c r="O41" s="78">
        <v>0</v>
      </c>
      <c r="P41" s="78">
        <v>0</v>
      </c>
      <c r="Q41" s="78">
        <v>0</v>
      </c>
      <c r="R41" s="78">
        <v>0</v>
      </c>
      <c r="S41" s="78">
        <v>0</v>
      </c>
      <c r="T41" s="68">
        <v>0</v>
      </c>
      <c r="U41" s="68">
        <v>0</v>
      </c>
      <c r="V41" s="68">
        <v>0</v>
      </c>
      <c r="W41" s="68">
        <v>0</v>
      </c>
      <c r="X41" s="68">
        <v>0</v>
      </c>
    </row>
    <row r="42" spans="1:24">
      <c r="A42" s="249"/>
      <c r="B42" s="70" t="s">
        <v>100</v>
      </c>
      <c r="C42" s="68">
        <v>17088.72</v>
      </c>
      <c r="D42" s="68">
        <v>0</v>
      </c>
      <c r="E42" s="68">
        <v>9480</v>
      </c>
      <c r="F42" s="68">
        <v>-480</v>
      </c>
      <c r="G42" s="68">
        <v>8088.72</v>
      </c>
      <c r="H42" s="68">
        <v>0</v>
      </c>
      <c r="I42" s="68">
        <v>0</v>
      </c>
      <c r="J42" s="68">
        <v>0</v>
      </c>
      <c r="K42" s="68">
        <v>0</v>
      </c>
      <c r="L42" s="81">
        <v>0</v>
      </c>
      <c r="M42" s="6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  <c r="T42" s="68">
        <v>0</v>
      </c>
      <c r="U42" s="68">
        <v>0</v>
      </c>
      <c r="V42" s="68">
        <v>0</v>
      </c>
      <c r="W42" s="68">
        <v>0</v>
      </c>
      <c r="X42" s="68">
        <v>0</v>
      </c>
    </row>
    <row r="43" spans="1:24">
      <c r="A43" s="249"/>
      <c r="B43" s="70" t="s">
        <v>70</v>
      </c>
      <c r="C43" s="71">
        <v>38730737.090000004</v>
      </c>
      <c r="D43" s="71">
        <v>4530676.3299999991</v>
      </c>
      <c r="E43" s="71">
        <v>4263605.9500000011</v>
      </c>
      <c r="F43" s="71">
        <v>19561140.599999998</v>
      </c>
      <c r="G43" s="71">
        <v>793414.2699999999</v>
      </c>
      <c r="H43" s="71">
        <v>1880577.2399999995</v>
      </c>
      <c r="I43" s="71">
        <v>730355.35</v>
      </c>
      <c r="J43" s="71">
        <v>319913.49000000005</v>
      </c>
      <c r="K43" s="71">
        <v>343194.65</v>
      </c>
      <c r="L43" s="71">
        <v>0</v>
      </c>
      <c r="M43" s="71">
        <v>240416.24</v>
      </c>
      <c r="N43" s="82">
        <v>246697.51</v>
      </c>
      <c r="O43" s="82">
        <v>654180.10000000009</v>
      </c>
      <c r="P43" s="82">
        <v>5688401.7100000018</v>
      </c>
      <c r="Q43" s="82">
        <v>399795.52999999997</v>
      </c>
      <c r="R43" s="82">
        <v>3792153.55</v>
      </c>
      <c r="S43" s="82">
        <v>1267764.18</v>
      </c>
      <c r="T43" s="71">
        <v>228688.45</v>
      </c>
      <c r="U43" s="71">
        <v>1358740.89</v>
      </c>
      <c r="V43" s="71">
        <v>357530.62999999995</v>
      </c>
      <c r="W43" s="71">
        <v>41902.699999999997</v>
      </c>
      <c r="X43" s="71">
        <v>959307.56000000017</v>
      </c>
    </row>
    <row r="44" spans="1:24">
      <c r="A44" s="249" t="s">
        <v>101</v>
      </c>
      <c r="B44" s="70" t="s">
        <v>102</v>
      </c>
      <c r="C44" s="68">
        <v>2404675.81</v>
      </c>
      <c r="D44" s="68">
        <v>0</v>
      </c>
      <c r="E44" s="68">
        <v>2400</v>
      </c>
      <c r="F44" s="68">
        <v>2165449.5100000002</v>
      </c>
      <c r="G44" s="68">
        <v>0</v>
      </c>
      <c r="H44" s="68">
        <v>132636</v>
      </c>
      <c r="I44" s="68">
        <v>8000</v>
      </c>
      <c r="J44" s="68">
        <v>25000</v>
      </c>
      <c r="K44" s="68">
        <v>41636</v>
      </c>
      <c r="L44" s="68">
        <v>0</v>
      </c>
      <c r="M44" s="68">
        <v>0</v>
      </c>
      <c r="N44" s="78">
        <v>58000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  <c r="T44" s="68">
        <v>0</v>
      </c>
      <c r="U44" s="68">
        <v>104190.30000000002</v>
      </c>
      <c r="V44" s="68">
        <v>0</v>
      </c>
      <c r="W44" s="68">
        <v>0</v>
      </c>
      <c r="X44" s="68">
        <v>104190.30000000002</v>
      </c>
    </row>
    <row r="45" spans="1:24">
      <c r="A45" s="249"/>
      <c r="B45" s="70" t="s">
        <v>103</v>
      </c>
      <c r="C45" s="68">
        <v>868528</v>
      </c>
      <c r="D45" s="68">
        <v>0</v>
      </c>
      <c r="E45" s="68">
        <v>524520</v>
      </c>
      <c r="F45" s="68">
        <v>96518</v>
      </c>
      <c r="G45" s="68">
        <v>0</v>
      </c>
      <c r="H45" s="68">
        <v>241439.99999999997</v>
      </c>
      <c r="I45" s="68">
        <v>76360</v>
      </c>
      <c r="J45" s="68">
        <v>2360</v>
      </c>
      <c r="K45" s="68">
        <v>81359.999999999985</v>
      </c>
      <c r="L45" s="68">
        <v>0</v>
      </c>
      <c r="M45" s="68">
        <v>0</v>
      </c>
      <c r="N45" s="78">
        <v>81359.999999999985</v>
      </c>
      <c r="O45" s="78">
        <v>2050</v>
      </c>
      <c r="P45" s="78">
        <v>0</v>
      </c>
      <c r="Q45" s="78">
        <v>0</v>
      </c>
      <c r="R45" s="78">
        <v>0</v>
      </c>
      <c r="S45" s="78">
        <v>0</v>
      </c>
      <c r="T45" s="68">
        <v>0</v>
      </c>
      <c r="U45" s="68">
        <v>4000</v>
      </c>
      <c r="V45" s="68">
        <v>2000</v>
      </c>
      <c r="W45" s="68">
        <v>0</v>
      </c>
      <c r="X45" s="68">
        <v>2000</v>
      </c>
    </row>
    <row r="46" spans="1:24">
      <c r="A46" s="249"/>
      <c r="B46" s="70" t="s">
        <v>104</v>
      </c>
      <c r="C46" s="68">
        <v>13380601.699999997</v>
      </c>
      <c r="D46" s="68">
        <v>0</v>
      </c>
      <c r="E46" s="68">
        <v>2343656.63</v>
      </c>
      <c r="F46" s="68">
        <v>8902417.5799999963</v>
      </c>
      <c r="G46" s="68">
        <v>106193.61</v>
      </c>
      <c r="H46" s="68">
        <v>1222509.5699999998</v>
      </c>
      <c r="I46" s="68">
        <v>110193.61</v>
      </c>
      <c r="J46" s="68">
        <v>110188.61</v>
      </c>
      <c r="K46" s="68">
        <v>106193.61</v>
      </c>
      <c r="L46" s="68">
        <v>0</v>
      </c>
      <c r="M46" s="68">
        <v>791281.51</v>
      </c>
      <c r="N46" s="78">
        <v>104652.23</v>
      </c>
      <c r="O46" s="78">
        <v>0</v>
      </c>
      <c r="P46" s="78">
        <v>346229.49000000005</v>
      </c>
      <c r="Q46" s="78">
        <v>43754</v>
      </c>
      <c r="R46" s="78">
        <v>106000.5</v>
      </c>
      <c r="S46" s="78">
        <v>98238</v>
      </c>
      <c r="T46" s="68">
        <v>98236.99000000002</v>
      </c>
      <c r="U46" s="68">
        <v>459594.82</v>
      </c>
      <c r="V46" s="68">
        <v>228994.6</v>
      </c>
      <c r="W46" s="68">
        <v>0</v>
      </c>
      <c r="X46" s="68">
        <v>230600.22</v>
      </c>
    </row>
    <row r="47" spans="1:24">
      <c r="A47" s="249"/>
      <c r="B47" s="70" t="s">
        <v>105</v>
      </c>
      <c r="C47" s="68">
        <v>6341969.6499999994</v>
      </c>
      <c r="D47" s="68">
        <v>4934538.66</v>
      </c>
      <c r="E47" s="68">
        <v>0</v>
      </c>
      <c r="F47" s="68">
        <v>1052738.45</v>
      </c>
      <c r="G47" s="68">
        <v>0</v>
      </c>
      <c r="H47" s="68">
        <v>268914.76</v>
      </c>
      <c r="I47" s="68">
        <v>0</v>
      </c>
      <c r="J47" s="68">
        <v>0</v>
      </c>
      <c r="K47" s="68">
        <v>0</v>
      </c>
      <c r="L47" s="68">
        <v>0</v>
      </c>
      <c r="M47" s="68">
        <v>268914.76</v>
      </c>
      <c r="N47" s="78">
        <v>0</v>
      </c>
      <c r="O47" s="78">
        <v>0</v>
      </c>
      <c r="P47" s="78">
        <v>0</v>
      </c>
      <c r="Q47" s="78">
        <v>0</v>
      </c>
      <c r="R47" s="78">
        <v>0</v>
      </c>
      <c r="S47" s="78">
        <v>0</v>
      </c>
      <c r="T47" s="68">
        <v>0</v>
      </c>
      <c r="U47" s="68">
        <v>85777.78</v>
      </c>
      <c r="V47" s="68">
        <v>47835.25</v>
      </c>
      <c r="W47" s="68">
        <v>2382.9</v>
      </c>
      <c r="X47" s="68">
        <v>35559.629999999997</v>
      </c>
    </row>
    <row r="48" spans="1:24">
      <c r="A48" s="249"/>
      <c r="B48" s="70" t="s">
        <v>106</v>
      </c>
      <c r="C48" s="68">
        <v>2301637.4700000002</v>
      </c>
      <c r="D48" s="68">
        <v>2063046.35</v>
      </c>
      <c r="E48" s="68">
        <v>0</v>
      </c>
      <c r="F48" s="68">
        <v>13611.130000000001</v>
      </c>
      <c r="G48" s="68">
        <v>0</v>
      </c>
      <c r="H48" s="68">
        <v>0</v>
      </c>
      <c r="I48" s="68">
        <v>0</v>
      </c>
      <c r="J48" s="68">
        <v>0</v>
      </c>
      <c r="K48" s="68">
        <v>0</v>
      </c>
      <c r="L48" s="68">
        <v>0</v>
      </c>
      <c r="M48" s="68">
        <v>0</v>
      </c>
      <c r="N48" s="78">
        <v>0</v>
      </c>
      <c r="O48" s="78">
        <v>0</v>
      </c>
      <c r="P48" s="78">
        <v>0</v>
      </c>
      <c r="Q48" s="78">
        <v>0</v>
      </c>
      <c r="R48" s="78">
        <v>0</v>
      </c>
      <c r="S48" s="78">
        <v>0</v>
      </c>
      <c r="T48" s="68">
        <v>0</v>
      </c>
      <c r="U48" s="68">
        <v>224979.99</v>
      </c>
      <c r="V48" s="68">
        <v>0</v>
      </c>
      <c r="W48" s="68">
        <v>0</v>
      </c>
      <c r="X48" s="68">
        <v>224979.99</v>
      </c>
    </row>
    <row r="49" spans="1:26">
      <c r="A49" s="249"/>
      <c r="B49" s="70" t="s">
        <v>107</v>
      </c>
      <c r="C49" s="68">
        <v>2524197.3600000008</v>
      </c>
      <c r="D49" s="68">
        <v>827198.4</v>
      </c>
      <c r="E49" s="68">
        <v>30159.449999999997</v>
      </c>
      <c r="F49" s="68">
        <v>1303744.8200000008</v>
      </c>
      <c r="G49" s="68">
        <v>22000.12</v>
      </c>
      <c r="H49" s="68">
        <v>91977.180000000008</v>
      </c>
      <c r="I49" s="68">
        <v>20156.719999999998</v>
      </c>
      <c r="J49" s="68">
        <v>18353.37</v>
      </c>
      <c r="K49" s="68">
        <v>17926.77</v>
      </c>
      <c r="L49" s="68">
        <v>0</v>
      </c>
      <c r="M49" s="68">
        <v>17520.3</v>
      </c>
      <c r="N49" s="78">
        <v>18020.02</v>
      </c>
      <c r="O49" s="78">
        <v>0</v>
      </c>
      <c r="P49" s="78">
        <v>171861</v>
      </c>
      <c r="Q49" s="78">
        <v>38450.04</v>
      </c>
      <c r="R49" s="78">
        <v>44522.069999999992</v>
      </c>
      <c r="S49" s="78">
        <v>45150.22</v>
      </c>
      <c r="T49" s="68">
        <v>43738.67</v>
      </c>
      <c r="U49" s="68">
        <v>77256.390000000014</v>
      </c>
      <c r="V49" s="68">
        <v>41795.660000000003</v>
      </c>
      <c r="W49" s="68">
        <v>0</v>
      </c>
      <c r="X49" s="68">
        <v>35460.730000000003</v>
      </c>
    </row>
    <row r="50" spans="1:26">
      <c r="A50" s="249"/>
      <c r="B50" s="70" t="s">
        <v>108</v>
      </c>
      <c r="C50" s="68">
        <v>0</v>
      </c>
      <c r="D50" s="68">
        <v>0</v>
      </c>
      <c r="E50" s="68">
        <v>0</v>
      </c>
      <c r="F50" s="68">
        <v>0</v>
      </c>
      <c r="G50" s="68">
        <v>0</v>
      </c>
      <c r="H50" s="68">
        <v>0</v>
      </c>
      <c r="I50" s="68">
        <v>0</v>
      </c>
      <c r="J50" s="68">
        <v>0</v>
      </c>
      <c r="K50" s="68">
        <v>0</v>
      </c>
      <c r="L50" s="68">
        <v>0</v>
      </c>
      <c r="M50" s="68">
        <v>0</v>
      </c>
      <c r="N50" s="78">
        <v>0</v>
      </c>
      <c r="O50" s="78">
        <v>0</v>
      </c>
      <c r="P50" s="78">
        <v>0</v>
      </c>
      <c r="Q50" s="78">
        <v>0</v>
      </c>
      <c r="R50" s="78">
        <v>0</v>
      </c>
      <c r="S50" s="78">
        <v>0</v>
      </c>
      <c r="T50" s="68">
        <v>0</v>
      </c>
      <c r="U50" s="68">
        <v>0</v>
      </c>
      <c r="V50" s="68">
        <v>0</v>
      </c>
      <c r="W50" s="68">
        <v>0</v>
      </c>
      <c r="X50" s="68">
        <v>0</v>
      </c>
    </row>
    <row r="51" spans="1:26">
      <c r="A51" s="249"/>
      <c r="B51" s="70" t="s">
        <v>70</v>
      </c>
      <c r="C51" s="72">
        <v>27821609.990000002</v>
      </c>
      <c r="D51" s="72">
        <v>7824783.4100000001</v>
      </c>
      <c r="E51" s="72">
        <v>2900736.0799999996</v>
      </c>
      <c r="F51" s="72">
        <v>13534479.489999996</v>
      </c>
      <c r="G51" s="72">
        <v>128193.72999999998</v>
      </c>
      <c r="H51" s="72">
        <v>1957477.51</v>
      </c>
      <c r="I51" s="72">
        <v>214710.33</v>
      </c>
      <c r="J51" s="72">
        <v>155901.97999999998</v>
      </c>
      <c r="K51" s="72">
        <v>247116.37999999998</v>
      </c>
      <c r="L51" s="72">
        <v>0</v>
      </c>
      <c r="M51" s="72">
        <v>1077716.57</v>
      </c>
      <c r="N51" s="72">
        <v>262032.25000000003</v>
      </c>
      <c r="O51" s="72">
        <v>2050</v>
      </c>
      <c r="P51" s="72">
        <v>518090.49</v>
      </c>
      <c r="Q51" s="72">
        <v>82204.040000000008</v>
      </c>
      <c r="R51" s="72">
        <v>150522.56999999998</v>
      </c>
      <c r="S51" s="72">
        <v>143388.22</v>
      </c>
      <c r="T51" s="72">
        <v>141975.66000000003</v>
      </c>
      <c r="U51" s="72">
        <v>955799.27999999991</v>
      </c>
      <c r="V51" s="72">
        <v>320625.51</v>
      </c>
      <c r="W51" s="72">
        <v>2382.9</v>
      </c>
      <c r="X51" s="72">
        <v>632790.87</v>
      </c>
    </row>
    <row r="52" spans="1:26">
      <c r="A52" s="73"/>
      <c r="B52" s="73" t="s">
        <v>4</v>
      </c>
      <c r="C52" s="73">
        <v>251653520.00999996</v>
      </c>
      <c r="D52" s="73">
        <v>11294612.43</v>
      </c>
      <c r="E52" s="73">
        <v>28629700.890000001</v>
      </c>
      <c r="F52" s="73">
        <v>124558698.02</v>
      </c>
      <c r="G52" s="73">
        <v>2246866.2599999998</v>
      </c>
      <c r="H52" s="73">
        <v>11211496.49</v>
      </c>
      <c r="I52" s="73">
        <v>3505938.71</v>
      </c>
      <c r="J52" s="73">
        <v>2147500.81</v>
      </c>
      <c r="K52" s="73">
        <v>1582862.12</v>
      </c>
      <c r="L52" s="73">
        <v>0</v>
      </c>
      <c r="M52" s="73">
        <v>2056397.14</v>
      </c>
      <c r="N52" s="83">
        <v>1918797.71</v>
      </c>
      <c r="O52" s="83">
        <v>3497139.43</v>
      </c>
      <c r="P52" s="83">
        <v>64168161.109999999</v>
      </c>
      <c r="Q52" s="83">
        <v>850461.38999999978</v>
      </c>
      <c r="R52" s="83">
        <v>49345539.160000004</v>
      </c>
      <c r="S52" s="83">
        <v>12664376.129999999</v>
      </c>
      <c r="T52" s="73">
        <v>1307784.4299999997</v>
      </c>
      <c r="U52" s="73">
        <v>6046845.3799999999</v>
      </c>
      <c r="V52" s="73">
        <v>1522756.44</v>
      </c>
      <c r="W52" s="73">
        <v>281190.5</v>
      </c>
      <c r="X52" s="73">
        <v>4242898.4400000004</v>
      </c>
    </row>
    <row r="53" spans="1:26" s="57" customFormat="1" ht="14.25" customHeight="1">
      <c r="A53" s="74"/>
      <c r="B53" s="74"/>
      <c r="Y53" s="74"/>
    </row>
    <row r="54" spans="1:26">
      <c r="B54" s="75" t="s">
        <v>109</v>
      </c>
    </row>
    <row r="55" spans="1:26">
      <c r="A55" s="64" t="s">
        <v>58</v>
      </c>
      <c r="B55" s="65" t="s">
        <v>59</v>
      </c>
      <c r="C55" s="66" t="str">
        <f>累计利润调整表!B3</f>
        <v>合计</v>
      </c>
      <c r="D55" s="66" t="str">
        <f>累计利润调整表!C3</f>
        <v>其他</v>
      </c>
      <c r="E55" s="66" t="str">
        <f>累计利润调整表!D3</f>
        <v>总部中后台</v>
      </c>
      <c r="F55" s="66" t="str">
        <f>累计利润调整表!E3</f>
        <v>经纪业务部</v>
      </c>
      <c r="G55" s="66" t="str">
        <f>累计利润调整表!F3</f>
        <v>资产管理部</v>
      </c>
      <c r="H55" s="66" t="str">
        <f>累计利润调整表!G3</f>
        <v>深分公司合计</v>
      </c>
      <c r="I55" s="77" t="str">
        <f>累计利润调整表!H3</f>
        <v>固定收益部</v>
      </c>
      <c r="J55" s="77" t="str">
        <f>累计利润调整表!I3</f>
        <v>证券投资部</v>
      </c>
      <c r="K55" s="77" t="str">
        <f>累计利润调整表!J3</f>
        <v>金融衍生品投资部</v>
      </c>
      <c r="L55" s="77" t="str">
        <f>累计利润调整表!K3</f>
        <v>风险管理部</v>
      </c>
      <c r="M55" s="77" t="str">
        <f>累计利润调整表!L3</f>
        <v>深圳管理部</v>
      </c>
      <c r="N55" s="77" t="str">
        <f>累计利润调整表!M3</f>
        <v>金融工程部</v>
      </c>
      <c r="O55" s="66" t="str">
        <f>累计利润调整表!N3</f>
        <v>中小企业融资部</v>
      </c>
      <c r="P55" s="66" t="str">
        <f>累计利润调整表!O3</f>
        <v>投资银行合计</v>
      </c>
      <c r="Q55" s="77" t="str">
        <f>累计利润调整表!P3</f>
        <v>财务顾问部</v>
      </c>
      <c r="R55" s="77" t="str">
        <f>累计利润调整表!Q3</f>
        <v>债券融资部</v>
      </c>
      <c r="S55" s="77" t="str">
        <f>累计利润调整表!R3</f>
        <v>股权融资部</v>
      </c>
      <c r="T55" s="77" t="str">
        <f>累计利润调整表!S3</f>
        <v>投资银行总部</v>
      </c>
      <c r="U55" s="66" t="str">
        <f>累计利润调整表!T3</f>
        <v>浙江分公司小计</v>
      </c>
      <c r="V55" s="77" t="str">
        <f>累计利润调整表!U3</f>
        <v>浙分总部</v>
      </c>
      <c r="W55" s="77" t="str">
        <f>累计利润调整表!V3</f>
        <v>综合业务部</v>
      </c>
      <c r="X55" s="77" t="str">
        <f>累计利润调整表!W3</f>
        <v>网络金融部</v>
      </c>
      <c r="Y55" s="66">
        <f>累计利润调整表!X3</f>
        <v>0</v>
      </c>
      <c r="Z55" s="66"/>
    </row>
    <row r="56" spans="1:26">
      <c r="A56" s="256" t="s">
        <v>60</v>
      </c>
      <c r="B56" s="67" t="s">
        <v>61</v>
      </c>
      <c r="C56" s="68">
        <f>SUM(D56:H56)+O56+P56+U56</f>
        <v>0</v>
      </c>
      <c r="D56" s="68">
        <f>SUMIFS(考核调整事项表!$C:$C,考核调整事项表!$G:$G,累计考核费用!$B56,考核调整事项表!$D:$D,累计考核费用!D$3)+SUMIFS(考核调整事项表!$E:$E,考核调整事项表!$G:$G,累计考核费用!$B56,考核调整事项表!$F:$F,累计考核费用!D$3)</f>
        <v>0</v>
      </c>
      <c r="E56" s="68">
        <f>SUMIFS(考核调整事项表!$C:$C,考核调整事项表!$G:$G,累计考核费用!$B56,考核调整事项表!$D:$D,累计考核费用!E$3)+SUMIFS(考核调整事项表!$E:$E,考核调整事项表!$G:$G,累计考核费用!$B56,考核调整事项表!$F:$F,累计考核费用!E$3)</f>
        <v>0</v>
      </c>
      <c r="F56" s="68">
        <f>SUMIFS(考核调整事项表!$C:$C,考核调整事项表!$G:$G,累计考核费用!$B56,考核调整事项表!$D:$D,累计考核费用!F$3)+SUMIFS(考核调整事项表!$E:$E,考核调整事项表!$G:$G,累计考核费用!$B56,考核调整事项表!$F:$F,累计考核费用!F$3)</f>
        <v>0</v>
      </c>
      <c r="G56" s="68">
        <f>SUMIFS(考核调整事项表!$C:$C,考核调整事项表!$G:$G,累计考核费用!$B56,考核调整事项表!$D:$D,累计考核费用!G$3)+SUMIFS(考核调整事项表!$E:$E,考核调整事项表!$G:$G,累计考核费用!$B56,考核调整事项表!$F:$F,累计考核费用!G$3)</f>
        <v>0</v>
      </c>
      <c r="H56" s="68">
        <f>SUM(I56:N56)</f>
        <v>0</v>
      </c>
      <c r="I56" s="68">
        <f>SUMIFS(考核调整事项表!$C:$C,考核调整事项表!$G:$G,累计考核费用!$B56,考核调整事项表!$D:$D,累计考核费用!I$3)+SUMIFS(考核调整事项表!$E:$E,考核调整事项表!$G:$G,累计考核费用!$B56,考核调整事项表!$F:$F,累计考核费用!I$3)</f>
        <v>0</v>
      </c>
      <c r="J56" s="68">
        <f>SUMIFS(考核调整事项表!$C:$C,考核调整事项表!$G:$G,累计考核费用!$B56,考核调整事项表!$D:$D,累计考核费用!J$3)+SUMIFS(考核调整事项表!$E:$E,考核调整事项表!$G:$G,累计考核费用!$B56,考核调整事项表!$F:$F,累计考核费用!J$3)</f>
        <v>0</v>
      </c>
      <c r="K56" s="68">
        <f>SUMIFS(考核调整事项表!$C:$C,考核调整事项表!$G:$G,累计考核费用!$B56,考核调整事项表!$D:$D,累计考核费用!K$3)+SUMIFS(考核调整事项表!$E:$E,考核调整事项表!$G:$G,累计考核费用!$B56,考核调整事项表!$F:$F,累计考核费用!K$3)</f>
        <v>0</v>
      </c>
      <c r="L56" s="68">
        <f>SUMIFS(考核调整事项表!$C:$C,考核调整事项表!$G:$G,累计考核费用!$B56,考核调整事项表!$D:$D,累计考核费用!L$3)+SUMIFS(考核调整事项表!$E:$E,考核调整事项表!$G:$G,累计考核费用!$B56,考核调整事项表!$F:$F,累计考核费用!L$3)</f>
        <v>0</v>
      </c>
      <c r="M56" s="68">
        <f>SUMIFS(考核调整事项表!$C:$C,考核调整事项表!$G:$G,累计考核费用!$B56,考核调整事项表!$D:$D,累计考核费用!M$3)+SUMIFS(考核调整事项表!$E:$E,考核调整事项表!$G:$G,累计考核费用!$B56,考核调整事项表!$F:$F,累计考核费用!M$3)</f>
        <v>0</v>
      </c>
      <c r="N56" s="68">
        <f>SUMIFS(考核调整事项表!$C:$C,考核调整事项表!$G:$G,累计考核费用!$B56,考核调整事项表!$D:$D,累计考核费用!N$3)+SUMIFS(考核调整事项表!$E:$E,考核调整事项表!$G:$G,累计考核费用!$B56,考核调整事项表!$F:$F,累计考核费用!N$3)</f>
        <v>0</v>
      </c>
      <c r="O56" s="68">
        <f>SUMIFS(考核调整事项表!$C:$C,考核调整事项表!$G:$G,累计考核费用!$B56,考核调整事项表!$D:$D,累计考核费用!O$3)+SUMIFS(考核调整事项表!$E:$E,考核调整事项表!$G:$G,累计考核费用!$B56,考核调整事项表!$F:$F,累计考核费用!O$3)</f>
        <v>0</v>
      </c>
      <c r="P56" s="78">
        <f>SUM(Q56:T56)</f>
        <v>0</v>
      </c>
      <c r="Q56" s="68">
        <f>SUMIFS(考核调整事项表!$C:$C,考核调整事项表!$G:$G,累计考核费用!$B56,考核调整事项表!$D:$D,累计考核费用!Q$3)+SUMIFS(考核调整事项表!$E:$E,考核调整事项表!$G:$G,累计考核费用!$B56,考核调整事项表!$F:$F,累计考核费用!Q$3)</f>
        <v>0</v>
      </c>
      <c r="R56" s="68">
        <f>SUMIFS(考核调整事项表!$C:$C,考核调整事项表!$G:$G,累计考核费用!$B56,考核调整事项表!$D:$D,累计考核费用!R$3)+SUMIFS(考核调整事项表!$E:$E,考核调整事项表!$G:$G,累计考核费用!$B56,考核调整事项表!$F:$F,累计考核费用!R$3)</f>
        <v>0</v>
      </c>
      <c r="S56" s="68">
        <f>SUMIFS(考核调整事项表!$C:$C,考核调整事项表!$G:$G,累计考核费用!$B56,考核调整事项表!$D:$D,累计考核费用!S$3)+SUMIFS(考核调整事项表!$E:$E,考核调整事项表!$G:$G,累计考核费用!$B56,考核调整事项表!$F:$F,累计考核费用!S$3)</f>
        <v>0</v>
      </c>
      <c r="T56" s="68">
        <f>SUMIFS(考核调整事项表!$C:$C,考核调整事项表!$G:$G,累计考核费用!$B56,考核调整事项表!$D:$D,累计考核费用!T$3)+SUMIFS(考核调整事项表!$E:$E,考核调整事项表!$G:$G,累计考核费用!$B56,考核调整事项表!$F:$F,累计考核费用!T$3)</f>
        <v>0</v>
      </c>
      <c r="U56" s="68">
        <f>SUM(V56:Y56)</f>
        <v>0</v>
      </c>
      <c r="V56" s="68">
        <f>SUMIFS(考核调整事项表!$C:$C,考核调整事项表!$G:$G,累计考核费用!$B56,考核调整事项表!$D:$D,累计考核费用!V$3)+SUMIFS(考核调整事项表!$E:$E,考核调整事项表!$G:$G,累计考核费用!$B56,考核调整事项表!$F:$F,累计考核费用!V$3)</f>
        <v>0</v>
      </c>
      <c r="W56" s="68">
        <f>SUMIFS(考核调整事项表!$C:$C,考核调整事项表!$G:$G,累计考核费用!$B56,考核调整事项表!$D:$D,累计考核费用!W$3)+SUMIFS(考核调整事项表!$E:$E,考核调整事项表!$G:$G,累计考核费用!$B56,考核调整事项表!$F:$F,累计考核费用!W$3)</f>
        <v>0</v>
      </c>
      <c r="X56" s="68">
        <f>SUMIFS(考核调整事项表!$C:$C,考核调整事项表!$G:$G,累计考核费用!$B56,考核调整事项表!$D:$D,累计考核费用!X$3)+SUMIFS(考核调整事项表!$E:$E,考核调整事项表!$G:$G,累计考核费用!$B56,考核调整事项表!$F:$F,累计考核费用!X$3)</f>
        <v>0</v>
      </c>
      <c r="Y56" s="68">
        <f>SUMIFS(考核调整事项表!$C:$C,考核调整事项表!$G:$G,累计考核费用!$B56,考核调整事项表!$D:$D,累计考核费用!Y$3)+SUMIFS(考核调整事项表!$E:$E,考核调整事项表!$G:$G,累计考核费用!$B56,考核调整事项表!$F:$F,累计考核费用!Y$3)</f>
        <v>0</v>
      </c>
    </row>
    <row r="57" spans="1:26">
      <c r="A57" s="257"/>
      <c r="B57" s="67" t="s">
        <v>62</v>
      </c>
      <c r="C57" s="68">
        <f t="shared" ref="C57:C64" si="0">SUM(D57:H57)+O57+P57+U57</f>
        <v>0</v>
      </c>
      <c r="D57" s="68">
        <f>SUMIFS(考核调整事项表!$C:$C,考核调整事项表!$G:$G,累计考核费用!$B57,考核调整事项表!$D:$D,累计考核费用!D$3)+SUMIFS(考核调整事项表!$E:$E,考核调整事项表!$G:$G,累计考核费用!$B57,考核调整事项表!$F:$F,累计考核费用!D$3)</f>
        <v>0</v>
      </c>
      <c r="E57" s="68">
        <f>SUMIFS(考核调整事项表!$C:$C,考核调整事项表!$G:$G,累计考核费用!$B57,考核调整事项表!$D:$D,累计考核费用!E$3)+SUMIFS(考核调整事项表!$E:$E,考核调整事项表!$G:$G,累计考核费用!$B57,考核调整事项表!$F:$F,累计考核费用!E$3)</f>
        <v>0</v>
      </c>
      <c r="F57" s="68">
        <f>SUMIFS(考核调整事项表!$C:$C,考核调整事项表!$G:$G,累计考核费用!$B57,考核调整事项表!$D:$D,累计考核费用!F$3)+SUMIFS(考核调整事项表!$E:$E,考核调整事项表!$G:$G,累计考核费用!$B57,考核调整事项表!$F:$F,累计考核费用!F$3)</f>
        <v>0</v>
      </c>
      <c r="G57" s="68">
        <f>SUMIFS(考核调整事项表!$C:$C,考核调整事项表!$G:$G,累计考核费用!$B57,考核调整事项表!$D:$D,累计考核费用!G$3)+SUMIFS(考核调整事项表!$E:$E,考核调整事项表!$G:$G,累计考核费用!$B57,考核调整事项表!$F:$F,累计考核费用!G$3)</f>
        <v>0</v>
      </c>
      <c r="H57" s="68">
        <f t="shared" ref="H57:H64" si="1">SUM(I57:N57)</f>
        <v>0</v>
      </c>
      <c r="I57" s="68">
        <f>SUMIFS(考核调整事项表!$C:$C,考核调整事项表!$G:$G,累计考核费用!$B57,考核调整事项表!$D:$D,累计考核费用!I$3)+SUMIFS(考核调整事项表!$E:$E,考核调整事项表!$G:$G,累计考核费用!$B57,考核调整事项表!$F:$F,累计考核费用!I$3)</f>
        <v>0</v>
      </c>
      <c r="J57" s="68">
        <f>SUMIFS(考核调整事项表!$C:$C,考核调整事项表!$G:$G,累计考核费用!$B57,考核调整事项表!$D:$D,累计考核费用!J$3)+SUMIFS(考核调整事项表!$E:$E,考核调整事项表!$G:$G,累计考核费用!$B57,考核调整事项表!$F:$F,累计考核费用!J$3)</f>
        <v>0</v>
      </c>
      <c r="K57" s="68">
        <f>SUMIFS(考核调整事项表!$C:$C,考核调整事项表!$G:$G,累计考核费用!$B57,考核调整事项表!$D:$D,累计考核费用!K$3)+SUMIFS(考核调整事项表!$E:$E,考核调整事项表!$G:$G,累计考核费用!$B57,考核调整事项表!$F:$F,累计考核费用!K$3)</f>
        <v>0</v>
      </c>
      <c r="L57" s="68">
        <f>SUMIFS(考核调整事项表!$C:$C,考核调整事项表!$G:$G,累计考核费用!$B57,考核调整事项表!$D:$D,累计考核费用!L$3)+SUMIFS(考核调整事项表!$E:$E,考核调整事项表!$G:$G,累计考核费用!$B57,考核调整事项表!$F:$F,累计考核费用!L$3)</f>
        <v>0</v>
      </c>
      <c r="M57" s="68">
        <f>SUMIFS(考核调整事项表!$C:$C,考核调整事项表!$G:$G,累计考核费用!$B57,考核调整事项表!$D:$D,累计考核费用!M$3)+SUMIFS(考核调整事项表!$E:$E,考核调整事项表!$G:$G,累计考核费用!$B57,考核调整事项表!$F:$F,累计考核费用!M$3)</f>
        <v>0</v>
      </c>
      <c r="N57" s="68">
        <f>SUMIFS(考核调整事项表!$C:$C,考核调整事项表!$G:$G,累计考核费用!$B57,考核调整事项表!$D:$D,累计考核费用!N$3)+SUMIFS(考核调整事项表!$E:$E,考核调整事项表!$G:$G,累计考核费用!$B57,考核调整事项表!$F:$F,累计考核费用!N$3)</f>
        <v>0</v>
      </c>
      <c r="O57" s="68">
        <f>SUMIFS(考核调整事项表!$C:$C,考核调整事项表!$G:$G,累计考核费用!$B57,考核调整事项表!$D:$D,累计考核费用!O$3)+SUMIFS(考核调整事项表!$E:$E,考核调整事项表!$G:$G,累计考核费用!$B57,考核调整事项表!$F:$F,累计考核费用!O$3)</f>
        <v>0</v>
      </c>
      <c r="P57" s="78">
        <f t="shared" ref="P57:P64" si="2">SUM(Q57:T57)</f>
        <v>0</v>
      </c>
      <c r="Q57" s="68">
        <f>SUMIFS(考核调整事项表!$C:$C,考核调整事项表!$G:$G,累计考核费用!$B57,考核调整事项表!$D:$D,累计考核费用!Q$3)+SUMIFS(考核调整事项表!$E:$E,考核调整事项表!$G:$G,累计考核费用!$B57,考核调整事项表!$F:$F,累计考核费用!Q$3)</f>
        <v>0</v>
      </c>
      <c r="R57" s="68">
        <f>SUMIFS(考核调整事项表!$C:$C,考核调整事项表!$G:$G,累计考核费用!$B57,考核调整事项表!$D:$D,累计考核费用!R$3)+SUMIFS(考核调整事项表!$E:$E,考核调整事项表!$G:$G,累计考核费用!$B57,考核调整事项表!$F:$F,累计考核费用!R$3)</f>
        <v>0</v>
      </c>
      <c r="S57" s="68">
        <f>SUMIFS(考核调整事项表!$C:$C,考核调整事项表!$G:$G,累计考核费用!$B57,考核调整事项表!$D:$D,累计考核费用!S$3)+SUMIFS(考核调整事项表!$E:$E,考核调整事项表!$G:$G,累计考核费用!$B57,考核调整事项表!$F:$F,累计考核费用!S$3)</f>
        <v>0</v>
      </c>
      <c r="T57" s="68">
        <f>SUMIFS(考核调整事项表!$C:$C,考核调整事项表!$G:$G,累计考核费用!$B57,考核调整事项表!$D:$D,累计考核费用!T$3)+SUMIFS(考核调整事项表!$E:$E,考核调整事项表!$G:$G,累计考核费用!$B57,考核调整事项表!$F:$F,累计考核费用!T$3)</f>
        <v>0</v>
      </c>
      <c r="U57" s="68">
        <f t="shared" ref="U57:U64" si="3">SUM(V57:Y57)</f>
        <v>0</v>
      </c>
      <c r="V57" s="68">
        <f>SUMIFS(考核调整事项表!$C:$C,考核调整事项表!$G:$G,累计考核费用!$B57,考核调整事项表!$D:$D,累计考核费用!V$3)+SUMIFS(考核调整事项表!$E:$E,考核调整事项表!$G:$G,累计考核费用!$B57,考核调整事项表!$F:$F,累计考核费用!V$3)</f>
        <v>0</v>
      </c>
      <c r="W57" s="68">
        <f>SUMIFS(考核调整事项表!$C:$C,考核调整事项表!$G:$G,累计考核费用!$B57,考核调整事项表!$D:$D,累计考核费用!W$3)+SUMIFS(考核调整事项表!$E:$E,考核调整事项表!$G:$G,累计考核费用!$B57,考核调整事项表!$F:$F,累计考核费用!W$3)</f>
        <v>0</v>
      </c>
      <c r="X57" s="68">
        <f>SUMIFS(考核调整事项表!$C:$C,考核调整事项表!$G:$G,累计考核费用!$B57,考核调整事项表!$D:$D,累计考核费用!X$3)+SUMIFS(考核调整事项表!$E:$E,考核调整事项表!$G:$G,累计考核费用!$B57,考核调整事项表!$F:$F,累计考核费用!X$3)</f>
        <v>0</v>
      </c>
      <c r="Y57" s="68">
        <f>SUMIFS(考核调整事项表!$C:$C,考核调整事项表!$G:$G,累计考核费用!$B57,考核调整事项表!$D:$D,累计考核费用!Y$3)+SUMIFS(考核调整事项表!$E:$E,考核调整事项表!$G:$G,累计考核费用!$B57,考核调整事项表!$F:$F,累计考核费用!Y$3)</f>
        <v>0</v>
      </c>
    </row>
    <row r="58" spans="1:26">
      <c r="A58" s="257"/>
      <c r="B58" s="67" t="s">
        <v>63</v>
      </c>
      <c r="C58" s="68">
        <f t="shared" si="0"/>
        <v>0</v>
      </c>
      <c r="D58" s="68">
        <f>SUMIFS(考核调整事项表!$C:$C,考核调整事项表!$G:$G,累计考核费用!$B58,考核调整事项表!$D:$D,累计考核费用!D$3)+SUMIFS(考核调整事项表!$E:$E,考核调整事项表!$G:$G,累计考核费用!$B58,考核调整事项表!$F:$F,累计考核费用!D$3)</f>
        <v>0</v>
      </c>
      <c r="E58" s="68">
        <f>SUMIFS(考核调整事项表!$C:$C,考核调整事项表!$G:$G,累计考核费用!$B58,考核调整事项表!$D:$D,累计考核费用!E$3)+SUMIFS(考核调整事项表!$E:$E,考核调整事项表!$G:$G,累计考核费用!$B58,考核调整事项表!$F:$F,累计考核费用!E$3)</f>
        <v>0</v>
      </c>
      <c r="F58" s="68">
        <f>SUMIFS(考核调整事项表!$C:$C,考核调整事项表!$G:$G,累计考核费用!$B58,考核调整事项表!$D:$D,累计考核费用!F$3)+SUMIFS(考核调整事项表!$E:$E,考核调整事项表!$G:$G,累计考核费用!$B58,考核调整事项表!$F:$F,累计考核费用!F$3)</f>
        <v>0</v>
      </c>
      <c r="G58" s="68">
        <f>SUMIFS(考核调整事项表!$C:$C,考核调整事项表!$G:$G,累计考核费用!$B58,考核调整事项表!$D:$D,累计考核费用!G$3)+SUMIFS(考核调整事项表!$E:$E,考核调整事项表!$G:$G,累计考核费用!$B58,考核调整事项表!$F:$F,累计考核费用!G$3)</f>
        <v>0</v>
      </c>
      <c r="H58" s="68">
        <f t="shared" si="1"/>
        <v>0</v>
      </c>
      <c r="I58" s="68">
        <f>SUMIFS(考核调整事项表!$C:$C,考核调整事项表!$G:$G,累计考核费用!$B58,考核调整事项表!$D:$D,累计考核费用!I$3)+SUMIFS(考核调整事项表!$E:$E,考核调整事项表!$G:$G,累计考核费用!$B58,考核调整事项表!$F:$F,累计考核费用!I$3)</f>
        <v>0</v>
      </c>
      <c r="J58" s="68">
        <f>SUMIFS(考核调整事项表!$C:$C,考核调整事项表!$G:$G,累计考核费用!$B58,考核调整事项表!$D:$D,累计考核费用!J$3)+SUMIFS(考核调整事项表!$E:$E,考核调整事项表!$G:$G,累计考核费用!$B58,考核调整事项表!$F:$F,累计考核费用!J$3)</f>
        <v>0</v>
      </c>
      <c r="K58" s="68">
        <f>SUMIFS(考核调整事项表!$C:$C,考核调整事项表!$G:$G,累计考核费用!$B58,考核调整事项表!$D:$D,累计考核费用!K$3)+SUMIFS(考核调整事项表!$E:$E,考核调整事项表!$G:$G,累计考核费用!$B58,考核调整事项表!$F:$F,累计考核费用!K$3)</f>
        <v>0</v>
      </c>
      <c r="L58" s="68">
        <f>SUMIFS(考核调整事项表!$C:$C,考核调整事项表!$G:$G,累计考核费用!$B58,考核调整事项表!$D:$D,累计考核费用!L$3)+SUMIFS(考核调整事项表!$E:$E,考核调整事项表!$G:$G,累计考核费用!$B58,考核调整事项表!$F:$F,累计考核费用!L$3)</f>
        <v>0</v>
      </c>
      <c r="M58" s="68">
        <f>SUMIFS(考核调整事项表!$C:$C,考核调整事项表!$G:$G,累计考核费用!$B58,考核调整事项表!$D:$D,累计考核费用!M$3)+SUMIFS(考核调整事项表!$E:$E,考核调整事项表!$G:$G,累计考核费用!$B58,考核调整事项表!$F:$F,累计考核费用!M$3)</f>
        <v>0</v>
      </c>
      <c r="N58" s="68">
        <f>SUMIFS(考核调整事项表!$C:$C,考核调整事项表!$G:$G,累计考核费用!$B58,考核调整事项表!$D:$D,累计考核费用!N$3)+SUMIFS(考核调整事项表!$E:$E,考核调整事项表!$G:$G,累计考核费用!$B58,考核调整事项表!$F:$F,累计考核费用!N$3)</f>
        <v>0</v>
      </c>
      <c r="O58" s="68">
        <f>SUMIFS(考核调整事项表!$C:$C,考核调整事项表!$G:$G,累计考核费用!$B58,考核调整事项表!$D:$D,累计考核费用!O$3)+SUMIFS(考核调整事项表!$E:$E,考核调整事项表!$G:$G,累计考核费用!$B58,考核调整事项表!$F:$F,累计考核费用!O$3)</f>
        <v>0</v>
      </c>
      <c r="P58" s="78">
        <f t="shared" si="2"/>
        <v>0</v>
      </c>
      <c r="Q58" s="68">
        <f>SUMIFS(考核调整事项表!$C:$C,考核调整事项表!$G:$G,累计考核费用!$B58,考核调整事项表!$D:$D,累计考核费用!Q$3)+SUMIFS(考核调整事项表!$E:$E,考核调整事项表!$G:$G,累计考核费用!$B58,考核调整事项表!$F:$F,累计考核费用!Q$3)</f>
        <v>0</v>
      </c>
      <c r="R58" s="68">
        <f>SUMIFS(考核调整事项表!$C:$C,考核调整事项表!$G:$G,累计考核费用!$B58,考核调整事项表!$D:$D,累计考核费用!R$3)+SUMIFS(考核调整事项表!$E:$E,考核调整事项表!$G:$G,累计考核费用!$B58,考核调整事项表!$F:$F,累计考核费用!R$3)</f>
        <v>0</v>
      </c>
      <c r="S58" s="68">
        <f>SUMIFS(考核调整事项表!$C:$C,考核调整事项表!$G:$G,累计考核费用!$B58,考核调整事项表!$D:$D,累计考核费用!S$3)+SUMIFS(考核调整事项表!$E:$E,考核调整事项表!$G:$G,累计考核费用!$B58,考核调整事项表!$F:$F,累计考核费用!S$3)</f>
        <v>0</v>
      </c>
      <c r="T58" s="68">
        <f>SUMIFS(考核调整事项表!$C:$C,考核调整事项表!$G:$G,累计考核费用!$B58,考核调整事项表!$D:$D,累计考核费用!T$3)+SUMIFS(考核调整事项表!$E:$E,考核调整事项表!$G:$G,累计考核费用!$B58,考核调整事项表!$F:$F,累计考核费用!T$3)</f>
        <v>0</v>
      </c>
      <c r="U58" s="68">
        <f t="shared" si="3"/>
        <v>0</v>
      </c>
      <c r="V58" s="68">
        <f>SUMIFS(考核调整事项表!$C:$C,考核调整事项表!$G:$G,累计考核费用!$B58,考核调整事项表!$D:$D,累计考核费用!V$3)+SUMIFS(考核调整事项表!$E:$E,考核调整事项表!$G:$G,累计考核费用!$B58,考核调整事项表!$F:$F,累计考核费用!V$3)</f>
        <v>0</v>
      </c>
      <c r="W58" s="68">
        <f>SUMIFS(考核调整事项表!$C:$C,考核调整事项表!$G:$G,累计考核费用!$B58,考核调整事项表!$D:$D,累计考核费用!W$3)+SUMIFS(考核调整事项表!$E:$E,考核调整事项表!$G:$G,累计考核费用!$B58,考核调整事项表!$F:$F,累计考核费用!W$3)</f>
        <v>0</v>
      </c>
      <c r="X58" s="68">
        <f>SUMIFS(考核调整事项表!$C:$C,考核调整事项表!$G:$G,累计考核费用!$B58,考核调整事项表!$D:$D,累计考核费用!X$3)+SUMIFS(考核调整事项表!$E:$E,考核调整事项表!$G:$G,累计考核费用!$B58,考核调整事项表!$F:$F,累计考核费用!X$3)</f>
        <v>0</v>
      </c>
      <c r="Y58" s="68">
        <f>SUMIFS(考核调整事项表!$C:$C,考核调整事项表!$G:$G,累计考核费用!$B58,考核调整事项表!$D:$D,累计考核费用!Y$3)+SUMIFS(考核调整事项表!$E:$E,考核调整事项表!$G:$G,累计考核费用!$B58,考核调整事项表!$F:$F,累计考核费用!Y$3)</f>
        <v>0</v>
      </c>
    </row>
    <row r="59" spans="1:26">
      <c r="A59" s="257"/>
      <c r="B59" s="67" t="s">
        <v>64</v>
      </c>
      <c r="C59" s="68">
        <f t="shared" si="0"/>
        <v>0</v>
      </c>
      <c r="D59" s="68">
        <f>SUMIFS(考核调整事项表!$C:$C,考核调整事项表!$G:$G,累计考核费用!$B59,考核调整事项表!$D:$D,累计考核费用!D$3)+SUMIFS(考核调整事项表!$E:$E,考核调整事项表!$G:$G,累计考核费用!$B59,考核调整事项表!$F:$F,累计考核费用!D$3)</f>
        <v>0</v>
      </c>
      <c r="E59" s="68">
        <f>SUMIFS(考核调整事项表!$C:$C,考核调整事项表!$G:$G,累计考核费用!$B59,考核调整事项表!$D:$D,累计考核费用!E$3)+SUMIFS(考核调整事项表!$E:$E,考核调整事项表!$G:$G,累计考核费用!$B59,考核调整事项表!$F:$F,累计考核费用!E$3)</f>
        <v>0</v>
      </c>
      <c r="F59" s="68">
        <f>SUMIFS(考核调整事项表!$C:$C,考核调整事项表!$G:$G,累计考核费用!$B59,考核调整事项表!$D:$D,累计考核费用!F$3)+SUMIFS(考核调整事项表!$E:$E,考核调整事项表!$G:$G,累计考核费用!$B59,考核调整事项表!$F:$F,累计考核费用!F$3)</f>
        <v>0</v>
      </c>
      <c r="G59" s="68">
        <f>SUMIFS(考核调整事项表!$C:$C,考核调整事项表!$G:$G,累计考核费用!$B59,考核调整事项表!$D:$D,累计考核费用!G$3)+SUMIFS(考核调整事项表!$E:$E,考核调整事项表!$G:$G,累计考核费用!$B59,考核调整事项表!$F:$F,累计考核费用!G$3)</f>
        <v>0</v>
      </c>
      <c r="H59" s="68">
        <f t="shared" si="1"/>
        <v>0</v>
      </c>
      <c r="I59" s="68">
        <f>SUMIFS(考核调整事项表!$C:$C,考核调整事项表!$G:$G,累计考核费用!$B59,考核调整事项表!$D:$D,累计考核费用!I$3)+SUMIFS(考核调整事项表!$E:$E,考核调整事项表!$G:$G,累计考核费用!$B59,考核调整事项表!$F:$F,累计考核费用!I$3)</f>
        <v>0</v>
      </c>
      <c r="J59" s="68">
        <f>SUMIFS(考核调整事项表!$C:$C,考核调整事项表!$G:$G,累计考核费用!$B59,考核调整事项表!$D:$D,累计考核费用!J$3)+SUMIFS(考核调整事项表!$E:$E,考核调整事项表!$G:$G,累计考核费用!$B59,考核调整事项表!$F:$F,累计考核费用!J$3)</f>
        <v>0</v>
      </c>
      <c r="K59" s="68">
        <f>SUMIFS(考核调整事项表!$C:$C,考核调整事项表!$G:$G,累计考核费用!$B59,考核调整事项表!$D:$D,累计考核费用!K$3)+SUMIFS(考核调整事项表!$E:$E,考核调整事项表!$G:$G,累计考核费用!$B59,考核调整事项表!$F:$F,累计考核费用!K$3)</f>
        <v>0</v>
      </c>
      <c r="L59" s="68">
        <f>SUMIFS(考核调整事项表!$C:$C,考核调整事项表!$G:$G,累计考核费用!$B59,考核调整事项表!$D:$D,累计考核费用!L$3)+SUMIFS(考核调整事项表!$E:$E,考核调整事项表!$G:$G,累计考核费用!$B59,考核调整事项表!$F:$F,累计考核费用!L$3)</f>
        <v>0</v>
      </c>
      <c r="M59" s="68">
        <f>SUMIFS(考核调整事项表!$C:$C,考核调整事项表!$G:$G,累计考核费用!$B59,考核调整事项表!$D:$D,累计考核费用!M$3)+SUMIFS(考核调整事项表!$E:$E,考核调整事项表!$G:$G,累计考核费用!$B59,考核调整事项表!$F:$F,累计考核费用!M$3)</f>
        <v>0</v>
      </c>
      <c r="N59" s="68">
        <f>SUMIFS(考核调整事项表!$C:$C,考核调整事项表!$G:$G,累计考核费用!$B59,考核调整事项表!$D:$D,累计考核费用!N$3)+SUMIFS(考核调整事项表!$E:$E,考核调整事项表!$G:$G,累计考核费用!$B59,考核调整事项表!$F:$F,累计考核费用!N$3)</f>
        <v>0</v>
      </c>
      <c r="O59" s="68">
        <f>SUMIFS(考核调整事项表!$C:$C,考核调整事项表!$G:$G,累计考核费用!$B59,考核调整事项表!$D:$D,累计考核费用!O$3)+SUMIFS(考核调整事项表!$E:$E,考核调整事项表!$G:$G,累计考核费用!$B59,考核调整事项表!$F:$F,累计考核费用!O$3)</f>
        <v>0</v>
      </c>
      <c r="P59" s="78">
        <f t="shared" si="2"/>
        <v>0</v>
      </c>
      <c r="Q59" s="68">
        <f>SUMIFS(考核调整事项表!$C:$C,考核调整事项表!$G:$G,累计考核费用!$B59,考核调整事项表!$D:$D,累计考核费用!Q$3)+SUMIFS(考核调整事项表!$E:$E,考核调整事项表!$G:$G,累计考核费用!$B59,考核调整事项表!$F:$F,累计考核费用!Q$3)</f>
        <v>0</v>
      </c>
      <c r="R59" s="68">
        <f>SUMIFS(考核调整事项表!$C:$C,考核调整事项表!$G:$G,累计考核费用!$B59,考核调整事项表!$D:$D,累计考核费用!R$3)+SUMIFS(考核调整事项表!$E:$E,考核调整事项表!$G:$G,累计考核费用!$B59,考核调整事项表!$F:$F,累计考核费用!R$3)</f>
        <v>0</v>
      </c>
      <c r="S59" s="68">
        <f>SUMIFS(考核调整事项表!$C:$C,考核调整事项表!$G:$G,累计考核费用!$B59,考核调整事项表!$D:$D,累计考核费用!S$3)+SUMIFS(考核调整事项表!$E:$E,考核调整事项表!$G:$G,累计考核费用!$B59,考核调整事项表!$F:$F,累计考核费用!S$3)</f>
        <v>0</v>
      </c>
      <c r="T59" s="68">
        <f>SUMIFS(考核调整事项表!$C:$C,考核调整事项表!$G:$G,累计考核费用!$B59,考核调整事项表!$D:$D,累计考核费用!T$3)+SUMIFS(考核调整事项表!$E:$E,考核调整事项表!$G:$G,累计考核费用!$B59,考核调整事项表!$F:$F,累计考核费用!T$3)</f>
        <v>0</v>
      </c>
      <c r="U59" s="68">
        <f t="shared" si="3"/>
        <v>0</v>
      </c>
      <c r="V59" s="68">
        <f>SUMIFS(考核调整事项表!$C:$C,考核调整事项表!$G:$G,累计考核费用!$B59,考核调整事项表!$D:$D,累计考核费用!V$3)+SUMIFS(考核调整事项表!$E:$E,考核调整事项表!$G:$G,累计考核费用!$B59,考核调整事项表!$F:$F,累计考核费用!V$3)</f>
        <v>0</v>
      </c>
      <c r="W59" s="68">
        <f>SUMIFS(考核调整事项表!$C:$C,考核调整事项表!$G:$G,累计考核费用!$B59,考核调整事项表!$D:$D,累计考核费用!W$3)+SUMIFS(考核调整事项表!$E:$E,考核调整事项表!$G:$G,累计考核费用!$B59,考核调整事项表!$F:$F,累计考核费用!W$3)</f>
        <v>0</v>
      </c>
      <c r="X59" s="68">
        <f>SUMIFS(考核调整事项表!$C:$C,考核调整事项表!$G:$G,累计考核费用!$B59,考核调整事项表!$D:$D,累计考核费用!X$3)+SUMIFS(考核调整事项表!$E:$E,考核调整事项表!$G:$G,累计考核费用!$B59,考核调整事项表!$F:$F,累计考核费用!X$3)</f>
        <v>0</v>
      </c>
      <c r="Y59" s="68">
        <f>SUMIFS(考核调整事项表!$C:$C,考核调整事项表!$G:$G,累计考核费用!$B59,考核调整事项表!$D:$D,累计考核费用!Y$3)+SUMIFS(考核调整事项表!$E:$E,考核调整事项表!$G:$G,累计考核费用!$B59,考核调整事项表!$F:$F,累计考核费用!Y$3)</f>
        <v>0</v>
      </c>
    </row>
    <row r="60" spans="1:26">
      <c r="A60" s="257"/>
      <c r="B60" s="67" t="s">
        <v>65</v>
      </c>
      <c r="C60" s="68">
        <f t="shared" si="0"/>
        <v>0</v>
      </c>
      <c r="D60" s="68">
        <f>SUMIFS(考核调整事项表!$C:$C,考核调整事项表!$G:$G,累计考核费用!$B60,考核调整事项表!$D:$D,累计考核费用!D$3)+SUMIFS(考核调整事项表!$E:$E,考核调整事项表!$G:$G,累计考核费用!$B60,考核调整事项表!$F:$F,累计考核费用!D$3)</f>
        <v>0</v>
      </c>
      <c r="E60" s="68">
        <f>SUMIFS(考核调整事项表!$C:$C,考核调整事项表!$G:$G,累计考核费用!$B60,考核调整事项表!$D:$D,累计考核费用!E$3)+SUMIFS(考核调整事项表!$E:$E,考核调整事项表!$G:$G,累计考核费用!$B60,考核调整事项表!$F:$F,累计考核费用!E$3)</f>
        <v>0</v>
      </c>
      <c r="F60" s="68">
        <f>SUMIFS(考核调整事项表!$C:$C,考核调整事项表!$G:$G,累计考核费用!$B60,考核调整事项表!$D:$D,累计考核费用!F$3)+SUMIFS(考核调整事项表!$E:$E,考核调整事项表!$G:$G,累计考核费用!$B60,考核调整事项表!$F:$F,累计考核费用!F$3)</f>
        <v>0</v>
      </c>
      <c r="G60" s="68">
        <f>SUMIFS(考核调整事项表!$C:$C,考核调整事项表!$G:$G,累计考核费用!$B60,考核调整事项表!$D:$D,累计考核费用!G$3)+SUMIFS(考核调整事项表!$E:$E,考核调整事项表!$G:$G,累计考核费用!$B60,考核调整事项表!$F:$F,累计考核费用!G$3)</f>
        <v>0</v>
      </c>
      <c r="H60" s="68">
        <f t="shared" si="1"/>
        <v>0</v>
      </c>
      <c r="I60" s="68">
        <f>SUMIFS(考核调整事项表!$C:$C,考核调整事项表!$G:$G,累计考核费用!$B60,考核调整事项表!$D:$D,累计考核费用!I$3)+SUMIFS(考核调整事项表!$E:$E,考核调整事项表!$G:$G,累计考核费用!$B60,考核调整事项表!$F:$F,累计考核费用!I$3)</f>
        <v>0</v>
      </c>
      <c r="J60" s="68">
        <f>SUMIFS(考核调整事项表!$C:$C,考核调整事项表!$G:$G,累计考核费用!$B60,考核调整事项表!$D:$D,累计考核费用!J$3)+SUMIFS(考核调整事项表!$E:$E,考核调整事项表!$G:$G,累计考核费用!$B60,考核调整事项表!$F:$F,累计考核费用!J$3)</f>
        <v>0</v>
      </c>
      <c r="K60" s="68">
        <f>SUMIFS(考核调整事项表!$C:$C,考核调整事项表!$G:$G,累计考核费用!$B60,考核调整事项表!$D:$D,累计考核费用!K$3)+SUMIFS(考核调整事项表!$E:$E,考核调整事项表!$G:$G,累计考核费用!$B60,考核调整事项表!$F:$F,累计考核费用!K$3)</f>
        <v>0</v>
      </c>
      <c r="L60" s="68">
        <f>SUMIFS(考核调整事项表!$C:$C,考核调整事项表!$G:$G,累计考核费用!$B60,考核调整事项表!$D:$D,累计考核费用!L$3)+SUMIFS(考核调整事项表!$E:$E,考核调整事项表!$G:$G,累计考核费用!$B60,考核调整事项表!$F:$F,累计考核费用!L$3)</f>
        <v>0</v>
      </c>
      <c r="M60" s="68">
        <f>SUMIFS(考核调整事项表!$C:$C,考核调整事项表!$G:$G,累计考核费用!$B60,考核调整事项表!$D:$D,累计考核费用!M$3)+SUMIFS(考核调整事项表!$E:$E,考核调整事项表!$G:$G,累计考核费用!$B60,考核调整事项表!$F:$F,累计考核费用!M$3)</f>
        <v>0</v>
      </c>
      <c r="N60" s="68">
        <f>SUMIFS(考核调整事项表!$C:$C,考核调整事项表!$G:$G,累计考核费用!$B60,考核调整事项表!$D:$D,累计考核费用!N$3)+SUMIFS(考核调整事项表!$E:$E,考核调整事项表!$G:$G,累计考核费用!$B60,考核调整事项表!$F:$F,累计考核费用!N$3)</f>
        <v>0</v>
      </c>
      <c r="O60" s="68">
        <f>SUMIFS(考核调整事项表!$C:$C,考核调整事项表!$G:$G,累计考核费用!$B60,考核调整事项表!$D:$D,累计考核费用!O$3)+SUMIFS(考核调整事项表!$E:$E,考核调整事项表!$G:$G,累计考核费用!$B60,考核调整事项表!$F:$F,累计考核费用!O$3)</f>
        <v>0</v>
      </c>
      <c r="P60" s="78">
        <f t="shared" si="2"/>
        <v>0</v>
      </c>
      <c r="Q60" s="68">
        <f>SUMIFS(考核调整事项表!$C:$C,考核调整事项表!$G:$G,累计考核费用!$B60,考核调整事项表!$D:$D,累计考核费用!Q$3)+SUMIFS(考核调整事项表!$E:$E,考核调整事项表!$G:$G,累计考核费用!$B60,考核调整事项表!$F:$F,累计考核费用!Q$3)</f>
        <v>0</v>
      </c>
      <c r="R60" s="68">
        <f>SUMIFS(考核调整事项表!$C:$C,考核调整事项表!$G:$G,累计考核费用!$B60,考核调整事项表!$D:$D,累计考核费用!R$3)+SUMIFS(考核调整事项表!$E:$E,考核调整事项表!$G:$G,累计考核费用!$B60,考核调整事项表!$F:$F,累计考核费用!R$3)</f>
        <v>0</v>
      </c>
      <c r="S60" s="68">
        <f>SUMIFS(考核调整事项表!$C:$C,考核调整事项表!$G:$G,累计考核费用!$B60,考核调整事项表!$D:$D,累计考核费用!S$3)+SUMIFS(考核调整事项表!$E:$E,考核调整事项表!$G:$G,累计考核费用!$B60,考核调整事项表!$F:$F,累计考核费用!S$3)</f>
        <v>0</v>
      </c>
      <c r="T60" s="68">
        <f>SUMIFS(考核调整事项表!$C:$C,考核调整事项表!$G:$G,累计考核费用!$B60,考核调整事项表!$D:$D,累计考核费用!T$3)+SUMIFS(考核调整事项表!$E:$E,考核调整事项表!$G:$G,累计考核费用!$B60,考核调整事项表!$F:$F,累计考核费用!T$3)</f>
        <v>0</v>
      </c>
      <c r="U60" s="68">
        <f t="shared" si="3"/>
        <v>0</v>
      </c>
      <c r="V60" s="68">
        <f>SUMIFS(考核调整事项表!$C:$C,考核调整事项表!$G:$G,累计考核费用!$B60,考核调整事项表!$D:$D,累计考核费用!V$3)+SUMIFS(考核调整事项表!$E:$E,考核调整事项表!$G:$G,累计考核费用!$B60,考核调整事项表!$F:$F,累计考核费用!V$3)</f>
        <v>0</v>
      </c>
      <c r="W60" s="68">
        <f>SUMIFS(考核调整事项表!$C:$C,考核调整事项表!$G:$G,累计考核费用!$B60,考核调整事项表!$D:$D,累计考核费用!W$3)+SUMIFS(考核调整事项表!$E:$E,考核调整事项表!$G:$G,累计考核费用!$B60,考核调整事项表!$F:$F,累计考核费用!W$3)</f>
        <v>0</v>
      </c>
      <c r="X60" s="68">
        <f>SUMIFS(考核调整事项表!$C:$C,考核调整事项表!$G:$G,累计考核费用!$B60,考核调整事项表!$D:$D,累计考核费用!X$3)+SUMIFS(考核调整事项表!$E:$E,考核调整事项表!$G:$G,累计考核费用!$B60,考核调整事项表!$F:$F,累计考核费用!X$3)</f>
        <v>0</v>
      </c>
      <c r="Y60" s="68">
        <f>SUMIFS(考核调整事项表!$C:$C,考核调整事项表!$G:$G,累计考核费用!$B60,考核调整事项表!$D:$D,累计考核费用!Y$3)+SUMIFS(考核调整事项表!$E:$E,考核调整事项表!$G:$G,累计考核费用!$B60,考核调整事项表!$F:$F,累计考核费用!Y$3)</f>
        <v>0</v>
      </c>
    </row>
    <row r="61" spans="1:26">
      <c r="A61" s="257"/>
      <c r="B61" s="67" t="s">
        <v>66</v>
      </c>
      <c r="C61" s="68">
        <f t="shared" si="0"/>
        <v>0</v>
      </c>
      <c r="D61" s="68">
        <f>SUMIFS(考核调整事项表!$C:$C,考核调整事项表!$G:$G,累计考核费用!$B61,考核调整事项表!$D:$D,累计考核费用!D$3)+SUMIFS(考核调整事项表!$E:$E,考核调整事项表!$G:$G,累计考核费用!$B61,考核调整事项表!$F:$F,累计考核费用!D$3)</f>
        <v>0</v>
      </c>
      <c r="E61" s="68">
        <f>SUMIFS(考核调整事项表!$C:$C,考核调整事项表!$G:$G,累计考核费用!$B61,考核调整事项表!$D:$D,累计考核费用!E$3)+SUMIFS(考核调整事项表!$E:$E,考核调整事项表!$G:$G,累计考核费用!$B61,考核调整事项表!$F:$F,累计考核费用!E$3)</f>
        <v>0</v>
      </c>
      <c r="F61" s="68">
        <f>SUMIFS(考核调整事项表!$C:$C,考核调整事项表!$G:$G,累计考核费用!$B61,考核调整事项表!$D:$D,累计考核费用!F$3)+SUMIFS(考核调整事项表!$E:$E,考核调整事项表!$G:$G,累计考核费用!$B61,考核调整事项表!$F:$F,累计考核费用!F$3)</f>
        <v>0</v>
      </c>
      <c r="G61" s="68">
        <f>SUMIFS(考核调整事项表!$C:$C,考核调整事项表!$G:$G,累计考核费用!$B61,考核调整事项表!$D:$D,累计考核费用!G$3)+SUMIFS(考核调整事项表!$E:$E,考核调整事项表!$G:$G,累计考核费用!$B61,考核调整事项表!$F:$F,累计考核费用!G$3)</f>
        <v>0</v>
      </c>
      <c r="H61" s="68">
        <f t="shared" si="1"/>
        <v>0</v>
      </c>
      <c r="I61" s="68">
        <f>SUMIFS(考核调整事项表!$C:$C,考核调整事项表!$G:$G,累计考核费用!$B61,考核调整事项表!$D:$D,累计考核费用!I$3)+SUMIFS(考核调整事项表!$E:$E,考核调整事项表!$G:$G,累计考核费用!$B61,考核调整事项表!$F:$F,累计考核费用!I$3)</f>
        <v>0</v>
      </c>
      <c r="J61" s="68">
        <f>SUMIFS(考核调整事项表!$C:$C,考核调整事项表!$G:$G,累计考核费用!$B61,考核调整事项表!$D:$D,累计考核费用!J$3)+SUMIFS(考核调整事项表!$E:$E,考核调整事项表!$G:$G,累计考核费用!$B61,考核调整事项表!$F:$F,累计考核费用!J$3)</f>
        <v>0</v>
      </c>
      <c r="K61" s="68">
        <f>SUMIFS(考核调整事项表!$C:$C,考核调整事项表!$G:$G,累计考核费用!$B61,考核调整事项表!$D:$D,累计考核费用!K$3)+SUMIFS(考核调整事项表!$E:$E,考核调整事项表!$G:$G,累计考核费用!$B61,考核调整事项表!$F:$F,累计考核费用!K$3)</f>
        <v>0</v>
      </c>
      <c r="L61" s="68">
        <f>SUMIFS(考核调整事项表!$C:$C,考核调整事项表!$G:$G,累计考核费用!$B61,考核调整事项表!$D:$D,累计考核费用!L$3)+SUMIFS(考核调整事项表!$E:$E,考核调整事项表!$G:$G,累计考核费用!$B61,考核调整事项表!$F:$F,累计考核费用!L$3)</f>
        <v>0</v>
      </c>
      <c r="M61" s="68">
        <f>SUMIFS(考核调整事项表!$C:$C,考核调整事项表!$G:$G,累计考核费用!$B61,考核调整事项表!$D:$D,累计考核费用!M$3)+SUMIFS(考核调整事项表!$E:$E,考核调整事项表!$G:$G,累计考核费用!$B61,考核调整事项表!$F:$F,累计考核费用!M$3)</f>
        <v>0</v>
      </c>
      <c r="N61" s="68">
        <f>SUMIFS(考核调整事项表!$C:$C,考核调整事项表!$G:$G,累计考核费用!$B61,考核调整事项表!$D:$D,累计考核费用!N$3)+SUMIFS(考核调整事项表!$E:$E,考核调整事项表!$G:$G,累计考核费用!$B61,考核调整事项表!$F:$F,累计考核费用!N$3)</f>
        <v>0</v>
      </c>
      <c r="O61" s="68">
        <f>SUMIFS(考核调整事项表!$C:$C,考核调整事项表!$G:$G,累计考核费用!$B61,考核调整事项表!$D:$D,累计考核费用!O$3)+SUMIFS(考核调整事项表!$E:$E,考核调整事项表!$G:$G,累计考核费用!$B61,考核调整事项表!$F:$F,累计考核费用!O$3)</f>
        <v>0</v>
      </c>
      <c r="P61" s="78">
        <f t="shared" si="2"/>
        <v>0</v>
      </c>
      <c r="Q61" s="68">
        <f>SUMIFS(考核调整事项表!$C:$C,考核调整事项表!$G:$G,累计考核费用!$B61,考核调整事项表!$D:$D,累计考核费用!Q$3)+SUMIFS(考核调整事项表!$E:$E,考核调整事项表!$G:$G,累计考核费用!$B61,考核调整事项表!$F:$F,累计考核费用!Q$3)</f>
        <v>0</v>
      </c>
      <c r="R61" s="68">
        <f>SUMIFS(考核调整事项表!$C:$C,考核调整事项表!$G:$G,累计考核费用!$B61,考核调整事项表!$D:$D,累计考核费用!R$3)+SUMIFS(考核调整事项表!$E:$E,考核调整事项表!$G:$G,累计考核费用!$B61,考核调整事项表!$F:$F,累计考核费用!R$3)</f>
        <v>0</v>
      </c>
      <c r="S61" s="68">
        <f>SUMIFS(考核调整事项表!$C:$C,考核调整事项表!$G:$G,累计考核费用!$B61,考核调整事项表!$D:$D,累计考核费用!S$3)+SUMIFS(考核调整事项表!$E:$E,考核调整事项表!$G:$G,累计考核费用!$B61,考核调整事项表!$F:$F,累计考核费用!S$3)</f>
        <v>0</v>
      </c>
      <c r="T61" s="68">
        <f>SUMIFS(考核调整事项表!$C:$C,考核调整事项表!$G:$G,累计考核费用!$B61,考核调整事项表!$D:$D,累计考核费用!T$3)+SUMIFS(考核调整事项表!$E:$E,考核调整事项表!$G:$G,累计考核费用!$B61,考核调整事项表!$F:$F,累计考核费用!T$3)</f>
        <v>0</v>
      </c>
      <c r="U61" s="68">
        <f t="shared" si="3"/>
        <v>0</v>
      </c>
      <c r="V61" s="68">
        <f>SUMIFS(考核调整事项表!$C:$C,考核调整事项表!$G:$G,累计考核费用!$B61,考核调整事项表!$D:$D,累计考核费用!V$3)+SUMIFS(考核调整事项表!$E:$E,考核调整事项表!$G:$G,累计考核费用!$B61,考核调整事项表!$F:$F,累计考核费用!V$3)</f>
        <v>0</v>
      </c>
      <c r="W61" s="68">
        <f>SUMIFS(考核调整事项表!$C:$C,考核调整事项表!$G:$G,累计考核费用!$B61,考核调整事项表!$D:$D,累计考核费用!W$3)+SUMIFS(考核调整事项表!$E:$E,考核调整事项表!$G:$G,累计考核费用!$B61,考核调整事项表!$F:$F,累计考核费用!W$3)</f>
        <v>0</v>
      </c>
      <c r="X61" s="68">
        <f>SUMIFS(考核调整事项表!$C:$C,考核调整事项表!$G:$G,累计考核费用!$B61,考核调整事项表!$D:$D,累计考核费用!X$3)+SUMIFS(考核调整事项表!$E:$E,考核调整事项表!$G:$G,累计考核费用!$B61,考核调整事项表!$F:$F,累计考核费用!X$3)</f>
        <v>0</v>
      </c>
      <c r="Y61" s="68">
        <f>SUMIFS(考核调整事项表!$C:$C,考核调整事项表!$G:$G,累计考核费用!$B61,考核调整事项表!$D:$D,累计考核费用!Y$3)+SUMIFS(考核调整事项表!$E:$E,考核调整事项表!$G:$G,累计考核费用!$B61,考核调整事项表!$F:$F,累计考核费用!Y$3)</f>
        <v>0</v>
      </c>
    </row>
    <row r="62" spans="1:26">
      <c r="A62" s="257"/>
      <c r="B62" s="67" t="s">
        <v>67</v>
      </c>
      <c r="C62" s="68">
        <f t="shared" si="0"/>
        <v>0</v>
      </c>
      <c r="D62" s="68">
        <f>SUMIFS(考核调整事项表!$C:$C,考核调整事项表!$G:$G,累计考核费用!$B62,考核调整事项表!$D:$D,累计考核费用!D$3)+SUMIFS(考核调整事项表!$E:$E,考核调整事项表!$G:$G,累计考核费用!$B62,考核调整事项表!$F:$F,累计考核费用!D$3)</f>
        <v>0</v>
      </c>
      <c r="E62" s="68">
        <f>SUMIFS(考核调整事项表!$C:$C,考核调整事项表!$G:$G,累计考核费用!$B62,考核调整事项表!$D:$D,累计考核费用!E$3)+SUMIFS(考核调整事项表!$E:$E,考核调整事项表!$G:$G,累计考核费用!$B62,考核调整事项表!$F:$F,累计考核费用!E$3)</f>
        <v>0</v>
      </c>
      <c r="F62" s="68">
        <f>SUMIFS(考核调整事项表!$C:$C,考核调整事项表!$G:$G,累计考核费用!$B62,考核调整事项表!$D:$D,累计考核费用!F$3)+SUMIFS(考核调整事项表!$E:$E,考核调整事项表!$G:$G,累计考核费用!$B62,考核调整事项表!$F:$F,累计考核费用!F$3)</f>
        <v>0</v>
      </c>
      <c r="G62" s="68">
        <f>SUMIFS(考核调整事项表!$C:$C,考核调整事项表!$G:$G,累计考核费用!$B62,考核调整事项表!$D:$D,累计考核费用!G$3)+SUMIFS(考核调整事项表!$E:$E,考核调整事项表!$G:$G,累计考核费用!$B62,考核调整事项表!$F:$F,累计考核费用!G$3)</f>
        <v>0</v>
      </c>
      <c r="H62" s="68">
        <f t="shared" si="1"/>
        <v>0</v>
      </c>
      <c r="I62" s="68">
        <f>SUMIFS(考核调整事项表!$C:$C,考核调整事项表!$G:$G,累计考核费用!$B62,考核调整事项表!$D:$D,累计考核费用!I$3)+SUMIFS(考核调整事项表!$E:$E,考核调整事项表!$G:$G,累计考核费用!$B62,考核调整事项表!$F:$F,累计考核费用!I$3)</f>
        <v>0</v>
      </c>
      <c r="J62" s="68">
        <f>SUMIFS(考核调整事项表!$C:$C,考核调整事项表!$G:$G,累计考核费用!$B62,考核调整事项表!$D:$D,累计考核费用!J$3)+SUMIFS(考核调整事项表!$E:$E,考核调整事项表!$G:$G,累计考核费用!$B62,考核调整事项表!$F:$F,累计考核费用!J$3)</f>
        <v>0</v>
      </c>
      <c r="K62" s="68">
        <f>SUMIFS(考核调整事项表!$C:$C,考核调整事项表!$G:$G,累计考核费用!$B62,考核调整事项表!$D:$D,累计考核费用!K$3)+SUMIFS(考核调整事项表!$E:$E,考核调整事项表!$G:$G,累计考核费用!$B62,考核调整事项表!$F:$F,累计考核费用!K$3)</f>
        <v>0</v>
      </c>
      <c r="L62" s="68">
        <f>SUMIFS(考核调整事项表!$C:$C,考核调整事项表!$G:$G,累计考核费用!$B62,考核调整事项表!$D:$D,累计考核费用!L$3)+SUMIFS(考核调整事项表!$E:$E,考核调整事项表!$G:$G,累计考核费用!$B62,考核调整事项表!$F:$F,累计考核费用!L$3)</f>
        <v>0</v>
      </c>
      <c r="M62" s="68">
        <f>SUMIFS(考核调整事项表!$C:$C,考核调整事项表!$G:$G,累计考核费用!$B62,考核调整事项表!$D:$D,累计考核费用!M$3)+SUMIFS(考核调整事项表!$E:$E,考核调整事项表!$G:$G,累计考核费用!$B62,考核调整事项表!$F:$F,累计考核费用!M$3)</f>
        <v>0</v>
      </c>
      <c r="N62" s="68">
        <f>SUMIFS(考核调整事项表!$C:$C,考核调整事项表!$G:$G,累计考核费用!$B62,考核调整事项表!$D:$D,累计考核费用!N$3)+SUMIFS(考核调整事项表!$E:$E,考核调整事项表!$G:$G,累计考核费用!$B62,考核调整事项表!$F:$F,累计考核费用!N$3)</f>
        <v>0</v>
      </c>
      <c r="O62" s="68">
        <f>SUMIFS(考核调整事项表!$C:$C,考核调整事项表!$G:$G,累计考核费用!$B62,考核调整事项表!$D:$D,累计考核费用!O$3)+SUMIFS(考核调整事项表!$E:$E,考核调整事项表!$G:$G,累计考核费用!$B62,考核调整事项表!$F:$F,累计考核费用!O$3)</f>
        <v>0</v>
      </c>
      <c r="P62" s="78">
        <f t="shared" si="2"/>
        <v>0</v>
      </c>
      <c r="Q62" s="68">
        <f>SUMIFS(考核调整事项表!$C:$C,考核调整事项表!$G:$G,累计考核费用!$B62,考核调整事项表!$D:$D,累计考核费用!Q$3)+SUMIFS(考核调整事项表!$E:$E,考核调整事项表!$G:$G,累计考核费用!$B62,考核调整事项表!$F:$F,累计考核费用!Q$3)</f>
        <v>0</v>
      </c>
      <c r="R62" s="68">
        <f>SUMIFS(考核调整事项表!$C:$C,考核调整事项表!$G:$G,累计考核费用!$B62,考核调整事项表!$D:$D,累计考核费用!R$3)+SUMIFS(考核调整事项表!$E:$E,考核调整事项表!$G:$G,累计考核费用!$B62,考核调整事项表!$F:$F,累计考核费用!R$3)</f>
        <v>0</v>
      </c>
      <c r="S62" s="68">
        <f>SUMIFS(考核调整事项表!$C:$C,考核调整事项表!$G:$G,累计考核费用!$B62,考核调整事项表!$D:$D,累计考核费用!S$3)+SUMIFS(考核调整事项表!$E:$E,考核调整事项表!$G:$G,累计考核费用!$B62,考核调整事项表!$F:$F,累计考核费用!S$3)</f>
        <v>0</v>
      </c>
      <c r="T62" s="68">
        <f>SUMIFS(考核调整事项表!$C:$C,考核调整事项表!$G:$G,累计考核费用!$B62,考核调整事项表!$D:$D,累计考核费用!T$3)+SUMIFS(考核调整事项表!$E:$E,考核调整事项表!$G:$G,累计考核费用!$B62,考核调整事项表!$F:$F,累计考核费用!T$3)</f>
        <v>0</v>
      </c>
      <c r="U62" s="68">
        <f t="shared" si="3"/>
        <v>0</v>
      </c>
      <c r="V62" s="68">
        <f>SUMIFS(考核调整事项表!$C:$C,考核调整事项表!$G:$G,累计考核费用!$B62,考核调整事项表!$D:$D,累计考核费用!V$3)+SUMIFS(考核调整事项表!$E:$E,考核调整事项表!$G:$G,累计考核费用!$B62,考核调整事项表!$F:$F,累计考核费用!V$3)</f>
        <v>0</v>
      </c>
      <c r="W62" s="68">
        <f>SUMIFS(考核调整事项表!$C:$C,考核调整事项表!$G:$G,累计考核费用!$B62,考核调整事项表!$D:$D,累计考核费用!W$3)+SUMIFS(考核调整事项表!$E:$E,考核调整事项表!$G:$G,累计考核费用!$B62,考核调整事项表!$F:$F,累计考核费用!W$3)</f>
        <v>0</v>
      </c>
      <c r="X62" s="68">
        <f>SUMIFS(考核调整事项表!$C:$C,考核调整事项表!$G:$G,累计考核费用!$B62,考核调整事项表!$D:$D,累计考核费用!X$3)+SUMIFS(考核调整事项表!$E:$E,考核调整事项表!$G:$G,累计考核费用!$B62,考核调整事项表!$F:$F,累计考核费用!X$3)</f>
        <v>0</v>
      </c>
      <c r="Y62" s="68">
        <f>SUMIFS(考核调整事项表!$C:$C,考核调整事项表!$G:$G,累计考核费用!$B62,考核调整事项表!$D:$D,累计考核费用!Y$3)+SUMIFS(考核调整事项表!$E:$E,考核调整事项表!$G:$G,累计考核费用!$B62,考核调整事项表!$F:$F,累计考核费用!Y$3)</f>
        <v>0</v>
      </c>
    </row>
    <row r="63" spans="1:26">
      <c r="A63" s="257"/>
      <c r="B63" s="67" t="s">
        <v>68</v>
      </c>
      <c r="C63" s="68">
        <f t="shared" si="0"/>
        <v>0</v>
      </c>
      <c r="D63" s="68">
        <f>SUMIFS(考核调整事项表!$C:$C,考核调整事项表!$G:$G,累计考核费用!$B63,考核调整事项表!$D:$D,累计考核费用!D$3)+SUMIFS(考核调整事项表!$E:$E,考核调整事项表!$G:$G,累计考核费用!$B63,考核调整事项表!$F:$F,累计考核费用!D$3)</f>
        <v>0</v>
      </c>
      <c r="E63" s="68">
        <f>SUMIFS(考核调整事项表!$C:$C,考核调整事项表!$G:$G,累计考核费用!$B63,考核调整事项表!$D:$D,累计考核费用!E$3)+SUMIFS(考核调整事项表!$E:$E,考核调整事项表!$G:$G,累计考核费用!$B63,考核调整事项表!$F:$F,累计考核费用!E$3)</f>
        <v>0</v>
      </c>
      <c r="F63" s="68">
        <f>SUMIFS(考核调整事项表!$C:$C,考核调整事项表!$G:$G,累计考核费用!$B63,考核调整事项表!$D:$D,累计考核费用!F$3)+SUMIFS(考核调整事项表!$E:$E,考核调整事项表!$G:$G,累计考核费用!$B63,考核调整事项表!$F:$F,累计考核费用!F$3)</f>
        <v>0</v>
      </c>
      <c r="G63" s="68">
        <f>SUMIFS(考核调整事项表!$C:$C,考核调整事项表!$G:$G,累计考核费用!$B63,考核调整事项表!$D:$D,累计考核费用!G$3)+SUMIFS(考核调整事项表!$E:$E,考核调整事项表!$G:$G,累计考核费用!$B63,考核调整事项表!$F:$F,累计考核费用!G$3)</f>
        <v>0</v>
      </c>
      <c r="H63" s="68">
        <f t="shared" si="1"/>
        <v>0</v>
      </c>
      <c r="I63" s="68">
        <f>SUMIFS(考核调整事项表!$C:$C,考核调整事项表!$G:$G,累计考核费用!$B63,考核调整事项表!$D:$D,累计考核费用!I$3)+SUMIFS(考核调整事项表!$E:$E,考核调整事项表!$G:$G,累计考核费用!$B63,考核调整事项表!$F:$F,累计考核费用!I$3)</f>
        <v>0</v>
      </c>
      <c r="J63" s="68">
        <f>SUMIFS(考核调整事项表!$C:$C,考核调整事项表!$G:$G,累计考核费用!$B63,考核调整事项表!$D:$D,累计考核费用!J$3)+SUMIFS(考核调整事项表!$E:$E,考核调整事项表!$G:$G,累计考核费用!$B63,考核调整事项表!$F:$F,累计考核费用!J$3)</f>
        <v>0</v>
      </c>
      <c r="K63" s="68">
        <f>SUMIFS(考核调整事项表!$C:$C,考核调整事项表!$G:$G,累计考核费用!$B63,考核调整事项表!$D:$D,累计考核费用!K$3)+SUMIFS(考核调整事项表!$E:$E,考核调整事项表!$G:$G,累计考核费用!$B63,考核调整事项表!$F:$F,累计考核费用!K$3)</f>
        <v>0</v>
      </c>
      <c r="L63" s="68">
        <f>SUMIFS(考核调整事项表!$C:$C,考核调整事项表!$G:$G,累计考核费用!$B63,考核调整事项表!$D:$D,累计考核费用!L$3)+SUMIFS(考核调整事项表!$E:$E,考核调整事项表!$G:$G,累计考核费用!$B63,考核调整事项表!$F:$F,累计考核费用!L$3)</f>
        <v>0</v>
      </c>
      <c r="M63" s="68">
        <f>SUMIFS(考核调整事项表!$C:$C,考核调整事项表!$G:$G,累计考核费用!$B63,考核调整事项表!$D:$D,累计考核费用!M$3)+SUMIFS(考核调整事项表!$E:$E,考核调整事项表!$G:$G,累计考核费用!$B63,考核调整事项表!$F:$F,累计考核费用!M$3)</f>
        <v>0</v>
      </c>
      <c r="N63" s="68">
        <f>SUMIFS(考核调整事项表!$C:$C,考核调整事项表!$G:$G,累计考核费用!$B63,考核调整事项表!$D:$D,累计考核费用!N$3)+SUMIFS(考核调整事项表!$E:$E,考核调整事项表!$G:$G,累计考核费用!$B63,考核调整事项表!$F:$F,累计考核费用!N$3)</f>
        <v>0</v>
      </c>
      <c r="O63" s="68">
        <f>SUMIFS(考核调整事项表!$C:$C,考核调整事项表!$G:$G,累计考核费用!$B63,考核调整事项表!$D:$D,累计考核费用!O$3)+SUMIFS(考核调整事项表!$E:$E,考核调整事项表!$G:$G,累计考核费用!$B63,考核调整事项表!$F:$F,累计考核费用!O$3)</f>
        <v>0</v>
      </c>
      <c r="P63" s="78">
        <f t="shared" si="2"/>
        <v>0</v>
      </c>
      <c r="Q63" s="68">
        <f>SUMIFS(考核调整事项表!$C:$C,考核调整事项表!$G:$G,累计考核费用!$B63,考核调整事项表!$D:$D,累计考核费用!Q$3)+SUMIFS(考核调整事项表!$E:$E,考核调整事项表!$G:$G,累计考核费用!$B63,考核调整事项表!$F:$F,累计考核费用!Q$3)</f>
        <v>0</v>
      </c>
      <c r="R63" s="68">
        <f>SUMIFS(考核调整事项表!$C:$C,考核调整事项表!$G:$G,累计考核费用!$B63,考核调整事项表!$D:$D,累计考核费用!R$3)+SUMIFS(考核调整事项表!$E:$E,考核调整事项表!$G:$G,累计考核费用!$B63,考核调整事项表!$F:$F,累计考核费用!R$3)</f>
        <v>0</v>
      </c>
      <c r="S63" s="68">
        <f>SUMIFS(考核调整事项表!$C:$C,考核调整事项表!$G:$G,累计考核费用!$B63,考核调整事项表!$D:$D,累计考核费用!S$3)+SUMIFS(考核调整事项表!$E:$E,考核调整事项表!$G:$G,累计考核费用!$B63,考核调整事项表!$F:$F,累计考核费用!S$3)</f>
        <v>0</v>
      </c>
      <c r="T63" s="68">
        <f>SUMIFS(考核调整事项表!$C:$C,考核调整事项表!$G:$G,累计考核费用!$B63,考核调整事项表!$D:$D,累计考核费用!T$3)+SUMIFS(考核调整事项表!$E:$E,考核调整事项表!$G:$G,累计考核费用!$B63,考核调整事项表!$F:$F,累计考核费用!T$3)</f>
        <v>0</v>
      </c>
      <c r="U63" s="68">
        <f t="shared" si="3"/>
        <v>0</v>
      </c>
      <c r="V63" s="68">
        <f>SUMIFS(考核调整事项表!$C:$C,考核调整事项表!$G:$G,累计考核费用!$B63,考核调整事项表!$D:$D,累计考核费用!V$3)+SUMIFS(考核调整事项表!$E:$E,考核调整事项表!$G:$G,累计考核费用!$B63,考核调整事项表!$F:$F,累计考核费用!V$3)</f>
        <v>0</v>
      </c>
      <c r="W63" s="68">
        <f>SUMIFS(考核调整事项表!$C:$C,考核调整事项表!$G:$G,累计考核费用!$B63,考核调整事项表!$D:$D,累计考核费用!W$3)+SUMIFS(考核调整事项表!$E:$E,考核调整事项表!$G:$G,累计考核费用!$B63,考核调整事项表!$F:$F,累计考核费用!W$3)</f>
        <v>0</v>
      </c>
      <c r="X63" s="68">
        <f>SUMIFS(考核调整事项表!$C:$C,考核调整事项表!$G:$G,累计考核费用!$B63,考核调整事项表!$D:$D,累计考核费用!X$3)+SUMIFS(考核调整事项表!$E:$E,考核调整事项表!$G:$G,累计考核费用!$B63,考核调整事项表!$F:$F,累计考核费用!X$3)</f>
        <v>0</v>
      </c>
      <c r="Y63" s="68">
        <f>SUMIFS(考核调整事项表!$C:$C,考核调整事项表!$G:$G,累计考核费用!$B63,考核调整事项表!$D:$D,累计考核费用!Y$3)+SUMIFS(考核调整事项表!$E:$E,考核调整事项表!$G:$G,累计考核费用!$B63,考核调整事项表!$F:$F,累计考核费用!Y$3)</f>
        <v>0</v>
      </c>
    </row>
    <row r="64" spans="1:26">
      <c r="A64" s="257"/>
      <c r="B64" s="67" t="s">
        <v>69</v>
      </c>
      <c r="C64" s="68">
        <f t="shared" si="0"/>
        <v>0</v>
      </c>
      <c r="D64" s="68">
        <f>SUMIFS(考核调整事项表!$C:$C,考核调整事项表!$G:$G,累计考核费用!$B64,考核调整事项表!$D:$D,累计考核费用!D$3)+SUMIFS(考核调整事项表!$E:$E,考核调整事项表!$G:$G,累计考核费用!$B64,考核调整事项表!$F:$F,累计考核费用!D$3)</f>
        <v>0</v>
      </c>
      <c r="E64" s="68">
        <f>SUMIFS(考核调整事项表!$C:$C,考核调整事项表!$G:$G,累计考核费用!$B64,考核调整事项表!$D:$D,累计考核费用!E$3)+SUMIFS(考核调整事项表!$E:$E,考核调整事项表!$G:$G,累计考核费用!$B64,考核调整事项表!$F:$F,累计考核费用!E$3)</f>
        <v>0</v>
      </c>
      <c r="F64" s="68">
        <f>SUMIFS(考核调整事项表!$C:$C,考核调整事项表!$G:$G,累计考核费用!$B64,考核调整事项表!$D:$D,累计考核费用!F$3)+SUMIFS(考核调整事项表!$E:$E,考核调整事项表!$G:$G,累计考核费用!$B64,考核调整事项表!$F:$F,累计考核费用!F$3)</f>
        <v>0</v>
      </c>
      <c r="G64" s="68">
        <f>SUMIFS(考核调整事项表!$C:$C,考核调整事项表!$G:$G,累计考核费用!$B64,考核调整事项表!$D:$D,累计考核费用!G$3)+SUMIFS(考核调整事项表!$E:$E,考核调整事项表!$G:$G,累计考核费用!$B64,考核调整事项表!$F:$F,累计考核费用!G$3)</f>
        <v>0</v>
      </c>
      <c r="H64" s="68">
        <f t="shared" si="1"/>
        <v>0</v>
      </c>
      <c r="I64" s="68">
        <f>SUMIFS(考核调整事项表!$C:$C,考核调整事项表!$G:$G,累计考核费用!$B64,考核调整事项表!$D:$D,累计考核费用!I$3)+SUMIFS(考核调整事项表!$E:$E,考核调整事项表!$G:$G,累计考核费用!$B64,考核调整事项表!$F:$F,累计考核费用!I$3)</f>
        <v>0</v>
      </c>
      <c r="J64" s="68">
        <f>SUMIFS(考核调整事项表!$C:$C,考核调整事项表!$G:$G,累计考核费用!$B64,考核调整事项表!$D:$D,累计考核费用!J$3)+SUMIFS(考核调整事项表!$E:$E,考核调整事项表!$G:$G,累计考核费用!$B64,考核调整事项表!$F:$F,累计考核费用!J$3)</f>
        <v>0</v>
      </c>
      <c r="K64" s="68">
        <f>SUMIFS(考核调整事项表!$C:$C,考核调整事项表!$G:$G,累计考核费用!$B64,考核调整事项表!$D:$D,累计考核费用!K$3)+SUMIFS(考核调整事项表!$E:$E,考核调整事项表!$G:$G,累计考核费用!$B64,考核调整事项表!$F:$F,累计考核费用!K$3)</f>
        <v>0</v>
      </c>
      <c r="L64" s="68">
        <f>SUMIFS(考核调整事项表!$C:$C,考核调整事项表!$G:$G,累计考核费用!$B64,考核调整事项表!$D:$D,累计考核费用!L$3)+SUMIFS(考核调整事项表!$E:$E,考核调整事项表!$G:$G,累计考核费用!$B64,考核调整事项表!$F:$F,累计考核费用!L$3)</f>
        <v>0</v>
      </c>
      <c r="M64" s="68">
        <f>SUMIFS(考核调整事项表!$C:$C,考核调整事项表!$G:$G,累计考核费用!$B64,考核调整事项表!$D:$D,累计考核费用!M$3)+SUMIFS(考核调整事项表!$E:$E,考核调整事项表!$G:$G,累计考核费用!$B64,考核调整事项表!$F:$F,累计考核费用!M$3)</f>
        <v>0</v>
      </c>
      <c r="N64" s="68">
        <f>SUMIFS(考核调整事项表!$C:$C,考核调整事项表!$G:$G,累计考核费用!$B64,考核调整事项表!$D:$D,累计考核费用!N$3)+SUMIFS(考核调整事项表!$E:$E,考核调整事项表!$G:$G,累计考核费用!$B64,考核调整事项表!$F:$F,累计考核费用!N$3)</f>
        <v>0</v>
      </c>
      <c r="O64" s="68">
        <f>SUMIFS(考核调整事项表!$C:$C,考核调整事项表!$G:$G,累计考核费用!$B64,考核调整事项表!$D:$D,累计考核费用!O$3)+SUMIFS(考核调整事项表!$E:$E,考核调整事项表!$G:$G,累计考核费用!$B64,考核调整事项表!$F:$F,累计考核费用!O$3)</f>
        <v>0</v>
      </c>
      <c r="P64" s="78">
        <f t="shared" si="2"/>
        <v>0</v>
      </c>
      <c r="Q64" s="68">
        <f>SUMIFS(考核调整事项表!$C:$C,考核调整事项表!$G:$G,累计考核费用!$B64,考核调整事项表!$D:$D,累计考核费用!Q$3)+SUMIFS(考核调整事项表!$E:$E,考核调整事项表!$G:$G,累计考核费用!$B64,考核调整事项表!$F:$F,累计考核费用!Q$3)</f>
        <v>0</v>
      </c>
      <c r="R64" s="68">
        <f>SUMIFS(考核调整事项表!$C:$C,考核调整事项表!$G:$G,累计考核费用!$B64,考核调整事项表!$D:$D,累计考核费用!R$3)+SUMIFS(考核调整事项表!$E:$E,考核调整事项表!$G:$G,累计考核费用!$B64,考核调整事项表!$F:$F,累计考核费用!R$3)</f>
        <v>0</v>
      </c>
      <c r="S64" s="68">
        <f>SUMIFS(考核调整事项表!$C:$C,考核调整事项表!$G:$G,累计考核费用!$B64,考核调整事项表!$D:$D,累计考核费用!S$3)+SUMIFS(考核调整事项表!$E:$E,考核调整事项表!$G:$G,累计考核费用!$B64,考核调整事项表!$F:$F,累计考核费用!S$3)</f>
        <v>0</v>
      </c>
      <c r="T64" s="68">
        <f>SUMIFS(考核调整事项表!$C:$C,考核调整事项表!$G:$G,累计考核费用!$B64,考核调整事项表!$D:$D,累计考核费用!T$3)+SUMIFS(考核调整事项表!$E:$E,考核调整事项表!$G:$G,累计考核费用!$B64,考核调整事项表!$F:$F,累计考核费用!T$3)</f>
        <v>0</v>
      </c>
      <c r="U64" s="68">
        <f t="shared" si="3"/>
        <v>0</v>
      </c>
      <c r="V64" s="68">
        <f>SUMIFS(考核调整事项表!$C:$C,考核调整事项表!$G:$G,累计考核费用!$B64,考核调整事项表!$D:$D,累计考核费用!V$3)+SUMIFS(考核调整事项表!$E:$E,考核调整事项表!$G:$G,累计考核费用!$B64,考核调整事项表!$F:$F,累计考核费用!V$3)</f>
        <v>0</v>
      </c>
      <c r="W64" s="68">
        <f>SUMIFS(考核调整事项表!$C:$C,考核调整事项表!$G:$G,累计考核费用!$B64,考核调整事项表!$D:$D,累计考核费用!W$3)+SUMIFS(考核调整事项表!$E:$E,考核调整事项表!$G:$G,累计考核费用!$B64,考核调整事项表!$F:$F,累计考核费用!W$3)</f>
        <v>0</v>
      </c>
      <c r="X64" s="68">
        <f>SUMIFS(考核调整事项表!$C:$C,考核调整事项表!$G:$G,累计考核费用!$B64,考核调整事项表!$D:$D,累计考核费用!X$3)+SUMIFS(考核调整事项表!$E:$E,考核调整事项表!$G:$G,累计考核费用!$B64,考核调整事项表!$F:$F,累计考核费用!X$3)</f>
        <v>0</v>
      </c>
      <c r="Y64" s="68">
        <f>SUMIFS(考核调整事项表!$C:$C,考核调整事项表!$G:$G,累计考核费用!$B64,考核调整事项表!$D:$D,累计考核费用!Y$3)+SUMIFS(考核调整事项表!$E:$E,考核调整事项表!$G:$G,累计考核费用!$B64,考核调整事项表!$F:$F,累计考核费用!Y$3)</f>
        <v>0</v>
      </c>
    </row>
    <row r="65" spans="1:25">
      <c r="A65" s="258"/>
      <c r="B65" s="67" t="s">
        <v>70</v>
      </c>
      <c r="C65" s="69">
        <f t="shared" ref="C65:Y65" si="4">SUM(C56:C64)</f>
        <v>0</v>
      </c>
      <c r="D65" s="69">
        <f t="shared" si="4"/>
        <v>0</v>
      </c>
      <c r="E65" s="69">
        <f t="shared" si="4"/>
        <v>0</v>
      </c>
      <c r="F65" s="69">
        <f t="shared" si="4"/>
        <v>0</v>
      </c>
      <c r="G65" s="69">
        <f t="shared" si="4"/>
        <v>0</v>
      </c>
      <c r="H65" s="69">
        <f t="shared" si="4"/>
        <v>0</v>
      </c>
      <c r="I65" s="69">
        <f t="shared" si="4"/>
        <v>0</v>
      </c>
      <c r="J65" s="69">
        <f t="shared" si="4"/>
        <v>0</v>
      </c>
      <c r="K65" s="69">
        <f t="shared" si="4"/>
        <v>0</v>
      </c>
      <c r="L65" s="69">
        <f t="shared" si="4"/>
        <v>0</v>
      </c>
      <c r="M65" s="69">
        <f t="shared" si="4"/>
        <v>0</v>
      </c>
      <c r="N65" s="69">
        <f t="shared" si="4"/>
        <v>0</v>
      </c>
      <c r="O65" s="69">
        <f t="shared" si="4"/>
        <v>0</v>
      </c>
      <c r="P65" s="72">
        <f t="shared" si="4"/>
        <v>0</v>
      </c>
      <c r="Q65" s="69">
        <f t="shared" si="4"/>
        <v>0</v>
      </c>
      <c r="R65" s="69">
        <f t="shared" si="4"/>
        <v>0</v>
      </c>
      <c r="S65" s="69">
        <f t="shared" si="4"/>
        <v>0</v>
      </c>
      <c r="T65" s="69">
        <f t="shared" si="4"/>
        <v>0</v>
      </c>
      <c r="U65" s="69">
        <f t="shared" si="4"/>
        <v>0</v>
      </c>
      <c r="V65" s="69">
        <f t="shared" si="4"/>
        <v>0</v>
      </c>
      <c r="W65" s="69">
        <f t="shared" si="4"/>
        <v>0</v>
      </c>
      <c r="X65" s="69">
        <f t="shared" si="4"/>
        <v>0</v>
      </c>
      <c r="Y65" s="69">
        <f t="shared" si="4"/>
        <v>0</v>
      </c>
    </row>
    <row r="66" spans="1:25">
      <c r="A66" s="250" t="s">
        <v>71</v>
      </c>
      <c r="B66" s="70" t="s">
        <v>72</v>
      </c>
      <c r="C66" s="68">
        <f>SUM(D66:H66)+O66+P66+U66</f>
        <v>0</v>
      </c>
      <c r="D66" s="68">
        <f>SUMIFS(考核调整事项表!$C:$C,考核调整事项表!$G:$G,累计考核费用!$B66,考核调整事项表!$D:$D,累计考核费用!D$3)+SUMIFS(考核调整事项表!$E:$E,考核调整事项表!$G:$G,累计考核费用!$B66,考核调整事项表!$F:$F,累计考核费用!D$3)</f>
        <v>0</v>
      </c>
      <c r="E66" s="68">
        <f>SUMIFS(考核调整事项表!$C:$C,考核调整事项表!$G:$G,累计考核费用!$B66,考核调整事项表!$D:$D,累计考核费用!E$3)+SUMIFS(考核调整事项表!$E:$E,考核调整事项表!$G:$G,累计考核费用!$B66,考核调整事项表!$F:$F,累计考核费用!E$3)</f>
        <v>0</v>
      </c>
      <c r="F66" s="68">
        <f>SUMIFS(考核调整事项表!$C:$C,考核调整事项表!$G:$G,累计考核费用!$B66,考核调整事项表!$D:$D,累计考核费用!F$3)+SUMIFS(考核调整事项表!$E:$E,考核调整事项表!$G:$G,累计考核费用!$B66,考核调整事项表!$F:$F,累计考核费用!F$3)</f>
        <v>0</v>
      </c>
      <c r="G66" s="68">
        <f>SUMIFS(考核调整事项表!$C:$C,考核调整事项表!$G:$G,累计考核费用!$B66,考核调整事项表!$D:$D,累计考核费用!G$3)+SUMIFS(考核调整事项表!$E:$E,考核调整事项表!$G:$G,累计考核费用!$B66,考核调整事项表!$F:$F,累计考核费用!G$3)</f>
        <v>0</v>
      </c>
      <c r="H66" s="68">
        <f>SUM(I66:N66)</f>
        <v>0</v>
      </c>
      <c r="I66" s="68">
        <f>SUMIFS(考核调整事项表!$C:$C,考核调整事项表!$G:$G,累计考核费用!$B66,考核调整事项表!$D:$D,累计考核费用!I$3)+SUMIFS(考核调整事项表!$E:$E,考核调整事项表!$G:$G,累计考核费用!$B66,考核调整事项表!$F:$F,累计考核费用!I$3)</f>
        <v>0</v>
      </c>
      <c r="J66" s="68">
        <f>SUMIFS(考核调整事项表!$C:$C,考核调整事项表!$G:$G,累计考核费用!$B66,考核调整事项表!$D:$D,累计考核费用!J$3)+SUMIFS(考核调整事项表!$E:$E,考核调整事项表!$G:$G,累计考核费用!$B66,考核调整事项表!$F:$F,累计考核费用!J$3)</f>
        <v>0</v>
      </c>
      <c r="K66" s="68">
        <f>SUMIFS(考核调整事项表!$C:$C,考核调整事项表!$G:$G,累计考核费用!$B66,考核调整事项表!$D:$D,累计考核费用!K$3)+SUMIFS(考核调整事项表!$E:$E,考核调整事项表!$G:$G,累计考核费用!$B66,考核调整事项表!$F:$F,累计考核费用!K$3)</f>
        <v>0</v>
      </c>
      <c r="L66" s="68">
        <f>SUMIFS(考核调整事项表!$C:$C,考核调整事项表!$G:$G,累计考核费用!$B66,考核调整事项表!$D:$D,累计考核费用!L$3)+SUMIFS(考核调整事项表!$E:$E,考核调整事项表!$G:$G,累计考核费用!$B66,考核调整事项表!$F:$F,累计考核费用!L$3)</f>
        <v>0</v>
      </c>
      <c r="M66" s="68">
        <f>SUMIFS(考核调整事项表!$C:$C,考核调整事项表!$G:$G,累计考核费用!$B66,考核调整事项表!$D:$D,累计考核费用!M$3)+SUMIFS(考核调整事项表!$E:$E,考核调整事项表!$G:$G,累计考核费用!$B66,考核调整事项表!$F:$F,累计考核费用!M$3)</f>
        <v>0</v>
      </c>
      <c r="N66" s="68">
        <f>SUMIFS(考核调整事项表!$C:$C,考核调整事项表!$G:$G,累计考核费用!$B66,考核调整事项表!$D:$D,累计考核费用!N$3)+SUMIFS(考核调整事项表!$E:$E,考核调整事项表!$G:$G,累计考核费用!$B66,考核调整事项表!$F:$F,累计考核费用!N$3)</f>
        <v>0</v>
      </c>
      <c r="O66" s="68">
        <f>SUMIFS(考核调整事项表!$C:$C,考核调整事项表!$G:$G,累计考核费用!$B66,考核调整事项表!$D:$D,累计考核费用!O$3)+SUMIFS(考核调整事项表!$E:$E,考核调整事项表!$G:$G,累计考核费用!$B66,考核调整事项表!$F:$F,累计考核费用!O$3)</f>
        <v>0</v>
      </c>
      <c r="P66" s="78">
        <f>SUM(Q66:T66)</f>
        <v>0</v>
      </c>
      <c r="Q66" s="68">
        <f>SUMIFS(考核调整事项表!$C:$C,考核调整事项表!$G:$G,累计考核费用!$B66,考核调整事项表!$D:$D,累计考核费用!Q$3)+SUMIFS(考核调整事项表!$E:$E,考核调整事项表!$G:$G,累计考核费用!$B66,考核调整事项表!$F:$F,累计考核费用!Q$3)</f>
        <v>0</v>
      </c>
      <c r="R66" s="68">
        <f>SUMIFS(考核调整事项表!$C:$C,考核调整事项表!$G:$G,累计考核费用!$B66,考核调整事项表!$D:$D,累计考核费用!R$3)+SUMIFS(考核调整事项表!$E:$E,考核调整事项表!$G:$G,累计考核费用!$B66,考核调整事项表!$F:$F,累计考核费用!R$3)</f>
        <v>0</v>
      </c>
      <c r="S66" s="68">
        <f>SUMIFS(考核调整事项表!$C:$C,考核调整事项表!$G:$G,累计考核费用!$B66,考核调整事项表!$D:$D,累计考核费用!S$3)+SUMIFS(考核调整事项表!$E:$E,考核调整事项表!$G:$G,累计考核费用!$B66,考核调整事项表!$F:$F,累计考核费用!S$3)</f>
        <v>0</v>
      </c>
      <c r="T66" s="68">
        <f>SUMIFS(考核调整事项表!$C:$C,考核调整事项表!$G:$G,累计考核费用!$B66,考核调整事项表!$D:$D,累计考核费用!T$3)+SUMIFS(考核调整事项表!$E:$E,考核调整事项表!$G:$G,累计考核费用!$B66,考核调整事项表!$F:$F,累计考核费用!T$3)</f>
        <v>0</v>
      </c>
      <c r="U66" s="68">
        <f>SUM(V66:Y66)</f>
        <v>0</v>
      </c>
      <c r="V66" s="68">
        <f>SUMIFS(考核调整事项表!$C:$C,考核调整事项表!$G:$G,累计考核费用!$B66,考核调整事项表!$D:$D,累计考核费用!V$3)+SUMIFS(考核调整事项表!$E:$E,考核调整事项表!$G:$G,累计考核费用!$B66,考核调整事项表!$F:$F,累计考核费用!V$3)</f>
        <v>0</v>
      </c>
      <c r="W66" s="68">
        <f>SUMIFS(考核调整事项表!$C:$C,考核调整事项表!$G:$G,累计考核费用!$B66,考核调整事项表!$D:$D,累计考核费用!W$3)+SUMIFS(考核调整事项表!$E:$E,考核调整事项表!$G:$G,累计考核费用!$B66,考核调整事项表!$F:$F,累计考核费用!W$3)</f>
        <v>0</v>
      </c>
      <c r="X66" s="68">
        <f>SUMIFS(考核调整事项表!$C:$C,考核调整事项表!$G:$G,累计考核费用!$B66,考核调整事项表!$D:$D,累计考核费用!X$3)+SUMIFS(考核调整事项表!$E:$E,考核调整事项表!$G:$G,累计考核费用!$B66,考核调整事项表!$F:$F,累计考核费用!X$3)</f>
        <v>0</v>
      </c>
      <c r="Y66" s="68">
        <f>SUMIFS(考核调整事项表!$C:$C,考核调整事项表!$G:$G,累计考核费用!$B66,考核调整事项表!$D:$D,累计考核费用!Y$3)+SUMIFS(考核调整事项表!$E:$E,考核调整事项表!$G:$G,累计考核费用!$B66,考核调整事项表!$F:$F,累计考核费用!Y$3)</f>
        <v>0</v>
      </c>
    </row>
    <row r="67" spans="1:25">
      <c r="A67" s="251"/>
      <c r="B67" s="70" t="s">
        <v>73</v>
      </c>
      <c r="C67" s="68">
        <f>SUM(D67:H67)+O67+P67+U67</f>
        <v>0</v>
      </c>
      <c r="D67" s="68">
        <f>SUMIFS(考核调整事项表!$C:$C,考核调整事项表!$G:$G,累计考核费用!$B67,考核调整事项表!$D:$D,累计考核费用!D$3)+SUMIFS(考核调整事项表!$E:$E,考核调整事项表!$G:$G,累计考核费用!$B67,考核调整事项表!$F:$F,累计考核费用!D$3)</f>
        <v>1.862645149230957E-9</v>
      </c>
      <c r="E67" s="68">
        <f>SUMIFS(考核调整事项表!$C:$C,考核调整事项表!$G:$G,累计考核费用!$B67,考核调整事项表!$D:$D,累计考核费用!E$3)+SUMIFS(考核调整事项表!$E:$E,考核调整事项表!$G:$G,累计考核费用!$B67,考核调整事项表!$F:$F,累计考核费用!E$3)</f>
        <v>0</v>
      </c>
      <c r="F67" s="68">
        <f>SUMIFS(考核调整事项表!$C:$C,考核调整事项表!$G:$G,累计考核费用!$B67,考核调整事项表!$D:$D,累计考核费用!F$3)+SUMIFS(考核调整事项表!$E:$E,考核调整事项表!$G:$G,累计考核费用!$B67,考核调整事项表!$F:$F,累计考核费用!F$3)</f>
        <v>-1.862645149230957E-9</v>
      </c>
      <c r="G67" s="68">
        <f>SUMIFS(考核调整事项表!$C:$C,考核调整事项表!$G:$G,累计考核费用!$B67,考核调整事项表!$D:$D,累计考核费用!G$3)+SUMIFS(考核调整事项表!$E:$E,考核调整事项表!$G:$G,累计考核费用!$B67,考核调整事项表!$F:$F,累计考核费用!G$3)</f>
        <v>0</v>
      </c>
      <c r="H67" s="68">
        <f>SUM(I67:N67)</f>
        <v>0</v>
      </c>
      <c r="I67" s="68">
        <f>SUMIFS(考核调整事项表!$C:$C,考核调整事项表!$G:$G,累计考核费用!$B67,考核调整事项表!$D:$D,累计考核费用!I$3)+SUMIFS(考核调整事项表!$E:$E,考核调整事项表!$G:$G,累计考核费用!$B67,考核调整事项表!$F:$F,累计考核费用!I$3)</f>
        <v>0</v>
      </c>
      <c r="J67" s="68">
        <f>SUMIFS(考核调整事项表!$C:$C,考核调整事项表!$G:$G,累计考核费用!$B67,考核调整事项表!$D:$D,累计考核费用!J$3)+SUMIFS(考核调整事项表!$E:$E,考核调整事项表!$G:$G,累计考核费用!$B67,考核调整事项表!$F:$F,累计考核费用!J$3)</f>
        <v>0</v>
      </c>
      <c r="K67" s="68">
        <f>SUMIFS(考核调整事项表!$C:$C,考核调整事项表!$G:$G,累计考核费用!$B67,考核调整事项表!$D:$D,累计考核费用!K$3)+SUMIFS(考核调整事项表!$E:$E,考核调整事项表!$G:$G,累计考核费用!$B67,考核调整事项表!$F:$F,累计考核费用!K$3)</f>
        <v>0</v>
      </c>
      <c r="L67" s="68">
        <f>SUMIFS(考核调整事项表!$C:$C,考核调整事项表!$G:$G,累计考核费用!$B67,考核调整事项表!$D:$D,累计考核费用!L$3)+SUMIFS(考核调整事项表!$E:$E,考核调整事项表!$G:$G,累计考核费用!$B67,考核调整事项表!$F:$F,累计考核费用!L$3)</f>
        <v>0</v>
      </c>
      <c r="M67" s="68">
        <f>SUMIFS(考核调整事项表!$C:$C,考核调整事项表!$G:$G,累计考核费用!$B67,考核调整事项表!$D:$D,累计考核费用!M$3)+SUMIFS(考核调整事项表!$E:$E,考核调整事项表!$G:$G,累计考核费用!$B67,考核调整事项表!$F:$F,累计考核费用!M$3)</f>
        <v>0</v>
      </c>
      <c r="N67" s="68">
        <f>SUMIFS(考核调整事项表!$C:$C,考核调整事项表!$G:$G,累计考核费用!$B67,考核调整事项表!$D:$D,累计考核费用!N$3)+SUMIFS(考核调整事项表!$E:$E,考核调整事项表!$G:$G,累计考核费用!$B67,考核调整事项表!$F:$F,累计考核费用!N$3)</f>
        <v>0</v>
      </c>
      <c r="O67" s="68">
        <f>SUMIFS(考核调整事项表!$C:$C,考核调整事项表!$G:$G,累计考核费用!$B67,考核调整事项表!$D:$D,累计考核费用!O$3)+SUMIFS(考核调整事项表!$E:$E,考核调整事项表!$G:$G,累计考核费用!$B67,考核调整事项表!$F:$F,累计考核费用!O$3)</f>
        <v>0</v>
      </c>
      <c r="P67" s="78">
        <f>SUM(Q67:T67)</f>
        <v>0</v>
      </c>
      <c r="Q67" s="68">
        <f>SUMIFS(考核调整事项表!$C:$C,考核调整事项表!$G:$G,累计考核费用!$B67,考核调整事项表!$D:$D,累计考核费用!Q$3)+SUMIFS(考核调整事项表!$E:$E,考核调整事项表!$G:$G,累计考核费用!$B67,考核调整事项表!$F:$F,累计考核费用!Q$3)</f>
        <v>0</v>
      </c>
      <c r="R67" s="68">
        <f>SUMIFS(考核调整事项表!$C:$C,考核调整事项表!$G:$G,累计考核费用!$B67,考核调整事项表!$D:$D,累计考核费用!R$3)+SUMIFS(考核调整事项表!$E:$E,考核调整事项表!$G:$G,累计考核费用!$B67,考核调整事项表!$F:$F,累计考核费用!R$3)</f>
        <v>0</v>
      </c>
      <c r="S67" s="68">
        <f>SUMIFS(考核调整事项表!$C:$C,考核调整事项表!$G:$G,累计考核费用!$B67,考核调整事项表!$D:$D,累计考核费用!S$3)+SUMIFS(考核调整事项表!$E:$E,考核调整事项表!$G:$G,累计考核费用!$B67,考核调整事项表!$F:$F,累计考核费用!S$3)</f>
        <v>0</v>
      </c>
      <c r="T67" s="68">
        <f>SUMIFS(考核调整事项表!$C:$C,考核调整事项表!$G:$G,累计考核费用!$B67,考核调整事项表!$D:$D,累计考核费用!T$3)+SUMIFS(考核调整事项表!$E:$E,考核调整事项表!$G:$G,累计考核费用!$B67,考核调整事项表!$F:$F,累计考核费用!T$3)</f>
        <v>0</v>
      </c>
      <c r="U67" s="68">
        <f>SUM(V67:Y67)</f>
        <v>0</v>
      </c>
      <c r="V67" s="68">
        <f>SUMIFS(考核调整事项表!$C:$C,考核调整事项表!$G:$G,累计考核费用!$B67,考核调整事项表!$D:$D,累计考核费用!V$3)+SUMIFS(考核调整事项表!$E:$E,考核调整事项表!$G:$G,累计考核费用!$B67,考核调整事项表!$F:$F,累计考核费用!V$3)</f>
        <v>0</v>
      </c>
      <c r="W67" s="68">
        <f>SUMIFS(考核调整事项表!$C:$C,考核调整事项表!$G:$G,累计考核费用!$B67,考核调整事项表!$D:$D,累计考核费用!W$3)+SUMIFS(考核调整事项表!$E:$E,考核调整事项表!$G:$G,累计考核费用!$B67,考核调整事项表!$F:$F,累计考核费用!W$3)</f>
        <v>0</v>
      </c>
      <c r="X67" s="68">
        <f>SUMIFS(考核调整事项表!$C:$C,考核调整事项表!$G:$G,累计考核费用!$B67,考核调整事项表!$D:$D,累计考核费用!X$3)+SUMIFS(考核调整事项表!$E:$E,考核调整事项表!$G:$G,累计考核费用!$B67,考核调整事项表!$F:$F,累计考核费用!X$3)</f>
        <v>0</v>
      </c>
      <c r="Y67" s="68">
        <f>SUMIFS(考核调整事项表!$C:$C,考核调整事项表!$G:$G,累计考核费用!$B67,考核调整事项表!$D:$D,累计考核费用!Y$3)+SUMIFS(考核调整事项表!$E:$E,考核调整事项表!$G:$G,累计考核费用!$B67,考核调整事项表!$F:$F,累计考核费用!Y$3)</f>
        <v>0</v>
      </c>
    </row>
    <row r="68" spans="1:25">
      <c r="A68" s="251"/>
      <c r="B68" s="70" t="s">
        <v>74</v>
      </c>
      <c r="C68" s="68">
        <f>SUM(D68:H68)+O68+P68+U68</f>
        <v>1.4551915228366852E-11</v>
      </c>
      <c r="D68" s="68">
        <f>SUMIFS(考核调整事项表!$C:$C,考核调整事项表!$G:$G,累计考核费用!$B68,考核调整事项表!$D:$D,累计考核费用!D$3)+SUMIFS(考核调整事项表!$E:$E,考核调整事项表!$G:$G,累计考核费用!$B68,考核调整事项表!$F:$F,累计考核费用!D$3)</f>
        <v>-252347.74</v>
      </c>
      <c r="E68" s="68">
        <f>SUMIFS(考核调整事项表!$C:$C,考核调整事项表!$G:$G,累计考核费用!$B68,考核调整事项表!$D:$D,累计考核费用!E$3)+SUMIFS(考核调整事项表!$E:$E,考核调整事项表!$G:$G,累计考核费用!$B68,考核调整事项表!$F:$F,累计考核费用!E$3)</f>
        <v>-37745.339999999997</v>
      </c>
      <c r="F68" s="68">
        <f>SUMIFS(考核调整事项表!$C:$C,考核调整事项表!$G:$G,累计考核费用!$B68,考核调整事项表!$D:$D,累计考核费用!F$3)+SUMIFS(考核调整事项表!$E:$E,考核调整事项表!$G:$G,累计考核费用!$B68,考核调整事项表!$F:$F,累计考核费用!F$3)</f>
        <v>146194.42000000001</v>
      </c>
      <c r="G68" s="68">
        <f>SUMIFS(考核调整事项表!$C:$C,考核调整事项表!$G:$G,累计考核费用!$B68,考核调整事项表!$D:$D,累计考核费用!G$3)+SUMIFS(考核调整事项表!$E:$E,考核调整事项表!$G:$G,累计考核费用!$B68,考核调整事项表!$F:$F,累计考核费用!G$3)</f>
        <v>2629.37</v>
      </c>
      <c r="H68" s="68">
        <f>SUM(I68:N68)</f>
        <v>124931.75999999997</v>
      </c>
      <c r="I68" s="68">
        <f>SUMIFS(考核调整事项表!$C:$C,考核调整事项表!$G:$G,累计考核费用!$B68,考核调整事项表!$D:$D,累计考核费用!I$3)+SUMIFS(考核调整事项表!$E:$E,考核调整事项表!$G:$G,累计考核费用!$B68,考核调整事项表!$F:$F,累计考核费用!I$3)</f>
        <v>189712.50999999998</v>
      </c>
      <c r="J68" s="68">
        <f>SUMIFS(考核调整事项表!$C:$C,考核调整事项表!$G:$G,累计考核费用!$B68,考核调整事项表!$D:$D,累计考核费用!J$3)+SUMIFS(考核调整事项表!$E:$E,考核调整事项表!$G:$G,累计考核费用!$B68,考核调整事项表!$F:$F,累计考核费用!J$3)</f>
        <v>-44673.850000000006</v>
      </c>
      <c r="K68" s="68">
        <f>SUMIFS(考核调整事项表!$C:$C,考核调整事项表!$G:$G,累计考核费用!$B68,考核调整事项表!$D:$D,累计考核费用!K$3)+SUMIFS(考核调整事项表!$E:$E,考核调整事项表!$G:$G,累计考核费用!$B68,考核调整事项表!$F:$F,累计考核费用!K$3)</f>
        <v>-1301.8200000000002</v>
      </c>
      <c r="L68" s="68">
        <f>SUMIFS(考核调整事项表!$C:$C,考核调整事项表!$G:$G,累计考核费用!$B68,考核调整事项表!$D:$D,累计考核费用!L$3)+SUMIFS(考核调整事项表!$E:$E,考核调整事项表!$G:$G,累计考核费用!$B68,考核调整事项表!$F:$F,累计考核费用!L$3)</f>
        <v>0</v>
      </c>
      <c r="M68" s="68">
        <f>SUMIFS(考核调整事项表!$C:$C,考核调整事项表!$G:$G,累计考核费用!$B68,考核调整事项表!$D:$D,累计考核费用!M$3)+SUMIFS(考核调整事项表!$E:$E,考核调整事项表!$G:$G,累计考核费用!$B68,考核调整事项表!$F:$F,累计考核费用!M$3)</f>
        <v>0</v>
      </c>
      <c r="N68" s="68">
        <f>SUMIFS(考核调整事项表!$C:$C,考核调整事项表!$G:$G,累计考核费用!$B68,考核调整事项表!$D:$D,累计考核费用!N$3)+SUMIFS(考核调整事项表!$E:$E,考核调整事项表!$G:$G,累计考核费用!$B68,考核调整事项表!$F:$F,累计考核费用!N$3)</f>
        <v>-18805.079999999998</v>
      </c>
      <c r="O68" s="68">
        <f>SUMIFS(考核调整事项表!$C:$C,考核调整事项表!$G:$G,累计考核费用!$B68,考核调整事项表!$D:$D,累计考核费用!O$3)+SUMIFS(考核调整事项表!$E:$E,考核调整事项表!$G:$G,累计考核费用!$B68,考核调整事项表!$F:$F,累计考核费用!O$3)</f>
        <v>-13154.720000000001</v>
      </c>
      <c r="P68" s="78">
        <f>SUM(Q68:T68)</f>
        <v>29492.25</v>
      </c>
      <c r="Q68" s="68">
        <f>SUMIFS(考核调整事项表!$C:$C,考核调整事项表!$G:$G,累计考核费用!$B68,考核调整事项表!$D:$D,累计考核费用!Q$3)+SUMIFS(考核调整事项表!$E:$E,考核调整事项表!$G:$G,累计考核费用!$B68,考核调整事项表!$F:$F,累计考核费用!Q$3)</f>
        <v>0</v>
      </c>
      <c r="R68" s="68">
        <f>SUMIFS(考核调整事项表!$C:$C,考核调整事项表!$G:$G,累计考核费用!$B68,考核调整事项表!$D:$D,累计考核费用!R$3)+SUMIFS(考核调整事项表!$E:$E,考核调整事项表!$G:$G,累计考核费用!$B68,考核调整事项表!$F:$F,累计考核费用!R$3)</f>
        <v>20781.97</v>
      </c>
      <c r="S68" s="68">
        <f>SUMIFS(考核调整事项表!$C:$C,考核调整事项表!$G:$G,累计考核费用!$B68,考核调整事项表!$D:$D,累计考核费用!S$3)+SUMIFS(考核调整事项表!$E:$E,考核调整事项表!$G:$G,累计考核费用!$B68,考核调整事项表!$F:$F,累计考核费用!S$3)</f>
        <v>8710.2800000000007</v>
      </c>
      <c r="T68" s="68">
        <f>SUMIFS(考核调整事项表!$C:$C,考核调整事项表!$G:$G,累计考核费用!$B68,考核调整事项表!$D:$D,累计考核费用!T$3)+SUMIFS(考核调整事项表!$E:$E,考核调整事项表!$G:$G,累计考核费用!$B68,考核调整事项表!$F:$F,累计考核费用!T$3)</f>
        <v>0</v>
      </c>
      <c r="U68" s="68">
        <f>SUM(V68:Y68)</f>
        <v>0</v>
      </c>
      <c r="V68" s="68">
        <f>SUMIFS(考核调整事项表!$C:$C,考核调整事项表!$G:$G,累计考核费用!$B68,考核调整事项表!$D:$D,累计考核费用!V$3)+SUMIFS(考核调整事项表!$E:$E,考核调整事项表!$G:$G,累计考核费用!$B68,考核调整事项表!$F:$F,累计考核费用!V$3)</f>
        <v>0</v>
      </c>
      <c r="W68" s="68">
        <f>SUMIFS(考核调整事项表!$C:$C,考核调整事项表!$G:$G,累计考核费用!$B68,考核调整事项表!$D:$D,累计考核费用!W$3)+SUMIFS(考核调整事项表!$E:$E,考核调整事项表!$G:$G,累计考核费用!$B68,考核调整事项表!$F:$F,累计考核费用!W$3)</f>
        <v>0</v>
      </c>
      <c r="X68" s="68">
        <f>SUMIFS(考核调整事项表!$C:$C,考核调整事项表!$G:$G,累计考核费用!$B68,考核调整事项表!$D:$D,累计考核费用!X$3)+SUMIFS(考核调整事项表!$E:$E,考核调整事项表!$G:$G,累计考核费用!$B68,考核调整事项表!$F:$F,累计考核费用!X$3)</f>
        <v>0</v>
      </c>
      <c r="Y68" s="68">
        <f>SUMIFS(考核调整事项表!$C:$C,考核调整事项表!$G:$G,累计考核费用!$B68,考核调整事项表!$D:$D,累计考核费用!Y$3)+SUMIFS(考核调整事项表!$E:$E,考核调整事项表!$G:$G,累计考核费用!$B68,考核调整事项表!$F:$F,累计考核费用!Y$3)</f>
        <v>0</v>
      </c>
    </row>
    <row r="69" spans="1:25">
      <c r="A69" s="251"/>
      <c r="B69" s="70" t="s">
        <v>75</v>
      </c>
      <c r="C69" s="68">
        <f>SUM(D69:H69)+O69+P69+U69</f>
        <v>0</v>
      </c>
      <c r="D69" s="68">
        <f>SUMIFS(考核调整事项表!$C:$C,考核调整事项表!$G:$G,累计考核费用!$B69,考核调整事项表!$D:$D,累计考核费用!D$3)+SUMIFS(考核调整事项表!$E:$E,考核调整事项表!$G:$G,累计考核费用!$B69,考核调整事项表!$F:$F,累计考核费用!D$3)</f>
        <v>0</v>
      </c>
      <c r="E69" s="68">
        <f>SUMIFS(考核调整事项表!$C:$C,考核调整事项表!$G:$G,累计考核费用!$B69,考核调整事项表!$D:$D,累计考核费用!E$3)+SUMIFS(考核调整事项表!$E:$E,考核调整事项表!$G:$G,累计考核费用!$B69,考核调整事项表!$F:$F,累计考核费用!E$3)</f>
        <v>0</v>
      </c>
      <c r="F69" s="68">
        <f>SUMIFS(考核调整事项表!$C:$C,考核调整事项表!$G:$G,累计考核费用!$B69,考核调整事项表!$D:$D,累计考核费用!F$3)+SUMIFS(考核调整事项表!$E:$E,考核调整事项表!$G:$G,累计考核费用!$B69,考核调整事项表!$F:$F,累计考核费用!F$3)</f>
        <v>0</v>
      </c>
      <c r="G69" s="68">
        <f>SUMIFS(考核调整事项表!$C:$C,考核调整事项表!$G:$G,累计考核费用!$B69,考核调整事项表!$D:$D,累计考核费用!G$3)+SUMIFS(考核调整事项表!$E:$E,考核调整事项表!$G:$G,累计考核费用!$B69,考核调整事项表!$F:$F,累计考核费用!G$3)</f>
        <v>0</v>
      </c>
      <c r="H69" s="68">
        <f>SUM(I69:N69)</f>
        <v>0</v>
      </c>
      <c r="I69" s="68">
        <f>SUMIFS(考核调整事项表!$C:$C,考核调整事项表!$G:$G,累计考核费用!$B69,考核调整事项表!$D:$D,累计考核费用!I$3)+SUMIFS(考核调整事项表!$E:$E,考核调整事项表!$G:$G,累计考核费用!$B69,考核调整事项表!$F:$F,累计考核费用!I$3)</f>
        <v>0</v>
      </c>
      <c r="J69" s="68">
        <f>SUMIFS(考核调整事项表!$C:$C,考核调整事项表!$G:$G,累计考核费用!$B69,考核调整事项表!$D:$D,累计考核费用!J$3)+SUMIFS(考核调整事项表!$E:$E,考核调整事项表!$G:$G,累计考核费用!$B69,考核调整事项表!$F:$F,累计考核费用!J$3)</f>
        <v>0</v>
      </c>
      <c r="K69" s="68">
        <f>SUMIFS(考核调整事项表!$C:$C,考核调整事项表!$G:$G,累计考核费用!$B69,考核调整事项表!$D:$D,累计考核费用!K$3)+SUMIFS(考核调整事项表!$E:$E,考核调整事项表!$G:$G,累计考核费用!$B69,考核调整事项表!$F:$F,累计考核费用!K$3)</f>
        <v>0</v>
      </c>
      <c r="L69" s="68">
        <f>SUMIFS(考核调整事项表!$C:$C,考核调整事项表!$G:$G,累计考核费用!$B69,考核调整事项表!$D:$D,累计考核费用!L$3)+SUMIFS(考核调整事项表!$E:$E,考核调整事项表!$G:$G,累计考核费用!$B69,考核调整事项表!$F:$F,累计考核费用!L$3)</f>
        <v>0</v>
      </c>
      <c r="M69" s="68">
        <f>SUMIFS(考核调整事项表!$C:$C,考核调整事项表!$G:$G,累计考核费用!$B69,考核调整事项表!$D:$D,累计考核费用!M$3)+SUMIFS(考核调整事项表!$E:$E,考核调整事项表!$G:$G,累计考核费用!$B69,考核调整事项表!$F:$F,累计考核费用!M$3)</f>
        <v>0</v>
      </c>
      <c r="N69" s="68">
        <f>SUMIFS(考核调整事项表!$C:$C,考核调整事项表!$G:$G,累计考核费用!$B69,考核调整事项表!$D:$D,累计考核费用!N$3)+SUMIFS(考核调整事项表!$E:$E,考核调整事项表!$G:$G,累计考核费用!$B69,考核调整事项表!$F:$F,累计考核费用!N$3)</f>
        <v>0</v>
      </c>
      <c r="O69" s="68">
        <f>SUMIFS(考核调整事项表!$C:$C,考核调整事项表!$G:$G,累计考核费用!$B69,考核调整事项表!$D:$D,累计考核费用!O$3)+SUMIFS(考核调整事项表!$E:$E,考核调整事项表!$G:$G,累计考核费用!$B69,考核调整事项表!$F:$F,累计考核费用!O$3)</f>
        <v>0</v>
      </c>
      <c r="P69" s="78">
        <f>SUM(Q69:T69)</f>
        <v>0</v>
      </c>
      <c r="Q69" s="68">
        <f>SUMIFS(考核调整事项表!$C:$C,考核调整事项表!$G:$G,累计考核费用!$B69,考核调整事项表!$D:$D,累计考核费用!Q$3)+SUMIFS(考核调整事项表!$E:$E,考核调整事项表!$G:$G,累计考核费用!$B69,考核调整事项表!$F:$F,累计考核费用!Q$3)</f>
        <v>0</v>
      </c>
      <c r="R69" s="68">
        <f>SUMIFS(考核调整事项表!$C:$C,考核调整事项表!$G:$G,累计考核费用!$B69,考核调整事项表!$D:$D,累计考核费用!R$3)+SUMIFS(考核调整事项表!$E:$E,考核调整事项表!$G:$G,累计考核费用!$B69,考核调整事项表!$F:$F,累计考核费用!R$3)</f>
        <v>0</v>
      </c>
      <c r="S69" s="68">
        <f>SUMIFS(考核调整事项表!$C:$C,考核调整事项表!$G:$G,累计考核费用!$B69,考核调整事项表!$D:$D,累计考核费用!S$3)+SUMIFS(考核调整事项表!$E:$E,考核调整事项表!$G:$G,累计考核费用!$B69,考核调整事项表!$F:$F,累计考核费用!S$3)</f>
        <v>0</v>
      </c>
      <c r="T69" s="68">
        <f>SUMIFS(考核调整事项表!$C:$C,考核调整事项表!$G:$G,累计考核费用!$B69,考核调整事项表!$D:$D,累计考核费用!T$3)+SUMIFS(考核调整事项表!$E:$E,考核调整事项表!$G:$G,累计考核费用!$B69,考核调整事项表!$F:$F,累计考核费用!T$3)</f>
        <v>0</v>
      </c>
      <c r="U69" s="68">
        <f>SUM(V69:Y69)</f>
        <v>0</v>
      </c>
      <c r="V69" s="68">
        <f>SUMIFS(考核调整事项表!$C:$C,考核调整事项表!$G:$G,累计考核费用!$B69,考核调整事项表!$D:$D,累计考核费用!V$3)+SUMIFS(考核调整事项表!$E:$E,考核调整事项表!$G:$G,累计考核费用!$B69,考核调整事项表!$F:$F,累计考核费用!V$3)</f>
        <v>0</v>
      </c>
      <c r="W69" s="68">
        <f>SUMIFS(考核调整事项表!$C:$C,考核调整事项表!$G:$G,累计考核费用!$B69,考核调整事项表!$D:$D,累计考核费用!W$3)+SUMIFS(考核调整事项表!$E:$E,考核调整事项表!$G:$G,累计考核费用!$B69,考核调整事项表!$F:$F,累计考核费用!W$3)</f>
        <v>0</v>
      </c>
      <c r="X69" s="68">
        <f>SUMIFS(考核调整事项表!$C:$C,考核调整事项表!$G:$G,累计考核费用!$B69,考核调整事项表!$D:$D,累计考核费用!X$3)+SUMIFS(考核调整事项表!$E:$E,考核调整事项表!$G:$G,累计考核费用!$B69,考核调整事项表!$F:$F,累计考核费用!X$3)</f>
        <v>0</v>
      </c>
      <c r="Y69" s="68">
        <f>SUMIFS(考核调整事项表!$C:$C,考核调整事项表!$G:$G,累计考核费用!$B69,考核调整事项表!$D:$D,累计考核费用!Y$3)+SUMIFS(考核调整事项表!$E:$E,考核调整事项表!$G:$G,累计考核费用!$B69,考核调整事项表!$F:$F,累计考核费用!Y$3)</f>
        <v>0</v>
      </c>
    </row>
    <row r="70" spans="1:25">
      <c r="A70" s="252"/>
      <c r="B70" s="70" t="s">
        <v>70</v>
      </c>
      <c r="C70" s="69">
        <f t="shared" ref="C70:Y70" si="5">SUM(C66:C69)</f>
        <v>1.4551915228366852E-11</v>
      </c>
      <c r="D70" s="69">
        <f t="shared" si="5"/>
        <v>-252347.73999999813</v>
      </c>
      <c r="E70" s="69">
        <f t="shared" si="5"/>
        <v>-37745.339999999997</v>
      </c>
      <c r="F70" s="69">
        <f t="shared" si="5"/>
        <v>146194.41999999815</v>
      </c>
      <c r="G70" s="69">
        <f t="shared" si="5"/>
        <v>2629.37</v>
      </c>
      <c r="H70" s="69">
        <f t="shared" si="5"/>
        <v>124931.75999999997</v>
      </c>
      <c r="I70" s="69">
        <f t="shared" si="5"/>
        <v>189712.50999999998</v>
      </c>
      <c r="J70" s="69">
        <f t="shared" si="5"/>
        <v>-44673.850000000006</v>
      </c>
      <c r="K70" s="69">
        <f t="shared" si="5"/>
        <v>-1301.8200000000002</v>
      </c>
      <c r="L70" s="69">
        <f t="shared" si="5"/>
        <v>0</v>
      </c>
      <c r="M70" s="69">
        <f t="shared" si="5"/>
        <v>0</v>
      </c>
      <c r="N70" s="69">
        <f t="shared" si="5"/>
        <v>-18805.079999999998</v>
      </c>
      <c r="O70" s="69">
        <f t="shared" si="5"/>
        <v>-13154.720000000001</v>
      </c>
      <c r="P70" s="72">
        <f t="shared" si="5"/>
        <v>29492.25</v>
      </c>
      <c r="Q70" s="69">
        <f t="shared" si="5"/>
        <v>0</v>
      </c>
      <c r="R70" s="69">
        <f t="shared" si="5"/>
        <v>20781.97</v>
      </c>
      <c r="S70" s="69">
        <f t="shared" si="5"/>
        <v>8710.2800000000007</v>
      </c>
      <c r="T70" s="69">
        <f t="shared" si="5"/>
        <v>0</v>
      </c>
      <c r="U70" s="69">
        <f t="shared" si="5"/>
        <v>0</v>
      </c>
      <c r="V70" s="69">
        <f t="shared" si="5"/>
        <v>0</v>
      </c>
      <c r="W70" s="69">
        <f t="shared" si="5"/>
        <v>0</v>
      </c>
      <c r="X70" s="69">
        <f t="shared" si="5"/>
        <v>0</v>
      </c>
      <c r="Y70" s="69">
        <f t="shared" si="5"/>
        <v>0</v>
      </c>
    </row>
    <row r="71" spans="1:25">
      <c r="A71" s="253" t="s">
        <v>76</v>
      </c>
      <c r="B71" s="70" t="s">
        <v>77</v>
      </c>
      <c r="C71" s="68">
        <f>SUM(D71:H71)+O71+P71+U71</f>
        <v>0</v>
      </c>
      <c r="D71" s="68">
        <f>SUMIFS(考核调整事项表!$C:$C,考核调整事项表!$G:$G,累计考核费用!$B71,考核调整事项表!$D:$D,累计考核费用!D$3)+SUMIFS(考核调整事项表!$E:$E,考核调整事项表!$G:$G,累计考核费用!$B71,考核调整事项表!$F:$F,累计考核费用!D$3)</f>
        <v>0</v>
      </c>
      <c r="E71" s="68">
        <f>SUMIFS(考核调整事项表!$C:$C,考核调整事项表!$G:$G,累计考核费用!$B71,考核调整事项表!$D:$D,累计考核费用!E$3)+SUMIFS(考核调整事项表!$E:$E,考核调整事项表!$G:$G,累计考核费用!$B71,考核调整事项表!$F:$F,累计考核费用!E$3)</f>
        <v>820396</v>
      </c>
      <c r="F71" s="68">
        <f>SUMIFS(考核调整事项表!$C:$C,考核调整事项表!$G:$G,累计考核费用!$B71,考核调整事项表!$D:$D,累计考核费用!F$3)+SUMIFS(考核调整事项表!$E:$E,考核调整事项表!$G:$G,累计考核费用!$B71,考核调整事项表!$F:$F,累计考核费用!F$3)</f>
        <v>-625442</v>
      </c>
      <c r="G71" s="68">
        <f>SUMIFS(考核调整事项表!$C:$C,考核调整事项表!$G:$G,累计考核费用!$B71,考核调整事项表!$D:$D,累计考核费用!G$3)+SUMIFS(考核调整事项表!$E:$E,考核调整事项表!$G:$G,累计考核费用!$B71,考核调整事项表!$F:$F,累计考核费用!G$3)</f>
        <v>0</v>
      </c>
      <c r="H71" s="68">
        <f>SUM(I71:N71)</f>
        <v>-47040</v>
      </c>
      <c r="I71" s="68">
        <f>SUMIFS(考核调整事项表!$C:$C,考核调整事项表!$G:$G,累计考核费用!$B71,考核调整事项表!$D:$D,累计考核费用!I$3)+SUMIFS(考核调整事项表!$E:$E,考核调整事项表!$G:$G,累计考核费用!$B71,考核调整事项表!$F:$F,累计考核费用!I$3)</f>
        <v>5290</v>
      </c>
      <c r="J71" s="68">
        <f>SUMIFS(考核调整事项表!$C:$C,考核调整事项表!$G:$G,累计考核费用!$B71,考核调整事项表!$D:$D,累计考核费用!J$3)+SUMIFS(考核调整事项表!$E:$E,考核调整事项表!$G:$G,累计考核费用!$B71,考核调整事项表!$F:$F,累计考核费用!J$3)</f>
        <v>0</v>
      </c>
      <c r="K71" s="68">
        <f>SUMIFS(考核调整事项表!$C:$C,考核调整事项表!$G:$G,累计考核费用!$B71,考核调整事项表!$D:$D,累计考核费用!K$3)+SUMIFS(考核调整事项表!$E:$E,考核调整事项表!$G:$G,累计考核费用!$B71,考核调整事项表!$F:$F,累计考核费用!K$3)</f>
        <v>0</v>
      </c>
      <c r="L71" s="68">
        <f>SUMIFS(考核调整事项表!$C:$C,考核调整事项表!$G:$G,累计考核费用!$B71,考核调整事项表!$D:$D,累计考核费用!L$3)+SUMIFS(考核调整事项表!$E:$E,考核调整事项表!$G:$G,累计考核费用!$B71,考核调整事项表!$F:$F,累计考核费用!L$3)</f>
        <v>0</v>
      </c>
      <c r="M71" s="68">
        <f>SUMIFS(考核调整事项表!$C:$C,考核调整事项表!$G:$G,累计考核费用!$B71,考核调整事项表!$D:$D,累计考核费用!M$3)+SUMIFS(考核调整事项表!$E:$E,考核调整事项表!$G:$G,累计考核费用!$B71,考核调整事项表!$F:$F,累计考核费用!M$3)</f>
        <v>-19750</v>
      </c>
      <c r="N71" s="68">
        <f>SUMIFS(考核调整事项表!$C:$C,考核调整事项表!$G:$G,累计考核费用!$B71,考核调整事项表!$D:$D,累计考核费用!N$3)+SUMIFS(考核调整事项表!$E:$E,考核调整事项表!$G:$G,累计考核费用!$B71,考核调整事项表!$F:$F,累计考核费用!N$3)</f>
        <v>-32580</v>
      </c>
      <c r="O71" s="68">
        <f>SUMIFS(考核调整事项表!$C:$C,考核调整事项表!$G:$G,累计考核费用!$B71,考核调整事项表!$D:$D,累计考核费用!O$3)+SUMIFS(考核调整事项表!$E:$E,考核调整事项表!$G:$G,累计考核费用!$B71,考核调整事项表!$F:$F,累计考核费用!O$3)</f>
        <v>0</v>
      </c>
      <c r="P71" s="78">
        <f>SUM(Q71:T71)</f>
        <v>-58800</v>
      </c>
      <c r="Q71" s="68">
        <f>SUMIFS(考核调整事项表!$C:$C,考核调整事项表!$G:$G,累计考核费用!$B71,考核调整事项表!$D:$D,累计考核费用!Q$3)+SUMIFS(考核调整事项表!$E:$E,考核调整事项表!$G:$G,累计考核费用!$B71,考核调整事项表!$F:$F,累计考核费用!Q$3)</f>
        <v>-14700</v>
      </c>
      <c r="R71" s="68">
        <f>SUMIFS(考核调整事项表!$C:$C,考核调整事项表!$G:$G,累计考核费用!$B71,考核调整事项表!$D:$D,累计考核费用!R$3)+SUMIFS(考核调整事项表!$E:$E,考核调整事项表!$G:$G,累计考核费用!$B71,考核调整事项表!$F:$F,累计考核费用!R$3)</f>
        <v>-29400</v>
      </c>
      <c r="S71" s="68">
        <f>SUMIFS(考核调整事项表!$C:$C,考核调整事项表!$G:$G,累计考核费用!$B71,考核调整事项表!$D:$D,累计考核费用!S$3)+SUMIFS(考核调整事项表!$E:$E,考核调整事项表!$G:$G,累计考核费用!$B71,考核调整事项表!$F:$F,累计考核费用!S$3)</f>
        <v>-14700</v>
      </c>
      <c r="T71" s="68">
        <f>SUMIFS(考核调整事项表!$C:$C,考核调整事项表!$G:$G,累计考核费用!$B71,考核调整事项表!$D:$D,累计考核费用!T$3)+SUMIFS(考核调整事项表!$E:$E,考核调整事项表!$G:$G,累计考核费用!$B71,考核调整事项表!$F:$F,累计考核费用!T$3)</f>
        <v>0</v>
      </c>
      <c r="U71" s="68">
        <f>SUM(V71:Y71)</f>
        <v>-89114</v>
      </c>
      <c r="V71" s="68">
        <f>SUMIFS(考核调整事项表!$C:$C,考核调整事项表!$G:$G,累计考核费用!$B71,考核调整事项表!$D:$D,累计考核费用!V$3)+SUMIFS(考核调整事项表!$E:$E,考核调整事项表!$G:$G,累计考核费用!$B71,考核调整事项表!$F:$F,累计考核费用!V$3)</f>
        <v>-69524</v>
      </c>
      <c r="W71" s="68">
        <f>SUMIFS(考核调整事项表!$C:$C,考核调整事项表!$G:$G,累计考核费用!$B71,考核调整事项表!$D:$D,累计考核费用!W$3)+SUMIFS(考核调整事项表!$E:$E,考核调整事项表!$G:$G,累计考核费用!$B71,考核调整事项表!$F:$F,累计考核费用!W$3)</f>
        <v>0</v>
      </c>
      <c r="X71" s="68">
        <f>SUMIFS(考核调整事项表!$C:$C,考核调整事项表!$G:$G,累计考核费用!$B71,考核调整事项表!$D:$D,累计考核费用!X$3)+SUMIFS(考核调整事项表!$E:$E,考核调整事项表!$G:$G,累计考核费用!$B71,考核调整事项表!$F:$F,累计考核费用!X$3)</f>
        <v>-19590</v>
      </c>
      <c r="Y71" s="68">
        <f>SUMIFS(考核调整事项表!$C:$C,考核调整事项表!$G:$G,累计考核费用!$B71,考核调整事项表!$D:$D,累计考核费用!Y$3)+SUMIFS(考核调整事项表!$E:$E,考核调整事项表!$G:$G,累计考核费用!$B71,考核调整事项表!$F:$F,累计考核费用!Y$3)</f>
        <v>0</v>
      </c>
    </row>
    <row r="72" spans="1:25">
      <c r="A72" s="254"/>
      <c r="B72" s="70" t="s">
        <v>78</v>
      </c>
      <c r="C72" s="68">
        <f t="shared" ref="C72:C102" si="6">SUM(D72:H72)+O72+P72+U72</f>
        <v>0</v>
      </c>
      <c r="D72" s="68">
        <f>SUMIFS(考核调整事项表!$C:$C,考核调整事项表!$G:$G,累计考核费用!$B72,考核调整事项表!$D:$D,累计考核费用!D$3)+SUMIFS(考核调整事项表!$E:$E,考核调整事项表!$G:$G,累计考核费用!$B72,考核调整事项表!$F:$F,累计考核费用!D$3)</f>
        <v>0</v>
      </c>
      <c r="E72" s="68">
        <f>SUMIFS(考核调整事项表!$C:$C,考核调整事项表!$G:$G,累计考核费用!$B72,考核调整事项表!$D:$D,累计考核费用!E$3)+SUMIFS(考核调整事项表!$E:$E,考核调整事项表!$G:$G,累计考核费用!$B72,考核调整事项表!$F:$F,累计考核费用!E$3)</f>
        <v>0</v>
      </c>
      <c r="F72" s="68">
        <f>SUMIFS(考核调整事项表!$C:$C,考核调整事项表!$G:$G,累计考核费用!$B72,考核调整事项表!$D:$D,累计考核费用!F$3)+SUMIFS(考核调整事项表!$E:$E,考核调整事项表!$G:$G,累计考核费用!$B72,考核调整事项表!$F:$F,累计考核费用!F$3)</f>
        <v>-21462.5</v>
      </c>
      <c r="G72" s="68">
        <f>SUMIFS(考核调整事项表!$C:$C,考核调整事项表!$G:$G,累计考核费用!$B72,考核调整事项表!$D:$D,累计考核费用!G$3)+SUMIFS(考核调整事项表!$E:$E,考核调整事项表!$G:$G,累计考核费用!$B72,考核调整事项表!$F:$F,累计考核费用!G$3)</f>
        <v>0</v>
      </c>
      <c r="H72" s="68">
        <f t="shared" ref="H72:H102" si="7">SUM(I72:N72)</f>
        <v>21462.5</v>
      </c>
      <c r="I72" s="68">
        <f>SUMIFS(考核调整事项表!$C:$C,考核调整事项表!$G:$G,累计考核费用!$B72,考核调整事项表!$D:$D,累计考核费用!I$3)+SUMIFS(考核调整事项表!$E:$E,考核调整事项表!$G:$G,累计考核费用!$B72,考核调整事项表!$F:$F,累计考核费用!I$3)</f>
        <v>21462.5</v>
      </c>
      <c r="J72" s="68">
        <f>SUMIFS(考核调整事项表!$C:$C,考核调整事项表!$G:$G,累计考核费用!$B72,考核调整事项表!$D:$D,累计考核费用!J$3)+SUMIFS(考核调整事项表!$E:$E,考核调整事项表!$G:$G,累计考核费用!$B72,考核调整事项表!$F:$F,累计考核费用!J$3)</f>
        <v>0</v>
      </c>
      <c r="K72" s="68">
        <f>SUMIFS(考核调整事项表!$C:$C,考核调整事项表!$G:$G,累计考核费用!$B72,考核调整事项表!$D:$D,累计考核费用!K$3)+SUMIFS(考核调整事项表!$E:$E,考核调整事项表!$G:$G,累计考核费用!$B72,考核调整事项表!$F:$F,累计考核费用!K$3)</f>
        <v>0</v>
      </c>
      <c r="L72" s="68">
        <f>SUMIFS(考核调整事项表!$C:$C,考核调整事项表!$G:$G,累计考核费用!$B72,考核调整事项表!$D:$D,累计考核费用!L$3)+SUMIFS(考核调整事项表!$E:$E,考核调整事项表!$G:$G,累计考核费用!$B72,考核调整事项表!$F:$F,累计考核费用!L$3)</f>
        <v>0</v>
      </c>
      <c r="M72" s="68">
        <f>SUMIFS(考核调整事项表!$C:$C,考核调整事项表!$G:$G,累计考核费用!$B72,考核调整事项表!$D:$D,累计考核费用!M$3)+SUMIFS(考核调整事项表!$E:$E,考核调整事项表!$G:$G,累计考核费用!$B72,考核调整事项表!$F:$F,累计考核费用!M$3)</f>
        <v>0</v>
      </c>
      <c r="N72" s="68">
        <f>SUMIFS(考核调整事项表!$C:$C,考核调整事项表!$G:$G,累计考核费用!$B72,考核调整事项表!$D:$D,累计考核费用!N$3)+SUMIFS(考核调整事项表!$E:$E,考核调整事项表!$G:$G,累计考核费用!$B72,考核调整事项表!$F:$F,累计考核费用!N$3)</f>
        <v>0</v>
      </c>
      <c r="O72" s="68">
        <f>SUMIFS(考核调整事项表!$C:$C,考核调整事项表!$G:$G,累计考核费用!$B72,考核调整事项表!$D:$D,累计考核费用!O$3)+SUMIFS(考核调整事项表!$E:$E,考核调整事项表!$G:$G,累计考核费用!$B72,考核调整事项表!$F:$F,累计考核费用!O$3)</f>
        <v>0</v>
      </c>
      <c r="P72" s="78">
        <f t="shared" ref="P72:P102" si="8">SUM(Q72:T72)</f>
        <v>0</v>
      </c>
      <c r="Q72" s="68">
        <f>SUMIFS(考核调整事项表!$C:$C,考核调整事项表!$G:$G,累计考核费用!$B72,考核调整事项表!$D:$D,累计考核费用!Q$3)+SUMIFS(考核调整事项表!$E:$E,考核调整事项表!$G:$G,累计考核费用!$B72,考核调整事项表!$F:$F,累计考核费用!Q$3)</f>
        <v>0</v>
      </c>
      <c r="R72" s="68">
        <f>SUMIFS(考核调整事项表!$C:$C,考核调整事项表!$G:$G,累计考核费用!$B72,考核调整事项表!$D:$D,累计考核费用!R$3)+SUMIFS(考核调整事项表!$E:$E,考核调整事项表!$G:$G,累计考核费用!$B72,考核调整事项表!$F:$F,累计考核费用!R$3)</f>
        <v>0</v>
      </c>
      <c r="S72" s="68">
        <f>SUMIFS(考核调整事项表!$C:$C,考核调整事项表!$G:$G,累计考核费用!$B72,考核调整事项表!$D:$D,累计考核费用!S$3)+SUMIFS(考核调整事项表!$E:$E,考核调整事项表!$G:$G,累计考核费用!$B72,考核调整事项表!$F:$F,累计考核费用!S$3)</f>
        <v>0</v>
      </c>
      <c r="T72" s="68">
        <f>SUMIFS(考核调整事项表!$C:$C,考核调整事项表!$G:$G,累计考核费用!$B72,考核调整事项表!$D:$D,累计考核费用!T$3)+SUMIFS(考核调整事项表!$E:$E,考核调整事项表!$G:$G,累计考核费用!$B72,考核调整事项表!$F:$F,累计考核费用!T$3)</f>
        <v>0</v>
      </c>
      <c r="U72" s="68">
        <f t="shared" ref="U72:U102" si="9">SUM(V72:Y72)</f>
        <v>0</v>
      </c>
      <c r="V72" s="68">
        <f>SUMIFS(考核调整事项表!$C:$C,考核调整事项表!$G:$G,累计考核费用!$B72,考核调整事项表!$D:$D,累计考核费用!V$3)+SUMIFS(考核调整事项表!$E:$E,考核调整事项表!$G:$G,累计考核费用!$B72,考核调整事项表!$F:$F,累计考核费用!V$3)</f>
        <v>0</v>
      </c>
      <c r="W72" s="68">
        <f>SUMIFS(考核调整事项表!$C:$C,考核调整事项表!$G:$G,累计考核费用!$B72,考核调整事项表!$D:$D,累计考核费用!W$3)+SUMIFS(考核调整事项表!$E:$E,考核调整事项表!$G:$G,累计考核费用!$B72,考核调整事项表!$F:$F,累计考核费用!W$3)</f>
        <v>0</v>
      </c>
      <c r="X72" s="68">
        <f>SUMIFS(考核调整事项表!$C:$C,考核调整事项表!$G:$G,累计考核费用!$B72,考核调整事项表!$D:$D,累计考核费用!X$3)+SUMIFS(考核调整事项表!$E:$E,考核调整事项表!$G:$G,累计考核费用!$B72,考核调整事项表!$F:$F,累计考核费用!X$3)</f>
        <v>0</v>
      </c>
      <c r="Y72" s="68">
        <f>SUMIFS(考核调整事项表!$C:$C,考核调整事项表!$G:$G,累计考核费用!$B72,考核调整事项表!$D:$D,累计考核费用!Y$3)+SUMIFS(考核调整事项表!$E:$E,考核调整事项表!$G:$G,累计考核费用!$B72,考核调整事项表!$F:$F,累计考核费用!Y$3)</f>
        <v>0</v>
      </c>
    </row>
    <row r="73" spans="1:25">
      <c r="A73" s="254"/>
      <c r="B73" s="70" t="s">
        <v>79</v>
      </c>
      <c r="C73" s="68">
        <f t="shared" si="6"/>
        <v>0</v>
      </c>
      <c r="D73" s="68">
        <f>SUMIFS(考核调整事项表!$C:$C,考核调整事项表!$G:$G,累计考核费用!$B73,考核调整事项表!$D:$D,累计考核费用!D$3)+SUMIFS(考核调整事项表!$E:$E,考核调整事项表!$G:$G,累计考核费用!$B73,考核调整事项表!$F:$F,累计考核费用!D$3)</f>
        <v>0</v>
      </c>
      <c r="E73" s="68">
        <f>SUMIFS(考核调整事项表!$C:$C,考核调整事项表!$G:$G,累计考核费用!$B73,考核调整事项表!$D:$D,累计考核费用!E$3)+SUMIFS(考核调整事项表!$E:$E,考核调整事项表!$G:$G,累计考核费用!$B73,考核调整事项表!$F:$F,累计考核费用!E$3)</f>
        <v>0</v>
      </c>
      <c r="F73" s="68">
        <f>SUMIFS(考核调整事项表!$C:$C,考核调整事项表!$G:$G,累计考核费用!$B73,考核调整事项表!$D:$D,累计考核费用!F$3)+SUMIFS(考核调整事项表!$E:$E,考核调整事项表!$G:$G,累计考核费用!$B73,考核调整事项表!$F:$F,累计考核费用!F$3)</f>
        <v>0</v>
      </c>
      <c r="G73" s="68">
        <f>SUMIFS(考核调整事项表!$C:$C,考核调整事项表!$G:$G,累计考核费用!$B73,考核调整事项表!$D:$D,累计考核费用!G$3)+SUMIFS(考核调整事项表!$E:$E,考核调整事项表!$G:$G,累计考核费用!$B73,考核调整事项表!$F:$F,累计考核费用!G$3)</f>
        <v>0</v>
      </c>
      <c r="H73" s="68">
        <f t="shared" si="7"/>
        <v>0</v>
      </c>
      <c r="I73" s="68">
        <f>SUMIFS(考核调整事项表!$C:$C,考核调整事项表!$G:$G,累计考核费用!$B73,考核调整事项表!$D:$D,累计考核费用!I$3)+SUMIFS(考核调整事项表!$E:$E,考核调整事项表!$G:$G,累计考核费用!$B73,考核调整事项表!$F:$F,累计考核费用!I$3)</f>
        <v>0</v>
      </c>
      <c r="J73" s="68">
        <f>SUMIFS(考核调整事项表!$C:$C,考核调整事项表!$G:$G,累计考核费用!$B73,考核调整事项表!$D:$D,累计考核费用!J$3)+SUMIFS(考核调整事项表!$E:$E,考核调整事项表!$G:$G,累计考核费用!$B73,考核调整事项表!$F:$F,累计考核费用!J$3)</f>
        <v>0</v>
      </c>
      <c r="K73" s="68">
        <f>SUMIFS(考核调整事项表!$C:$C,考核调整事项表!$G:$G,累计考核费用!$B73,考核调整事项表!$D:$D,累计考核费用!K$3)+SUMIFS(考核调整事项表!$E:$E,考核调整事项表!$G:$G,累计考核费用!$B73,考核调整事项表!$F:$F,累计考核费用!K$3)</f>
        <v>0</v>
      </c>
      <c r="L73" s="68">
        <f>SUMIFS(考核调整事项表!$C:$C,考核调整事项表!$G:$G,累计考核费用!$B73,考核调整事项表!$D:$D,累计考核费用!L$3)+SUMIFS(考核调整事项表!$E:$E,考核调整事项表!$G:$G,累计考核费用!$B73,考核调整事项表!$F:$F,累计考核费用!L$3)</f>
        <v>0</v>
      </c>
      <c r="M73" s="68">
        <f>SUMIFS(考核调整事项表!$C:$C,考核调整事项表!$G:$G,累计考核费用!$B73,考核调整事项表!$D:$D,累计考核费用!M$3)+SUMIFS(考核调整事项表!$E:$E,考核调整事项表!$G:$G,累计考核费用!$B73,考核调整事项表!$F:$F,累计考核费用!M$3)</f>
        <v>0</v>
      </c>
      <c r="N73" s="68">
        <f>SUMIFS(考核调整事项表!$C:$C,考核调整事项表!$G:$G,累计考核费用!$B73,考核调整事项表!$D:$D,累计考核费用!N$3)+SUMIFS(考核调整事项表!$E:$E,考核调整事项表!$G:$G,累计考核费用!$B73,考核调整事项表!$F:$F,累计考核费用!N$3)</f>
        <v>0</v>
      </c>
      <c r="O73" s="68">
        <f>SUMIFS(考核调整事项表!$C:$C,考核调整事项表!$G:$G,累计考核费用!$B73,考核调整事项表!$D:$D,累计考核费用!O$3)+SUMIFS(考核调整事项表!$E:$E,考核调整事项表!$G:$G,累计考核费用!$B73,考核调整事项表!$F:$F,累计考核费用!O$3)</f>
        <v>0</v>
      </c>
      <c r="P73" s="78">
        <f t="shared" si="8"/>
        <v>0</v>
      </c>
      <c r="Q73" s="68">
        <f>SUMIFS(考核调整事项表!$C:$C,考核调整事项表!$G:$G,累计考核费用!$B73,考核调整事项表!$D:$D,累计考核费用!Q$3)+SUMIFS(考核调整事项表!$E:$E,考核调整事项表!$G:$G,累计考核费用!$B73,考核调整事项表!$F:$F,累计考核费用!Q$3)</f>
        <v>0</v>
      </c>
      <c r="R73" s="68">
        <f>SUMIFS(考核调整事项表!$C:$C,考核调整事项表!$G:$G,累计考核费用!$B73,考核调整事项表!$D:$D,累计考核费用!R$3)+SUMIFS(考核调整事项表!$E:$E,考核调整事项表!$G:$G,累计考核费用!$B73,考核调整事项表!$F:$F,累计考核费用!R$3)</f>
        <v>0</v>
      </c>
      <c r="S73" s="68">
        <f>SUMIFS(考核调整事项表!$C:$C,考核调整事项表!$G:$G,累计考核费用!$B73,考核调整事项表!$D:$D,累计考核费用!S$3)+SUMIFS(考核调整事项表!$E:$E,考核调整事项表!$G:$G,累计考核费用!$B73,考核调整事项表!$F:$F,累计考核费用!S$3)</f>
        <v>0</v>
      </c>
      <c r="T73" s="68">
        <f>SUMIFS(考核调整事项表!$C:$C,考核调整事项表!$G:$G,累计考核费用!$B73,考核调整事项表!$D:$D,累计考核费用!T$3)+SUMIFS(考核调整事项表!$E:$E,考核调整事项表!$G:$G,累计考核费用!$B73,考核调整事项表!$F:$F,累计考核费用!T$3)</f>
        <v>0</v>
      </c>
      <c r="U73" s="68">
        <f t="shared" si="9"/>
        <v>0</v>
      </c>
      <c r="V73" s="68">
        <f>SUMIFS(考核调整事项表!$C:$C,考核调整事项表!$G:$G,累计考核费用!$B73,考核调整事项表!$D:$D,累计考核费用!V$3)+SUMIFS(考核调整事项表!$E:$E,考核调整事项表!$G:$G,累计考核费用!$B73,考核调整事项表!$F:$F,累计考核费用!V$3)</f>
        <v>0</v>
      </c>
      <c r="W73" s="68">
        <f>SUMIFS(考核调整事项表!$C:$C,考核调整事项表!$G:$G,累计考核费用!$B73,考核调整事项表!$D:$D,累计考核费用!W$3)+SUMIFS(考核调整事项表!$E:$E,考核调整事项表!$G:$G,累计考核费用!$B73,考核调整事项表!$F:$F,累计考核费用!W$3)</f>
        <v>0</v>
      </c>
      <c r="X73" s="68">
        <f>SUMIFS(考核调整事项表!$C:$C,考核调整事项表!$G:$G,累计考核费用!$B73,考核调整事项表!$D:$D,累计考核费用!X$3)+SUMIFS(考核调整事项表!$E:$E,考核调整事项表!$G:$G,累计考核费用!$B73,考核调整事项表!$F:$F,累计考核费用!X$3)</f>
        <v>0</v>
      </c>
      <c r="Y73" s="68">
        <f>SUMIFS(考核调整事项表!$C:$C,考核调整事项表!$G:$G,累计考核费用!$B73,考核调整事项表!$D:$D,累计考核费用!Y$3)+SUMIFS(考核调整事项表!$E:$E,考核调整事项表!$G:$G,累计考核费用!$B73,考核调整事项表!$F:$F,累计考核费用!Y$3)</f>
        <v>0</v>
      </c>
    </row>
    <row r="74" spans="1:25">
      <c r="A74" s="254"/>
      <c r="B74" s="70" t="s">
        <v>80</v>
      </c>
      <c r="C74" s="68">
        <f t="shared" si="6"/>
        <v>0</v>
      </c>
      <c r="D74" s="68">
        <f>SUMIFS(考核调整事项表!$C:$C,考核调整事项表!$G:$G,累计考核费用!$B74,考核调整事项表!$D:$D,累计考核费用!D$3)+SUMIFS(考核调整事项表!$E:$E,考核调整事项表!$G:$G,累计考核费用!$B74,考核调整事项表!$F:$F,累计考核费用!D$3)</f>
        <v>0</v>
      </c>
      <c r="E74" s="68">
        <f>SUMIFS(考核调整事项表!$C:$C,考核调整事项表!$G:$G,累计考核费用!$B74,考核调整事项表!$D:$D,累计考核费用!E$3)+SUMIFS(考核调整事项表!$E:$E,考核调整事项表!$G:$G,累计考核费用!$B74,考核调整事项表!$F:$F,累计考核费用!E$3)</f>
        <v>0</v>
      </c>
      <c r="F74" s="68">
        <f>SUMIFS(考核调整事项表!$C:$C,考核调整事项表!$G:$G,累计考核费用!$B74,考核调整事项表!$D:$D,累计考核费用!F$3)+SUMIFS(考核调整事项表!$E:$E,考核调整事项表!$G:$G,累计考核费用!$B74,考核调整事项表!$F:$F,累计考核费用!F$3)</f>
        <v>-377</v>
      </c>
      <c r="G74" s="68">
        <f>SUMIFS(考核调整事项表!$C:$C,考核调整事项表!$G:$G,累计考核费用!$B74,考核调整事项表!$D:$D,累计考核费用!G$3)+SUMIFS(考核调整事项表!$E:$E,考核调整事项表!$G:$G,累计考核费用!$B74,考核调整事项表!$F:$F,累计考核费用!G$3)</f>
        <v>0</v>
      </c>
      <c r="H74" s="68">
        <f t="shared" si="7"/>
        <v>377</v>
      </c>
      <c r="I74" s="68">
        <f>SUMIFS(考核调整事项表!$C:$C,考核调整事项表!$G:$G,累计考核费用!$B74,考核调整事项表!$D:$D,累计考核费用!I$3)+SUMIFS(考核调整事项表!$E:$E,考核调整事项表!$G:$G,累计考核费用!$B74,考核调整事项表!$F:$F,累计考核费用!I$3)</f>
        <v>377</v>
      </c>
      <c r="J74" s="68">
        <f>SUMIFS(考核调整事项表!$C:$C,考核调整事项表!$G:$G,累计考核费用!$B74,考核调整事项表!$D:$D,累计考核费用!J$3)+SUMIFS(考核调整事项表!$E:$E,考核调整事项表!$G:$G,累计考核费用!$B74,考核调整事项表!$F:$F,累计考核费用!J$3)</f>
        <v>0</v>
      </c>
      <c r="K74" s="68">
        <f>SUMIFS(考核调整事项表!$C:$C,考核调整事项表!$G:$G,累计考核费用!$B74,考核调整事项表!$D:$D,累计考核费用!K$3)+SUMIFS(考核调整事项表!$E:$E,考核调整事项表!$G:$G,累计考核费用!$B74,考核调整事项表!$F:$F,累计考核费用!K$3)</f>
        <v>0</v>
      </c>
      <c r="L74" s="68">
        <f>SUMIFS(考核调整事项表!$C:$C,考核调整事项表!$G:$G,累计考核费用!$B74,考核调整事项表!$D:$D,累计考核费用!L$3)+SUMIFS(考核调整事项表!$E:$E,考核调整事项表!$G:$G,累计考核费用!$B74,考核调整事项表!$F:$F,累计考核费用!L$3)</f>
        <v>0</v>
      </c>
      <c r="M74" s="68">
        <f>SUMIFS(考核调整事项表!$C:$C,考核调整事项表!$G:$G,累计考核费用!$B74,考核调整事项表!$D:$D,累计考核费用!M$3)+SUMIFS(考核调整事项表!$E:$E,考核调整事项表!$G:$G,累计考核费用!$B74,考核调整事项表!$F:$F,累计考核费用!M$3)</f>
        <v>0</v>
      </c>
      <c r="N74" s="68">
        <f>SUMIFS(考核调整事项表!$C:$C,考核调整事项表!$G:$G,累计考核费用!$B74,考核调整事项表!$D:$D,累计考核费用!N$3)+SUMIFS(考核调整事项表!$E:$E,考核调整事项表!$G:$G,累计考核费用!$B74,考核调整事项表!$F:$F,累计考核费用!N$3)</f>
        <v>0</v>
      </c>
      <c r="O74" s="68">
        <f>SUMIFS(考核调整事项表!$C:$C,考核调整事项表!$G:$G,累计考核费用!$B74,考核调整事项表!$D:$D,累计考核费用!O$3)+SUMIFS(考核调整事项表!$E:$E,考核调整事项表!$G:$G,累计考核费用!$B74,考核调整事项表!$F:$F,累计考核费用!O$3)</f>
        <v>0</v>
      </c>
      <c r="P74" s="78">
        <f t="shared" si="8"/>
        <v>0</v>
      </c>
      <c r="Q74" s="68">
        <f>SUMIFS(考核调整事项表!$C:$C,考核调整事项表!$G:$G,累计考核费用!$B74,考核调整事项表!$D:$D,累计考核费用!Q$3)+SUMIFS(考核调整事项表!$E:$E,考核调整事项表!$G:$G,累计考核费用!$B74,考核调整事项表!$F:$F,累计考核费用!Q$3)</f>
        <v>0</v>
      </c>
      <c r="R74" s="68">
        <f>SUMIFS(考核调整事项表!$C:$C,考核调整事项表!$G:$G,累计考核费用!$B74,考核调整事项表!$D:$D,累计考核费用!R$3)+SUMIFS(考核调整事项表!$E:$E,考核调整事项表!$G:$G,累计考核费用!$B74,考核调整事项表!$F:$F,累计考核费用!R$3)</f>
        <v>0</v>
      </c>
      <c r="S74" s="68">
        <f>SUMIFS(考核调整事项表!$C:$C,考核调整事项表!$G:$G,累计考核费用!$B74,考核调整事项表!$D:$D,累计考核费用!S$3)+SUMIFS(考核调整事项表!$E:$E,考核调整事项表!$G:$G,累计考核费用!$B74,考核调整事项表!$F:$F,累计考核费用!S$3)</f>
        <v>0</v>
      </c>
      <c r="T74" s="68">
        <f>SUMIFS(考核调整事项表!$C:$C,考核调整事项表!$G:$G,累计考核费用!$B74,考核调整事项表!$D:$D,累计考核费用!T$3)+SUMIFS(考核调整事项表!$E:$E,考核调整事项表!$G:$G,累计考核费用!$B74,考核调整事项表!$F:$F,累计考核费用!T$3)</f>
        <v>0</v>
      </c>
      <c r="U74" s="68">
        <f t="shared" si="9"/>
        <v>0</v>
      </c>
      <c r="V74" s="68">
        <f>SUMIFS(考核调整事项表!$C:$C,考核调整事项表!$G:$G,累计考核费用!$B74,考核调整事项表!$D:$D,累计考核费用!V$3)+SUMIFS(考核调整事项表!$E:$E,考核调整事项表!$G:$G,累计考核费用!$B74,考核调整事项表!$F:$F,累计考核费用!V$3)</f>
        <v>0</v>
      </c>
      <c r="W74" s="68">
        <f>SUMIFS(考核调整事项表!$C:$C,考核调整事项表!$G:$G,累计考核费用!$B74,考核调整事项表!$D:$D,累计考核费用!W$3)+SUMIFS(考核调整事项表!$E:$E,考核调整事项表!$G:$G,累计考核费用!$B74,考核调整事项表!$F:$F,累计考核费用!W$3)</f>
        <v>0</v>
      </c>
      <c r="X74" s="68">
        <f>SUMIFS(考核调整事项表!$C:$C,考核调整事项表!$G:$G,累计考核费用!$B74,考核调整事项表!$D:$D,累计考核费用!X$3)+SUMIFS(考核调整事项表!$E:$E,考核调整事项表!$G:$G,累计考核费用!$B74,考核调整事项表!$F:$F,累计考核费用!X$3)</f>
        <v>0</v>
      </c>
      <c r="Y74" s="68">
        <f>SUMIFS(考核调整事项表!$C:$C,考核调整事项表!$G:$G,累计考核费用!$B74,考核调整事项表!$D:$D,累计考核费用!Y$3)+SUMIFS(考核调整事项表!$E:$E,考核调整事项表!$G:$G,累计考核费用!$B74,考核调整事项表!$F:$F,累计考核费用!Y$3)</f>
        <v>0</v>
      </c>
    </row>
    <row r="75" spans="1:25">
      <c r="A75" s="254"/>
      <c r="B75" s="70" t="s">
        <v>81</v>
      </c>
      <c r="C75" s="68">
        <f t="shared" si="6"/>
        <v>0</v>
      </c>
      <c r="D75" s="68">
        <f>SUMIFS(考核调整事项表!$C:$C,考核调整事项表!$G:$G,累计考核费用!$B75,考核调整事项表!$D:$D,累计考核费用!D$3)+SUMIFS(考核调整事项表!$E:$E,考核调整事项表!$G:$G,累计考核费用!$B75,考核调整事项表!$F:$F,累计考核费用!D$3)</f>
        <v>0</v>
      </c>
      <c r="E75" s="68">
        <f>SUMIFS(考核调整事项表!$C:$C,考核调整事项表!$G:$G,累计考核费用!$B75,考核调整事项表!$D:$D,累计考核费用!E$3)+SUMIFS(考核调整事项表!$E:$E,考核调整事项表!$G:$G,累计考核费用!$B75,考核调整事项表!$F:$F,累计考核费用!E$3)</f>
        <v>0</v>
      </c>
      <c r="F75" s="68">
        <f>SUMIFS(考核调整事项表!$C:$C,考核调整事项表!$G:$G,累计考核费用!$B75,考核调整事项表!$D:$D,累计考核费用!F$3)+SUMIFS(考核调整事项表!$E:$E,考核调整事项表!$G:$G,累计考核费用!$B75,考核调整事项表!$F:$F,累计考核费用!F$3)</f>
        <v>0</v>
      </c>
      <c r="G75" s="68">
        <f>SUMIFS(考核调整事项表!$C:$C,考核调整事项表!$G:$G,累计考核费用!$B75,考核调整事项表!$D:$D,累计考核费用!G$3)+SUMIFS(考核调整事项表!$E:$E,考核调整事项表!$G:$G,累计考核费用!$B75,考核调整事项表!$F:$F,累计考核费用!G$3)</f>
        <v>0</v>
      </c>
      <c r="H75" s="68">
        <f t="shared" si="7"/>
        <v>0</v>
      </c>
      <c r="I75" s="68">
        <f>SUMIFS(考核调整事项表!$C:$C,考核调整事项表!$G:$G,累计考核费用!$B75,考核调整事项表!$D:$D,累计考核费用!I$3)+SUMIFS(考核调整事项表!$E:$E,考核调整事项表!$G:$G,累计考核费用!$B75,考核调整事项表!$F:$F,累计考核费用!I$3)</f>
        <v>0</v>
      </c>
      <c r="J75" s="68">
        <f>SUMIFS(考核调整事项表!$C:$C,考核调整事项表!$G:$G,累计考核费用!$B75,考核调整事项表!$D:$D,累计考核费用!J$3)+SUMIFS(考核调整事项表!$E:$E,考核调整事项表!$G:$G,累计考核费用!$B75,考核调整事项表!$F:$F,累计考核费用!J$3)</f>
        <v>0</v>
      </c>
      <c r="K75" s="68">
        <f>SUMIFS(考核调整事项表!$C:$C,考核调整事项表!$G:$G,累计考核费用!$B75,考核调整事项表!$D:$D,累计考核费用!K$3)+SUMIFS(考核调整事项表!$E:$E,考核调整事项表!$G:$G,累计考核费用!$B75,考核调整事项表!$F:$F,累计考核费用!K$3)</f>
        <v>0</v>
      </c>
      <c r="L75" s="68">
        <f>SUMIFS(考核调整事项表!$C:$C,考核调整事项表!$G:$G,累计考核费用!$B75,考核调整事项表!$D:$D,累计考核费用!L$3)+SUMIFS(考核调整事项表!$E:$E,考核调整事项表!$G:$G,累计考核费用!$B75,考核调整事项表!$F:$F,累计考核费用!L$3)</f>
        <v>0</v>
      </c>
      <c r="M75" s="68">
        <f>SUMIFS(考核调整事项表!$C:$C,考核调整事项表!$G:$G,累计考核费用!$B75,考核调整事项表!$D:$D,累计考核费用!M$3)+SUMIFS(考核调整事项表!$E:$E,考核调整事项表!$G:$G,累计考核费用!$B75,考核调整事项表!$F:$F,累计考核费用!M$3)</f>
        <v>0</v>
      </c>
      <c r="N75" s="68">
        <f>SUMIFS(考核调整事项表!$C:$C,考核调整事项表!$G:$G,累计考核费用!$B75,考核调整事项表!$D:$D,累计考核费用!N$3)+SUMIFS(考核调整事项表!$E:$E,考核调整事项表!$G:$G,累计考核费用!$B75,考核调整事项表!$F:$F,累计考核费用!N$3)</f>
        <v>0</v>
      </c>
      <c r="O75" s="68">
        <f>SUMIFS(考核调整事项表!$C:$C,考核调整事项表!$G:$G,累计考核费用!$B75,考核调整事项表!$D:$D,累计考核费用!O$3)+SUMIFS(考核调整事项表!$E:$E,考核调整事项表!$G:$G,累计考核费用!$B75,考核调整事项表!$F:$F,累计考核费用!O$3)</f>
        <v>0</v>
      </c>
      <c r="P75" s="78">
        <f t="shared" si="8"/>
        <v>0</v>
      </c>
      <c r="Q75" s="68">
        <f>SUMIFS(考核调整事项表!$C:$C,考核调整事项表!$G:$G,累计考核费用!$B75,考核调整事项表!$D:$D,累计考核费用!Q$3)+SUMIFS(考核调整事项表!$E:$E,考核调整事项表!$G:$G,累计考核费用!$B75,考核调整事项表!$F:$F,累计考核费用!Q$3)</f>
        <v>0</v>
      </c>
      <c r="R75" s="68">
        <f>SUMIFS(考核调整事项表!$C:$C,考核调整事项表!$G:$G,累计考核费用!$B75,考核调整事项表!$D:$D,累计考核费用!R$3)+SUMIFS(考核调整事项表!$E:$E,考核调整事项表!$G:$G,累计考核费用!$B75,考核调整事项表!$F:$F,累计考核费用!R$3)</f>
        <v>0</v>
      </c>
      <c r="S75" s="68">
        <f>SUMIFS(考核调整事项表!$C:$C,考核调整事项表!$G:$G,累计考核费用!$B75,考核调整事项表!$D:$D,累计考核费用!S$3)+SUMIFS(考核调整事项表!$E:$E,考核调整事项表!$G:$G,累计考核费用!$B75,考核调整事项表!$F:$F,累计考核费用!S$3)</f>
        <v>0</v>
      </c>
      <c r="T75" s="68">
        <f>SUMIFS(考核调整事项表!$C:$C,考核调整事项表!$G:$G,累计考核费用!$B75,考核调整事项表!$D:$D,累计考核费用!T$3)+SUMIFS(考核调整事项表!$E:$E,考核调整事项表!$G:$G,累计考核费用!$B75,考核调整事项表!$F:$F,累计考核费用!T$3)</f>
        <v>0</v>
      </c>
      <c r="U75" s="68">
        <f t="shared" si="9"/>
        <v>0</v>
      </c>
      <c r="V75" s="68">
        <f>SUMIFS(考核调整事项表!$C:$C,考核调整事项表!$G:$G,累计考核费用!$B75,考核调整事项表!$D:$D,累计考核费用!V$3)+SUMIFS(考核调整事项表!$E:$E,考核调整事项表!$G:$G,累计考核费用!$B75,考核调整事项表!$F:$F,累计考核费用!V$3)</f>
        <v>0</v>
      </c>
      <c r="W75" s="68">
        <f>SUMIFS(考核调整事项表!$C:$C,考核调整事项表!$G:$G,累计考核费用!$B75,考核调整事项表!$D:$D,累计考核费用!W$3)+SUMIFS(考核调整事项表!$E:$E,考核调整事项表!$G:$G,累计考核费用!$B75,考核调整事项表!$F:$F,累计考核费用!W$3)</f>
        <v>0</v>
      </c>
      <c r="X75" s="68">
        <f>SUMIFS(考核调整事项表!$C:$C,考核调整事项表!$G:$G,累计考核费用!$B75,考核调整事项表!$D:$D,累计考核费用!X$3)+SUMIFS(考核调整事项表!$E:$E,考核调整事项表!$G:$G,累计考核费用!$B75,考核调整事项表!$F:$F,累计考核费用!X$3)</f>
        <v>0</v>
      </c>
      <c r="Y75" s="68">
        <f>SUMIFS(考核调整事项表!$C:$C,考核调整事项表!$G:$G,累计考核费用!$B75,考核调整事项表!$D:$D,累计考核费用!Y$3)+SUMIFS(考核调整事项表!$E:$E,考核调整事项表!$G:$G,累计考核费用!$B75,考核调整事项表!$F:$F,累计考核费用!Y$3)</f>
        <v>0</v>
      </c>
    </row>
    <row r="76" spans="1:25">
      <c r="A76" s="254"/>
      <c r="B76" s="70" t="s">
        <v>82</v>
      </c>
      <c r="C76" s="68">
        <f t="shared" si="6"/>
        <v>0</v>
      </c>
      <c r="D76" s="68">
        <f>SUMIFS(考核调整事项表!$C:$C,考核调整事项表!$G:$G,累计考核费用!$B76,考核调整事项表!$D:$D,累计考核费用!D$3)+SUMIFS(考核调整事项表!$E:$E,考核调整事项表!$G:$G,累计考核费用!$B76,考核调整事项表!$F:$F,累计考核费用!D$3)</f>
        <v>0</v>
      </c>
      <c r="E76" s="68">
        <f>SUMIFS(考核调整事项表!$C:$C,考核调整事项表!$G:$G,累计考核费用!$B76,考核调整事项表!$D:$D,累计考核费用!E$3)+SUMIFS(考核调整事项表!$E:$E,考核调整事项表!$G:$G,累计考核费用!$B76,考核调整事项表!$F:$F,累计考核费用!E$3)</f>
        <v>0</v>
      </c>
      <c r="F76" s="68">
        <f>SUMIFS(考核调整事项表!$C:$C,考核调整事项表!$G:$G,累计考核费用!$B76,考核调整事项表!$D:$D,累计考核费用!F$3)+SUMIFS(考核调整事项表!$E:$E,考核调整事项表!$G:$G,累计考核费用!$B76,考核调整事项表!$F:$F,累计考核费用!F$3)</f>
        <v>0</v>
      </c>
      <c r="G76" s="68">
        <f>SUMIFS(考核调整事项表!$C:$C,考核调整事项表!$G:$G,累计考核费用!$B76,考核调整事项表!$D:$D,累计考核费用!G$3)+SUMIFS(考核调整事项表!$E:$E,考核调整事项表!$G:$G,累计考核费用!$B76,考核调整事项表!$F:$F,累计考核费用!G$3)</f>
        <v>0</v>
      </c>
      <c r="H76" s="68">
        <f t="shared" si="7"/>
        <v>0</v>
      </c>
      <c r="I76" s="68">
        <f>SUMIFS(考核调整事项表!$C:$C,考核调整事项表!$G:$G,累计考核费用!$B76,考核调整事项表!$D:$D,累计考核费用!I$3)+SUMIFS(考核调整事项表!$E:$E,考核调整事项表!$G:$G,累计考核费用!$B76,考核调整事项表!$F:$F,累计考核费用!I$3)</f>
        <v>0</v>
      </c>
      <c r="J76" s="68">
        <f>SUMIFS(考核调整事项表!$C:$C,考核调整事项表!$G:$G,累计考核费用!$B76,考核调整事项表!$D:$D,累计考核费用!J$3)+SUMIFS(考核调整事项表!$E:$E,考核调整事项表!$G:$G,累计考核费用!$B76,考核调整事项表!$F:$F,累计考核费用!J$3)</f>
        <v>0</v>
      </c>
      <c r="K76" s="68">
        <f>SUMIFS(考核调整事项表!$C:$C,考核调整事项表!$G:$G,累计考核费用!$B76,考核调整事项表!$D:$D,累计考核费用!K$3)+SUMIFS(考核调整事项表!$E:$E,考核调整事项表!$G:$G,累计考核费用!$B76,考核调整事项表!$F:$F,累计考核费用!K$3)</f>
        <v>0</v>
      </c>
      <c r="L76" s="68">
        <f>SUMIFS(考核调整事项表!$C:$C,考核调整事项表!$G:$G,累计考核费用!$B76,考核调整事项表!$D:$D,累计考核费用!L$3)+SUMIFS(考核调整事项表!$E:$E,考核调整事项表!$G:$G,累计考核费用!$B76,考核调整事项表!$F:$F,累计考核费用!L$3)</f>
        <v>0</v>
      </c>
      <c r="M76" s="68">
        <f>SUMIFS(考核调整事项表!$C:$C,考核调整事项表!$G:$G,累计考核费用!$B76,考核调整事项表!$D:$D,累计考核费用!M$3)+SUMIFS(考核调整事项表!$E:$E,考核调整事项表!$G:$G,累计考核费用!$B76,考核调整事项表!$F:$F,累计考核费用!M$3)</f>
        <v>0</v>
      </c>
      <c r="N76" s="68">
        <f>SUMIFS(考核调整事项表!$C:$C,考核调整事项表!$G:$G,累计考核费用!$B76,考核调整事项表!$D:$D,累计考核费用!N$3)+SUMIFS(考核调整事项表!$E:$E,考核调整事项表!$G:$G,累计考核费用!$B76,考核调整事项表!$F:$F,累计考核费用!N$3)</f>
        <v>0</v>
      </c>
      <c r="O76" s="68">
        <f>SUMIFS(考核调整事项表!$C:$C,考核调整事项表!$G:$G,累计考核费用!$B76,考核调整事项表!$D:$D,累计考核费用!O$3)+SUMIFS(考核调整事项表!$E:$E,考核调整事项表!$G:$G,累计考核费用!$B76,考核调整事项表!$F:$F,累计考核费用!O$3)</f>
        <v>0</v>
      </c>
      <c r="P76" s="78">
        <f t="shared" si="8"/>
        <v>0</v>
      </c>
      <c r="Q76" s="68">
        <f>SUMIFS(考核调整事项表!$C:$C,考核调整事项表!$G:$G,累计考核费用!$B76,考核调整事项表!$D:$D,累计考核费用!Q$3)+SUMIFS(考核调整事项表!$E:$E,考核调整事项表!$G:$G,累计考核费用!$B76,考核调整事项表!$F:$F,累计考核费用!Q$3)</f>
        <v>0</v>
      </c>
      <c r="R76" s="68">
        <f>SUMIFS(考核调整事项表!$C:$C,考核调整事项表!$G:$G,累计考核费用!$B76,考核调整事项表!$D:$D,累计考核费用!R$3)+SUMIFS(考核调整事项表!$E:$E,考核调整事项表!$G:$G,累计考核费用!$B76,考核调整事项表!$F:$F,累计考核费用!R$3)</f>
        <v>0</v>
      </c>
      <c r="S76" s="68">
        <f>SUMIFS(考核调整事项表!$C:$C,考核调整事项表!$G:$G,累计考核费用!$B76,考核调整事项表!$D:$D,累计考核费用!S$3)+SUMIFS(考核调整事项表!$E:$E,考核调整事项表!$G:$G,累计考核费用!$B76,考核调整事项表!$F:$F,累计考核费用!S$3)</f>
        <v>0</v>
      </c>
      <c r="T76" s="68">
        <f>SUMIFS(考核调整事项表!$C:$C,考核调整事项表!$G:$G,累计考核费用!$B76,考核调整事项表!$D:$D,累计考核费用!T$3)+SUMIFS(考核调整事项表!$E:$E,考核调整事项表!$G:$G,累计考核费用!$B76,考核调整事项表!$F:$F,累计考核费用!T$3)</f>
        <v>0</v>
      </c>
      <c r="U76" s="68">
        <f t="shared" si="9"/>
        <v>0</v>
      </c>
      <c r="V76" s="68">
        <f>SUMIFS(考核调整事项表!$C:$C,考核调整事项表!$G:$G,累计考核费用!$B76,考核调整事项表!$D:$D,累计考核费用!V$3)+SUMIFS(考核调整事项表!$E:$E,考核调整事项表!$G:$G,累计考核费用!$B76,考核调整事项表!$F:$F,累计考核费用!V$3)</f>
        <v>0</v>
      </c>
      <c r="W76" s="68">
        <f>SUMIFS(考核调整事项表!$C:$C,考核调整事项表!$G:$G,累计考核费用!$B76,考核调整事项表!$D:$D,累计考核费用!W$3)+SUMIFS(考核调整事项表!$E:$E,考核调整事项表!$G:$G,累计考核费用!$B76,考核调整事项表!$F:$F,累计考核费用!W$3)</f>
        <v>0</v>
      </c>
      <c r="X76" s="68">
        <f>SUMIFS(考核调整事项表!$C:$C,考核调整事项表!$G:$G,累计考核费用!$B76,考核调整事项表!$D:$D,累计考核费用!X$3)+SUMIFS(考核调整事项表!$E:$E,考核调整事项表!$G:$G,累计考核费用!$B76,考核调整事项表!$F:$F,累计考核费用!X$3)</f>
        <v>0</v>
      </c>
      <c r="Y76" s="68">
        <f>SUMIFS(考核调整事项表!$C:$C,考核调整事项表!$G:$G,累计考核费用!$B76,考核调整事项表!$D:$D,累计考核费用!Y$3)+SUMIFS(考核调整事项表!$E:$E,考核调整事项表!$G:$G,累计考核费用!$B76,考核调整事项表!$F:$F,累计考核费用!Y$3)</f>
        <v>0</v>
      </c>
    </row>
    <row r="77" spans="1:25">
      <c r="A77" s="254"/>
      <c r="B77" s="67" t="s">
        <v>83</v>
      </c>
      <c r="C77" s="68">
        <f t="shared" si="6"/>
        <v>0</v>
      </c>
      <c r="D77" s="68">
        <f>SUMIFS(考核调整事项表!$C:$C,考核调整事项表!$G:$G,累计考核费用!$B77,考核调整事项表!$D:$D,累计考核费用!D$3)+SUMIFS(考核调整事项表!$E:$E,考核调整事项表!$G:$G,累计考核费用!$B77,考核调整事项表!$F:$F,累计考核费用!D$3)</f>
        <v>0</v>
      </c>
      <c r="E77" s="68">
        <f>SUMIFS(考核调整事项表!$C:$C,考核调整事项表!$G:$G,累计考核费用!$B77,考核调整事项表!$D:$D,累计考核费用!E$3)+SUMIFS(考核调整事项表!$E:$E,考核调整事项表!$G:$G,累计考核费用!$B77,考核调整事项表!$F:$F,累计考核费用!E$3)</f>
        <v>0</v>
      </c>
      <c r="F77" s="68">
        <f>SUMIFS(考核调整事项表!$C:$C,考核调整事项表!$G:$G,累计考核费用!$B77,考核调整事项表!$D:$D,累计考核费用!F$3)+SUMIFS(考核调整事项表!$E:$E,考核调整事项表!$G:$G,累计考核费用!$B77,考核调整事项表!$F:$F,累计考核费用!F$3)</f>
        <v>0</v>
      </c>
      <c r="G77" s="68">
        <f>SUMIFS(考核调整事项表!$C:$C,考核调整事项表!$G:$G,累计考核费用!$B77,考核调整事项表!$D:$D,累计考核费用!G$3)+SUMIFS(考核调整事项表!$E:$E,考核调整事项表!$G:$G,累计考核费用!$B77,考核调整事项表!$F:$F,累计考核费用!G$3)</f>
        <v>0</v>
      </c>
      <c r="H77" s="68">
        <f t="shared" si="7"/>
        <v>0</v>
      </c>
      <c r="I77" s="68">
        <f>SUMIFS(考核调整事项表!$C:$C,考核调整事项表!$G:$G,累计考核费用!$B77,考核调整事项表!$D:$D,累计考核费用!I$3)+SUMIFS(考核调整事项表!$E:$E,考核调整事项表!$G:$G,累计考核费用!$B77,考核调整事项表!$F:$F,累计考核费用!I$3)</f>
        <v>0</v>
      </c>
      <c r="J77" s="68">
        <f>SUMIFS(考核调整事项表!$C:$C,考核调整事项表!$G:$G,累计考核费用!$B77,考核调整事项表!$D:$D,累计考核费用!J$3)+SUMIFS(考核调整事项表!$E:$E,考核调整事项表!$G:$G,累计考核费用!$B77,考核调整事项表!$F:$F,累计考核费用!J$3)</f>
        <v>0</v>
      </c>
      <c r="K77" s="68">
        <f>SUMIFS(考核调整事项表!$C:$C,考核调整事项表!$G:$G,累计考核费用!$B77,考核调整事项表!$D:$D,累计考核费用!K$3)+SUMIFS(考核调整事项表!$E:$E,考核调整事项表!$G:$G,累计考核费用!$B77,考核调整事项表!$F:$F,累计考核费用!K$3)</f>
        <v>0</v>
      </c>
      <c r="L77" s="68">
        <f>SUMIFS(考核调整事项表!$C:$C,考核调整事项表!$G:$G,累计考核费用!$B77,考核调整事项表!$D:$D,累计考核费用!L$3)+SUMIFS(考核调整事项表!$E:$E,考核调整事项表!$G:$G,累计考核费用!$B77,考核调整事项表!$F:$F,累计考核费用!L$3)</f>
        <v>0</v>
      </c>
      <c r="M77" s="68">
        <f>SUMIFS(考核调整事项表!$C:$C,考核调整事项表!$G:$G,累计考核费用!$B77,考核调整事项表!$D:$D,累计考核费用!M$3)+SUMIFS(考核调整事项表!$E:$E,考核调整事项表!$G:$G,累计考核费用!$B77,考核调整事项表!$F:$F,累计考核费用!M$3)</f>
        <v>0</v>
      </c>
      <c r="N77" s="68">
        <f>SUMIFS(考核调整事项表!$C:$C,考核调整事项表!$G:$G,累计考核费用!$B77,考核调整事项表!$D:$D,累计考核费用!N$3)+SUMIFS(考核调整事项表!$E:$E,考核调整事项表!$G:$G,累计考核费用!$B77,考核调整事项表!$F:$F,累计考核费用!N$3)</f>
        <v>0</v>
      </c>
      <c r="O77" s="68">
        <f>SUMIFS(考核调整事项表!$C:$C,考核调整事项表!$G:$G,累计考核费用!$B77,考核调整事项表!$D:$D,累计考核费用!O$3)+SUMIFS(考核调整事项表!$E:$E,考核调整事项表!$G:$G,累计考核费用!$B77,考核调整事项表!$F:$F,累计考核费用!O$3)</f>
        <v>0</v>
      </c>
      <c r="P77" s="78">
        <f t="shared" si="8"/>
        <v>0</v>
      </c>
      <c r="Q77" s="68">
        <f>SUMIFS(考核调整事项表!$C:$C,考核调整事项表!$G:$G,累计考核费用!$B77,考核调整事项表!$D:$D,累计考核费用!Q$3)+SUMIFS(考核调整事项表!$E:$E,考核调整事项表!$G:$G,累计考核费用!$B77,考核调整事项表!$F:$F,累计考核费用!Q$3)</f>
        <v>0</v>
      </c>
      <c r="R77" s="68">
        <f>SUMIFS(考核调整事项表!$C:$C,考核调整事项表!$G:$G,累计考核费用!$B77,考核调整事项表!$D:$D,累计考核费用!R$3)+SUMIFS(考核调整事项表!$E:$E,考核调整事项表!$G:$G,累计考核费用!$B77,考核调整事项表!$F:$F,累计考核费用!R$3)</f>
        <v>0</v>
      </c>
      <c r="S77" s="68">
        <f>SUMIFS(考核调整事项表!$C:$C,考核调整事项表!$G:$G,累计考核费用!$B77,考核调整事项表!$D:$D,累计考核费用!S$3)+SUMIFS(考核调整事项表!$E:$E,考核调整事项表!$G:$G,累计考核费用!$B77,考核调整事项表!$F:$F,累计考核费用!S$3)</f>
        <v>0</v>
      </c>
      <c r="T77" s="68">
        <f>SUMIFS(考核调整事项表!$C:$C,考核调整事项表!$G:$G,累计考核费用!$B77,考核调整事项表!$D:$D,累计考核费用!T$3)+SUMIFS(考核调整事项表!$E:$E,考核调整事项表!$G:$G,累计考核费用!$B77,考核调整事项表!$F:$F,累计考核费用!T$3)</f>
        <v>0</v>
      </c>
      <c r="U77" s="68">
        <f t="shared" si="9"/>
        <v>0</v>
      </c>
      <c r="V77" s="68">
        <f>SUMIFS(考核调整事项表!$C:$C,考核调整事项表!$G:$G,累计考核费用!$B77,考核调整事项表!$D:$D,累计考核费用!V$3)+SUMIFS(考核调整事项表!$E:$E,考核调整事项表!$G:$G,累计考核费用!$B77,考核调整事项表!$F:$F,累计考核费用!V$3)</f>
        <v>0</v>
      </c>
      <c r="W77" s="68">
        <f>SUMIFS(考核调整事项表!$C:$C,考核调整事项表!$G:$G,累计考核费用!$B77,考核调整事项表!$D:$D,累计考核费用!W$3)+SUMIFS(考核调整事项表!$E:$E,考核调整事项表!$G:$G,累计考核费用!$B77,考核调整事项表!$F:$F,累计考核费用!W$3)</f>
        <v>0</v>
      </c>
      <c r="X77" s="68">
        <f>SUMIFS(考核调整事项表!$C:$C,考核调整事项表!$G:$G,累计考核费用!$B77,考核调整事项表!$D:$D,累计考核费用!X$3)+SUMIFS(考核调整事项表!$E:$E,考核调整事项表!$G:$G,累计考核费用!$B77,考核调整事项表!$F:$F,累计考核费用!X$3)</f>
        <v>0</v>
      </c>
      <c r="Y77" s="68">
        <f>SUMIFS(考核调整事项表!$C:$C,考核调整事项表!$G:$G,累计考核费用!$B77,考核调整事项表!$D:$D,累计考核费用!Y$3)+SUMIFS(考核调整事项表!$E:$E,考核调整事项表!$G:$G,累计考核费用!$B77,考核调整事项表!$F:$F,累计考核费用!Y$3)</f>
        <v>0</v>
      </c>
    </row>
    <row r="78" spans="1:25">
      <c r="A78" s="254"/>
      <c r="B78" s="70" t="s">
        <v>84</v>
      </c>
      <c r="C78" s="68">
        <f t="shared" si="6"/>
        <v>0</v>
      </c>
      <c r="D78" s="68">
        <f>SUMIFS(考核调整事项表!$C:$C,考核调整事项表!$G:$G,累计考核费用!$B78,考核调整事项表!$D:$D,累计考核费用!D$3)+SUMIFS(考核调整事项表!$E:$E,考核调整事项表!$G:$G,累计考核费用!$B78,考核调整事项表!$F:$F,累计考核费用!D$3)</f>
        <v>0</v>
      </c>
      <c r="E78" s="68">
        <f>SUMIFS(考核调整事项表!$C:$C,考核调整事项表!$G:$G,累计考核费用!$B78,考核调整事项表!$D:$D,累计考核费用!E$3)+SUMIFS(考核调整事项表!$E:$E,考核调整事项表!$G:$G,累计考核费用!$B78,考核调整事项表!$F:$F,累计考核费用!E$3)</f>
        <v>0</v>
      </c>
      <c r="F78" s="68">
        <f>SUMIFS(考核调整事项表!$C:$C,考核调整事项表!$G:$G,累计考核费用!$B78,考核调整事项表!$D:$D,累计考核费用!F$3)+SUMIFS(考核调整事项表!$E:$E,考核调整事项表!$G:$G,累计考核费用!$B78,考核调整事项表!$F:$F,累计考核费用!F$3)</f>
        <v>0</v>
      </c>
      <c r="G78" s="68">
        <f>SUMIFS(考核调整事项表!$C:$C,考核调整事项表!$G:$G,累计考核费用!$B78,考核调整事项表!$D:$D,累计考核费用!G$3)+SUMIFS(考核调整事项表!$E:$E,考核调整事项表!$G:$G,累计考核费用!$B78,考核调整事项表!$F:$F,累计考核费用!G$3)</f>
        <v>0</v>
      </c>
      <c r="H78" s="68">
        <f t="shared" si="7"/>
        <v>0</v>
      </c>
      <c r="I78" s="68">
        <f>SUMIFS(考核调整事项表!$C:$C,考核调整事项表!$G:$G,累计考核费用!$B78,考核调整事项表!$D:$D,累计考核费用!I$3)+SUMIFS(考核调整事项表!$E:$E,考核调整事项表!$G:$G,累计考核费用!$B78,考核调整事项表!$F:$F,累计考核费用!I$3)</f>
        <v>0</v>
      </c>
      <c r="J78" s="68">
        <f>SUMIFS(考核调整事项表!$C:$C,考核调整事项表!$G:$G,累计考核费用!$B78,考核调整事项表!$D:$D,累计考核费用!J$3)+SUMIFS(考核调整事项表!$E:$E,考核调整事项表!$G:$G,累计考核费用!$B78,考核调整事项表!$F:$F,累计考核费用!J$3)</f>
        <v>0</v>
      </c>
      <c r="K78" s="68">
        <f>SUMIFS(考核调整事项表!$C:$C,考核调整事项表!$G:$G,累计考核费用!$B78,考核调整事项表!$D:$D,累计考核费用!K$3)+SUMIFS(考核调整事项表!$E:$E,考核调整事项表!$G:$G,累计考核费用!$B78,考核调整事项表!$F:$F,累计考核费用!K$3)</f>
        <v>0</v>
      </c>
      <c r="L78" s="68">
        <f>SUMIFS(考核调整事项表!$C:$C,考核调整事项表!$G:$G,累计考核费用!$B78,考核调整事项表!$D:$D,累计考核费用!L$3)+SUMIFS(考核调整事项表!$E:$E,考核调整事项表!$G:$G,累计考核费用!$B78,考核调整事项表!$F:$F,累计考核费用!L$3)</f>
        <v>0</v>
      </c>
      <c r="M78" s="68">
        <f>SUMIFS(考核调整事项表!$C:$C,考核调整事项表!$G:$G,累计考核费用!$B78,考核调整事项表!$D:$D,累计考核费用!M$3)+SUMIFS(考核调整事项表!$E:$E,考核调整事项表!$G:$G,累计考核费用!$B78,考核调整事项表!$F:$F,累计考核费用!M$3)</f>
        <v>0</v>
      </c>
      <c r="N78" s="68">
        <f>SUMIFS(考核调整事项表!$C:$C,考核调整事项表!$G:$G,累计考核费用!$B78,考核调整事项表!$D:$D,累计考核费用!N$3)+SUMIFS(考核调整事项表!$E:$E,考核调整事项表!$G:$G,累计考核费用!$B78,考核调整事项表!$F:$F,累计考核费用!N$3)</f>
        <v>0</v>
      </c>
      <c r="O78" s="68">
        <f>SUMIFS(考核调整事项表!$C:$C,考核调整事项表!$G:$G,累计考核费用!$B78,考核调整事项表!$D:$D,累计考核费用!O$3)+SUMIFS(考核调整事项表!$E:$E,考核调整事项表!$G:$G,累计考核费用!$B78,考核调整事项表!$F:$F,累计考核费用!O$3)</f>
        <v>0</v>
      </c>
      <c r="P78" s="78">
        <f t="shared" si="8"/>
        <v>0</v>
      </c>
      <c r="Q78" s="68">
        <f>SUMIFS(考核调整事项表!$C:$C,考核调整事项表!$G:$G,累计考核费用!$B78,考核调整事项表!$D:$D,累计考核费用!Q$3)+SUMIFS(考核调整事项表!$E:$E,考核调整事项表!$G:$G,累计考核费用!$B78,考核调整事项表!$F:$F,累计考核费用!Q$3)</f>
        <v>0</v>
      </c>
      <c r="R78" s="68">
        <f>SUMIFS(考核调整事项表!$C:$C,考核调整事项表!$G:$G,累计考核费用!$B78,考核调整事项表!$D:$D,累计考核费用!R$3)+SUMIFS(考核调整事项表!$E:$E,考核调整事项表!$G:$G,累计考核费用!$B78,考核调整事项表!$F:$F,累计考核费用!R$3)</f>
        <v>0</v>
      </c>
      <c r="S78" s="68">
        <f>SUMIFS(考核调整事项表!$C:$C,考核调整事项表!$G:$G,累计考核费用!$B78,考核调整事项表!$D:$D,累计考核费用!S$3)+SUMIFS(考核调整事项表!$E:$E,考核调整事项表!$G:$G,累计考核费用!$B78,考核调整事项表!$F:$F,累计考核费用!S$3)</f>
        <v>0</v>
      </c>
      <c r="T78" s="68">
        <f>SUMIFS(考核调整事项表!$C:$C,考核调整事项表!$G:$G,累计考核费用!$B78,考核调整事项表!$D:$D,累计考核费用!T$3)+SUMIFS(考核调整事项表!$E:$E,考核调整事项表!$G:$G,累计考核费用!$B78,考核调整事项表!$F:$F,累计考核费用!T$3)</f>
        <v>0</v>
      </c>
      <c r="U78" s="68">
        <f t="shared" si="9"/>
        <v>0</v>
      </c>
      <c r="V78" s="68">
        <f>SUMIFS(考核调整事项表!$C:$C,考核调整事项表!$G:$G,累计考核费用!$B78,考核调整事项表!$D:$D,累计考核费用!V$3)+SUMIFS(考核调整事项表!$E:$E,考核调整事项表!$G:$G,累计考核费用!$B78,考核调整事项表!$F:$F,累计考核费用!V$3)</f>
        <v>0</v>
      </c>
      <c r="W78" s="68">
        <f>SUMIFS(考核调整事项表!$C:$C,考核调整事项表!$G:$G,累计考核费用!$B78,考核调整事项表!$D:$D,累计考核费用!W$3)+SUMIFS(考核调整事项表!$E:$E,考核调整事项表!$G:$G,累计考核费用!$B78,考核调整事项表!$F:$F,累计考核费用!W$3)</f>
        <v>0</v>
      </c>
      <c r="X78" s="68">
        <f>SUMIFS(考核调整事项表!$C:$C,考核调整事项表!$G:$G,累计考核费用!$B78,考核调整事项表!$D:$D,累计考核费用!X$3)+SUMIFS(考核调整事项表!$E:$E,考核调整事项表!$G:$G,累计考核费用!$B78,考核调整事项表!$F:$F,累计考核费用!X$3)</f>
        <v>0</v>
      </c>
      <c r="Y78" s="68">
        <f>SUMIFS(考核调整事项表!$C:$C,考核调整事项表!$G:$G,累计考核费用!$B78,考核调整事项表!$D:$D,累计考核费用!Y$3)+SUMIFS(考核调整事项表!$E:$E,考核调整事项表!$G:$G,累计考核费用!$B78,考核调整事项表!$F:$F,累计考核费用!Y$3)</f>
        <v>0</v>
      </c>
    </row>
    <row r="79" spans="1:25">
      <c r="A79" s="254"/>
      <c r="B79" s="70" t="s">
        <v>85</v>
      </c>
      <c r="C79" s="68">
        <f t="shared" si="6"/>
        <v>0</v>
      </c>
      <c r="D79" s="68">
        <f>SUMIFS(考核调整事项表!$C:$C,考核调整事项表!$G:$G,累计考核费用!$B79,考核调整事项表!$D:$D,累计考核费用!D$3)+SUMIFS(考核调整事项表!$E:$E,考核调整事项表!$G:$G,累计考核费用!$B79,考核调整事项表!$F:$F,累计考核费用!D$3)</f>
        <v>0</v>
      </c>
      <c r="E79" s="68">
        <f>SUMIFS(考核调整事项表!$C:$C,考核调整事项表!$G:$G,累计考核费用!$B79,考核调整事项表!$D:$D,累计考核费用!E$3)+SUMIFS(考核调整事项表!$E:$E,考核调整事项表!$G:$G,累计考核费用!$B79,考核调整事项表!$F:$F,累计考核费用!E$3)</f>
        <v>0</v>
      </c>
      <c r="F79" s="68">
        <f>SUMIFS(考核调整事项表!$C:$C,考核调整事项表!$G:$G,累计考核费用!$B79,考核调整事项表!$D:$D,累计考核费用!F$3)+SUMIFS(考核调整事项表!$E:$E,考核调整事项表!$G:$G,累计考核费用!$B79,考核调整事项表!$F:$F,累计考核费用!F$3)</f>
        <v>0</v>
      </c>
      <c r="G79" s="68">
        <f>SUMIFS(考核调整事项表!$C:$C,考核调整事项表!$G:$G,累计考核费用!$B79,考核调整事项表!$D:$D,累计考核费用!G$3)+SUMIFS(考核调整事项表!$E:$E,考核调整事项表!$G:$G,累计考核费用!$B79,考核调整事项表!$F:$F,累计考核费用!G$3)</f>
        <v>0</v>
      </c>
      <c r="H79" s="68">
        <f t="shared" si="7"/>
        <v>0</v>
      </c>
      <c r="I79" s="68">
        <f>SUMIFS(考核调整事项表!$C:$C,考核调整事项表!$G:$G,累计考核费用!$B79,考核调整事项表!$D:$D,累计考核费用!I$3)+SUMIFS(考核调整事项表!$E:$E,考核调整事项表!$G:$G,累计考核费用!$B79,考核调整事项表!$F:$F,累计考核费用!I$3)</f>
        <v>0</v>
      </c>
      <c r="J79" s="68">
        <f>SUMIFS(考核调整事项表!$C:$C,考核调整事项表!$G:$G,累计考核费用!$B79,考核调整事项表!$D:$D,累计考核费用!J$3)+SUMIFS(考核调整事项表!$E:$E,考核调整事项表!$G:$G,累计考核费用!$B79,考核调整事项表!$F:$F,累计考核费用!J$3)</f>
        <v>0</v>
      </c>
      <c r="K79" s="68">
        <f>SUMIFS(考核调整事项表!$C:$C,考核调整事项表!$G:$G,累计考核费用!$B79,考核调整事项表!$D:$D,累计考核费用!K$3)+SUMIFS(考核调整事项表!$E:$E,考核调整事项表!$G:$G,累计考核费用!$B79,考核调整事项表!$F:$F,累计考核费用!K$3)</f>
        <v>0</v>
      </c>
      <c r="L79" s="68">
        <f>SUMIFS(考核调整事项表!$C:$C,考核调整事项表!$G:$G,累计考核费用!$B79,考核调整事项表!$D:$D,累计考核费用!L$3)+SUMIFS(考核调整事项表!$E:$E,考核调整事项表!$G:$G,累计考核费用!$B79,考核调整事项表!$F:$F,累计考核费用!L$3)</f>
        <v>0</v>
      </c>
      <c r="M79" s="68">
        <f>SUMIFS(考核调整事项表!$C:$C,考核调整事项表!$G:$G,累计考核费用!$B79,考核调整事项表!$D:$D,累计考核费用!M$3)+SUMIFS(考核调整事项表!$E:$E,考核调整事项表!$G:$G,累计考核费用!$B79,考核调整事项表!$F:$F,累计考核费用!M$3)</f>
        <v>0</v>
      </c>
      <c r="N79" s="68">
        <f>SUMIFS(考核调整事项表!$C:$C,考核调整事项表!$G:$G,累计考核费用!$B79,考核调整事项表!$D:$D,累计考核费用!N$3)+SUMIFS(考核调整事项表!$E:$E,考核调整事项表!$G:$G,累计考核费用!$B79,考核调整事项表!$F:$F,累计考核费用!N$3)</f>
        <v>0</v>
      </c>
      <c r="O79" s="68">
        <f>SUMIFS(考核调整事项表!$C:$C,考核调整事项表!$G:$G,累计考核费用!$B79,考核调整事项表!$D:$D,累计考核费用!O$3)+SUMIFS(考核调整事项表!$E:$E,考核调整事项表!$G:$G,累计考核费用!$B79,考核调整事项表!$F:$F,累计考核费用!O$3)</f>
        <v>0</v>
      </c>
      <c r="P79" s="78">
        <f t="shared" si="8"/>
        <v>0</v>
      </c>
      <c r="Q79" s="68">
        <f>SUMIFS(考核调整事项表!$C:$C,考核调整事项表!$G:$G,累计考核费用!$B79,考核调整事项表!$D:$D,累计考核费用!Q$3)+SUMIFS(考核调整事项表!$E:$E,考核调整事项表!$G:$G,累计考核费用!$B79,考核调整事项表!$F:$F,累计考核费用!Q$3)</f>
        <v>0</v>
      </c>
      <c r="R79" s="68">
        <f>SUMIFS(考核调整事项表!$C:$C,考核调整事项表!$G:$G,累计考核费用!$B79,考核调整事项表!$D:$D,累计考核费用!R$3)+SUMIFS(考核调整事项表!$E:$E,考核调整事项表!$G:$G,累计考核费用!$B79,考核调整事项表!$F:$F,累计考核费用!R$3)</f>
        <v>0</v>
      </c>
      <c r="S79" s="68">
        <f>SUMIFS(考核调整事项表!$C:$C,考核调整事项表!$G:$G,累计考核费用!$B79,考核调整事项表!$D:$D,累计考核费用!S$3)+SUMIFS(考核调整事项表!$E:$E,考核调整事项表!$G:$G,累计考核费用!$B79,考核调整事项表!$F:$F,累计考核费用!S$3)</f>
        <v>0</v>
      </c>
      <c r="T79" s="68">
        <f>SUMIFS(考核调整事项表!$C:$C,考核调整事项表!$G:$G,累计考核费用!$B79,考核调整事项表!$D:$D,累计考核费用!T$3)+SUMIFS(考核调整事项表!$E:$E,考核调整事项表!$G:$G,累计考核费用!$B79,考核调整事项表!$F:$F,累计考核费用!T$3)</f>
        <v>0</v>
      </c>
      <c r="U79" s="68">
        <f t="shared" si="9"/>
        <v>0</v>
      </c>
      <c r="V79" s="68">
        <f>SUMIFS(考核调整事项表!$C:$C,考核调整事项表!$G:$G,累计考核费用!$B79,考核调整事项表!$D:$D,累计考核费用!V$3)+SUMIFS(考核调整事项表!$E:$E,考核调整事项表!$G:$G,累计考核费用!$B79,考核调整事项表!$F:$F,累计考核费用!V$3)</f>
        <v>0</v>
      </c>
      <c r="W79" s="68">
        <f>SUMIFS(考核调整事项表!$C:$C,考核调整事项表!$G:$G,累计考核费用!$B79,考核调整事项表!$D:$D,累计考核费用!W$3)+SUMIFS(考核调整事项表!$E:$E,考核调整事项表!$G:$G,累计考核费用!$B79,考核调整事项表!$F:$F,累计考核费用!W$3)</f>
        <v>0</v>
      </c>
      <c r="X79" s="68">
        <f>SUMIFS(考核调整事项表!$C:$C,考核调整事项表!$G:$G,累计考核费用!$B79,考核调整事项表!$D:$D,累计考核费用!X$3)+SUMIFS(考核调整事项表!$E:$E,考核调整事项表!$G:$G,累计考核费用!$B79,考核调整事项表!$F:$F,累计考核费用!X$3)</f>
        <v>0</v>
      </c>
      <c r="Y79" s="68">
        <f>SUMIFS(考核调整事项表!$C:$C,考核调整事项表!$G:$G,累计考核费用!$B79,考核调整事项表!$D:$D,累计考核费用!Y$3)+SUMIFS(考核调整事项表!$E:$E,考核调整事项表!$G:$G,累计考核费用!$B79,考核调整事项表!$F:$F,累计考核费用!Y$3)</f>
        <v>0</v>
      </c>
    </row>
    <row r="80" spans="1:25">
      <c r="A80" s="254"/>
      <c r="B80" s="70" t="s">
        <v>86</v>
      </c>
      <c r="C80" s="68">
        <f t="shared" si="6"/>
        <v>0</v>
      </c>
      <c r="D80" s="68">
        <f>SUMIFS(考核调整事项表!$C:$C,考核调整事项表!$G:$G,累计考核费用!$B80,考核调整事项表!$D:$D,累计考核费用!D$3)+SUMIFS(考核调整事项表!$E:$E,考核调整事项表!$G:$G,累计考核费用!$B80,考核调整事项表!$F:$F,累计考核费用!D$3)</f>
        <v>0</v>
      </c>
      <c r="E80" s="68">
        <f>SUMIFS(考核调整事项表!$C:$C,考核调整事项表!$G:$G,累计考核费用!$B80,考核调整事项表!$D:$D,累计考核费用!E$3)+SUMIFS(考核调整事项表!$E:$E,考核调整事项表!$G:$G,累计考核费用!$B80,考核调整事项表!$F:$F,累计考核费用!E$3)</f>
        <v>0</v>
      </c>
      <c r="F80" s="68">
        <f>SUMIFS(考核调整事项表!$C:$C,考核调整事项表!$G:$G,累计考核费用!$B80,考核调整事项表!$D:$D,累计考核费用!F$3)+SUMIFS(考核调整事项表!$E:$E,考核调整事项表!$G:$G,累计考核费用!$B80,考核调整事项表!$F:$F,累计考核费用!F$3)</f>
        <v>0</v>
      </c>
      <c r="G80" s="68">
        <f>SUMIFS(考核调整事项表!$C:$C,考核调整事项表!$G:$G,累计考核费用!$B80,考核调整事项表!$D:$D,累计考核费用!G$3)+SUMIFS(考核调整事项表!$E:$E,考核调整事项表!$G:$G,累计考核费用!$B80,考核调整事项表!$F:$F,累计考核费用!G$3)</f>
        <v>0</v>
      </c>
      <c r="H80" s="68">
        <f t="shared" si="7"/>
        <v>0</v>
      </c>
      <c r="I80" s="68">
        <f>SUMIFS(考核调整事项表!$C:$C,考核调整事项表!$G:$G,累计考核费用!$B80,考核调整事项表!$D:$D,累计考核费用!I$3)+SUMIFS(考核调整事项表!$E:$E,考核调整事项表!$G:$G,累计考核费用!$B80,考核调整事项表!$F:$F,累计考核费用!I$3)</f>
        <v>0</v>
      </c>
      <c r="J80" s="68">
        <f>SUMIFS(考核调整事项表!$C:$C,考核调整事项表!$G:$G,累计考核费用!$B80,考核调整事项表!$D:$D,累计考核费用!J$3)+SUMIFS(考核调整事项表!$E:$E,考核调整事项表!$G:$G,累计考核费用!$B80,考核调整事项表!$F:$F,累计考核费用!J$3)</f>
        <v>0</v>
      </c>
      <c r="K80" s="68">
        <f>SUMIFS(考核调整事项表!$C:$C,考核调整事项表!$G:$G,累计考核费用!$B80,考核调整事项表!$D:$D,累计考核费用!K$3)+SUMIFS(考核调整事项表!$E:$E,考核调整事项表!$G:$G,累计考核费用!$B80,考核调整事项表!$F:$F,累计考核费用!K$3)</f>
        <v>0</v>
      </c>
      <c r="L80" s="68">
        <f>SUMIFS(考核调整事项表!$C:$C,考核调整事项表!$G:$G,累计考核费用!$B80,考核调整事项表!$D:$D,累计考核费用!L$3)+SUMIFS(考核调整事项表!$E:$E,考核调整事项表!$G:$G,累计考核费用!$B80,考核调整事项表!$F:$F,累计考核费用!L$3)</f>
        <v>0</v>
      </c>
      <c r="M80" s="68">
        <f>SUMIFS(考核调整事项表!$C:$C,考核调整事项表!$G:$G,累计考核费用!$B80,考核调整事项表!$D:$D,累计考核费用!M$3)+SUMIFS(考核调整事项表!$E:$E,考核调整事项表!$G:$G,累计考核费用!$B80,考核调整事项表!$F:$F,累计考核费用!M$3)</f>
        <v>0</v>
      </c>
      <c r="N80" s="68">
        <f>SUMIFS(考核调整事项表!$C:$C,考核调整事项表!$G:$G,累计考核费用!$B80,考核调整事项表!$D:$D,累计考核费用!N$3)+SUMIFS(考核调整事项表!$E:$E,考核调整事项表!$G:$G,累计考核费用!$B80,考核调整事项表!$F:$F,累计考核费用!N$3)</f>
        <v>0</v>
      </c>
      <c r="O80" s="68">
        <f>SUMIFS(考核调整事项表!$C:$C,考核调整事项表!$G:$G,累计考核费用!$B80,考核调整事项表!$D:$D,累计考核费用!O$3)+SUMIFS(考核调整事项表!$E:$E,考核调整事项表!$G:$G,累计考核费用!$B80,考核调整事项表!$F:$F,累计考核费用!O$3)</f>
        <v>0</v>
      </c>
      <c r="P80" s="78">
        <f t="shared" si="8"/>
        <v>0</v>
      </c>
      <c r="Q80" s="68">
        <f>SUMIFS(考核调整事项表!$C:$C,考核调整事项表!$G:$G,累计考核费用!$B80,考核调整事项表!$D:$D,累计考核费用!Q$3)+SUMIFS(考核调整事项表!$E:$E,考核调整事项表!$G:$G,累计考核费用!$B80,考核调整事项表!$F:$F,累计考核费用!Q$3)</f>
        <v>0</v>
      </c>
      <c r="R80" s="68">
        <f>SUMIFS(考核调整事项表!$C:$C,考核调整事项表!$G:$G,累计考核费用!$B80,考核调整事项表!$D:$D,累计考核费用!R$3)+SUMIFS(考核调整事项表!$E:$E,考核调整事项表!$G:$G,累计考核费用!$B80,考核调整事项表!$F:$F,累计考核费用!R$3)</f>
        <v>0</v>
      </c>
      <c r="S80" s="68">
        <f>SUMIFS(考核调整事项表!$C:$C,考核调整事项表!$G:$G,累计考核费用!$B80,考核调整事项表!$D:$D,累计考核费用!S$3)+SUMIFS(考核调整事项表!$E:$E,考核调整事项表!$G:$G,累计考核费用!$B80,考核调整事项表!$F:$F,累计考核费用!S$3)</f>
        <v>0</v>
      </c>
      <c r="T80" s="68">
        <f>SUMIFS(考核调整事项表!$C:$C,考核调整事项表!$G:$G,累计考核费用!$B80,考核调整事项表!$D:$D,累计考核费用!T$3)+SUMIFS(考核调整事项表!$E:$E,考核调整事项表!$G:$G,累计考核费用!$B80,考核调整事项表!$F:$F,累计考核费用!T$3)</f>
        <v>0</v>
      </c>
      <c r="U80" s="68">
        <f t="shared" si="9"/>
        <v>0</v>
      </c>
      <c r="V80" s="68">
        <f>SUMIFS(考核调整事项表!$C:$C,考核调整事项表!$G:$G,累计考核费用!$B80,考核调整事项表!$D:$D,累计考核费用!V$3)+SUMIFS(考核调整事项表!$E:$E,考核调整事项表!$G:$G,累计考核费用!$B80,考核调整事项表!$F:$F,累计考核费用!V$3)</f>
        <v>0</v>
      </c>
      <c r="W80" s="68">
        <f>SUMIFS(考核调整事项表!$C:$C,考核调整事项表!$G:$G,累计考核费用!$B80,考核调整事项表!$D:$D,累计考核费用!W$3)+SUMIFS(考核调整事项表!$E:$E,考核调整事项表!$G:$G,累计考核费用!$B80,考核调整事项表!$F:$F,累计考核费用!W$3)</f>
        <v>0</v>
      </c>
      <c r="X80" s="68">
        <f>SUMIFS(考核调整事项表!$C:$C,考核调整事项表!$G:$G,累计考核费用!$B80,考核调整事项表!$D:$D,累计考核费用!X$3)+SUMIFS(考核调整事项表!$E:$E,考核调整事项表!$G:$G,累计考核费用!$B80,考核调整事项表!$F:$F,累计考核费用!X$3)</f>
        <v>0</v>
      </c>
      <c r="Y80" s="68">
        <f>SUMIFS(考核调整事项表!$C:$C,考核调整事项表!$G:$G,累计考核费用!$B80,考核调整事项表!$D:$D,累计考核费用!Y$3)+SUMIFS(考核调整事项表!$E:$E,考核调整事项表!$G:$G,累计考核费用!$B80,考核调整事项表!$F:$F,累计考核费用!Y$3)</f>
        <v>0</v>
      </c>
    </row>
    <row r="81" spans="1:25">
      <c r="A81" s="254"/>
      <c r="B81" s="70" t="s">
        <v>87</v>
      </c>
      <c r="C81" s="68">
        <f t="shared" si="6"/>
        <v>0</v>
      </c>
      <c r="D81" s="68">
        <f>SUMIFS(考核调整事项表!$C:$C,考核调整事项表!$G:$G,累计考核费用!$B81,考核调整事项表!$D:$D,累计考核费用!D$3)+SUMIFS(考核调整事项表!$E:$E,考核调整事项表!$G:$G,累计考核费用!$B81,考核调整事项表!$F:$F,累计考核费用!D$3)</f>
        <v>0</v>
      </c>
      <c r="E81" s="68">
        <f>SUMIFS(考核调整事项表!$C:$C,考核调整事项表!$G:$G,累计考核费用!$B81,考核调整事项表!$D:$D,累计考核费用!E$3)+SUMIFS(考核调整事项表!$E:$E,考核调整事项表!$G:$G,累计考核费用!$B81,考核调整事项表!$F:$F,累计考核费用!E$3)</f>
        <v>0</v>
      </c>
      <c r="F81" s="68">
        <f>SUMIFS(考核调整事项表!$C:$C,考核调整事项表!$G:$G,累计考核费用!$B81,考核调整事项表!$D:$D,累计考核费用!F$3)+SUMIFS(考核调整事项表!$E:$E,考核调整事项表!$G:$G,累计考核费用!$B81,考核调整事项表!$F:$F,累计考核费用!F$3)</f>
        <v>0</v>
      </c>
      <c r="G81" s="68">
        <f>SUMIFS(考核调整事项表!$C:$C,考核调整事项表!$G:$G,累计考核费用!$B81,考核调整事项表!$D:$D,累计考核费用!G$3)+SUMIFS(考核调整事项表!$E:$E,考核调整事项表!$G:$G,累计考核费用!$B81,考核调整事项表!$F:$F,累计考核费用!G$3)</f>
        <v>0</v>
      </c>
      <c r="H81" s="68">
        <f t="shared" si="7"/>
        <v>0</v>
      </c>
      <c r="I81" s="68">
        <f>SUMIFS(考核调整事项表!$C:$C,考核调整事项表!$G:$G,累计考核费用!$B81,考核调整事项表!$D:$D,累计考核费用!I$3)+SUMIFS(考核调整事项表!$E:$E,考核调整事项表!$G:$G,累计考核费用!$B81,考核调整事项表!$F:$F,累计考核费用!I$3)</f>
        <v>0</v>
      </c>
      <c r="J81" s="68">
        <f>SUMIFS(考核调整事项表!$C:$C,考核调整事项表!$G:$G,累计考核费用!$B81,考核调整事项表!$D:$D,累计考核费用!J$3)+SUMIFS(考核调整事项表!$E:$E,考核调整事项表!$G:$G,累计考核费用!$B81,考核调整事项表!$F:$F,累计考核费用!J$3)</f>
        <v>0</v>
      </c>
      <c r="K81" s="68">
        <f>SUMIFS(考核调整事项表!$C:$C,考核调整事项表!$G:$G,累计考核费用!$B81,考核调整事项表!$D:$D,累计考核费用!K$3)+SUMIFS(考核调整事项表!$E:$E,考核调整事项表!$G:$G,累计考核费用!$B81,考核调整事项表!$F:$F,累计考核费用!K$3)</f>
        <v>0</v>
      </c>
      <c r="L81" s="68">
        <f>SUMIFS(考核调整事项表!$C:$C,考核调整事项表!$G:$G,累计考核费用!$B81,考核调整事项表!$D:$D,累计考核费用!L$3)+SUMIFS(考核调整事项表!$E:$E,考核调整事项表!$G:$G,累计考核费用!$B81,考核调整事项表!$F:$F,累计考核费用!L$3)</f>
        <v>0</v>
      </c>
      <c r="M81" s="68">
        <f>SUMIFS(考核调整事项表!$C:$C,考核调整事项表!$G:$G,累计考核费用!$B81,考核调整事项表!$D:$D,累计考核费用!M$3)+SUMIFS(考核调整事项表!$E:$E,考核调整事项表!$G:$G,累计考核费用!$B81,考核调整事项表!$F:$F,累计考核费用!M$3)</f>
        <v>0</v>
      </c>
      <c r="N81" s="68">
        <f>SUMIFS(考核调整事项表!$C:$C,考核调整事项表!$G:$G,累计考核费用!$B81,考核调整事项表!$D:$D,累计考核费用!N$3)+SUMIFS(考核调整事项表!$E:$E,考核调整事项表!$G:$G,累计考核费用!$B81,考核调整事项表!$F:$F,累计考核费用!N$3)</f>
        <v>0</v>
      </c>
      <c r="O81" s="68">
        <f>SUMIFS(考核调整事项表!$C:$C,考核调整事项表!$G:$G,累计考核费用!$B81,考核调整事项表!$D:$D,累计考核费用!O$3)+SUMIFS(考核调整事项表!$E:$E,考核调整事项表!$G:$G,累计考核费用!$B81,考核调整事项表!$F:$F,累计考核费用!O$3)</f>
        <v>0</v>
      </c>
      <c r="P81" s="78">
        <f t="shared" si="8"/>
        <v>0</v>
      </c>
      <c r="Q81" s="68">
        <f>SUMIFS(考核调整事项表!$C:$C,考核调整事项表!$G:$G,累计考核费用!$B81,考核调整事项表!$D:$D,累计考核费用!Q$3)+SUMIFS(考核调整事项表!$E:$E,考核调整事项表!$G:$G,累计考核费用!$B81,考核调整事项表!$F:$F,累计考核费用!Q$3)</f>
        <v>0</v>
      </c>
      <c r="R81" s="68">
        <f>SUMIFS(考核调整事项表!$C:$C,考核调整事项表!$G:$G,累计考核费用!$B81,考核调整事项表!$D:$D,累计考核费用!R$3)+SUMIFS(考核调整事项表!$E:$E,考核调整事项表!$G:$G,累计考核费用!$B81,考核调整事项表!$F:$F,累计考核费用!R$3)</f>
        <v>0</v>
      </c>
      <c r="S81" s="68">
        <f>SUMIFS(考核调整事项表!$C:$C,考核调整事项表!$G:$G,累计考核费用!$B81,考核调整事项表!$D:$D,累计考核费用!S$3)+SUMIFS(考核调整事项表!$E:$E,考核调整事项表!$G:$G,累计考核费用!$B81,考核调整事项表!$F:$F,累计考核费用!S$3)</f>
        <v>0</v>
      </c>
      <c r="T81" s="68">
        <f>SUMIFS(考核调整事项表!$C:$C,考核调整事项表!$G:$G,累计考核费用!$B81,考核调整事项表!$D:$D,累计考核费用!T$3)+SUMIFS(考核调整事项表!$E:$E,考核调整事项表!$G:$G,累计考核费用!$B81,考核调整事项表!$F:$F,累计考核费用!T$3)</f>
        <v>0</v>
      </c>
      <c r="U81" s="68">
        <f t="shared" si="9"/>
        <v>0</v>
      </c>
      <c r="V81" s="68">
        <f>SUMIFS(考核调整事项表!$C:$C,考核调整事项表!$G:$G,累计考核费用!$B81,考核调整事项表!$D:$D,累计考核费用!V$3)+SUMIFS(考核调整事项表!$E:$E,考核调整事项表!$G:$G,累计考核费用!$B81,考核调整事项表!$F:$F,累计考核费用!V$3)</f>
        <v>0</v>
      </c>
      <c r="W81" s="68">
        <f>SUMIFS(考核调整事项表!$C:$C,考核调整事项表!$G:$G,累计考核费用!$B81,考核调整事项表!$D:$D,累计考核费用!W$3)+SUMIFS(考核调整事项表!$E:$E,考核调整事项表!$G:$G,累计考核费用!$B81,考核调整事项表!$F:$F,累计考核费用!W$3)</f>
        <v>0</v>
      </c>
      <c r="X81" s="68">
        <f>SUMIFS(考核调整事项表!$C:$C,考核调整事项表!$G:$G,累计考核费用!$B81,考核调整事项表!$D:$D,累计考核费用!X$3)+SUMIFS(考核调整事项表!$E:$E,考核调整事项表!$G:$G,累计考核费用!$B81,考核调整事项表!$F:$F,累计考核费用!X$3)</f>
        <v>0</v>
      </c>
      <c r="Y81" s="68">
        <f>SUMIFS(考核调整事项表!$C:$C,考核调整事项表!$G:$G,累计考核费用!$B81,考核调整事项表!$D:$D,累计考核费用!Y$3)+SUMIFS(考核调整事项表!$E:$E,考核调整事项表!$G:$G,累计考核费用!$B81,考核调整事项表!$F:$F,累计考核费用!Y$3)</f>
        <v>0</v>
      </c>
    </row>
    <row r="82" spans="1:25">
      <c r="A82" s="254"/>
      <c r="B82" s="70" t="s">
        <v>88</v>
      </c>
      <c r="C82" s="68">
        <f t="shared" si="6"/>
        <v>0</v>
      </c>
      <c r="D82" s="68">
        <f>SUMIFS(考核调整事项表!$C:$C,考核调整事项表!$G:$G,累计考核费用!$B82,考核调整事项表!$D:$D,累计考核费用!D$3)+SUMIFS(考核调整事项表!$E:$E,考核调整事项表!$G:$G,累计考核费用!$B82,考核调整事项表!$F:$F,累计考核费用!D$3)</f>
        <v>0</v>
      </c>
      <c r="E82" s="68">
        <f>SUMIFS(考核调整事项表!$C:$C,考核调整事项表!$G:$G,累计考核费用!$B82,考核调整事项表!$D:$D,累计考核费用!E$3)+SUMIFS(考核调整事项表!$E:$E,考核调整事项表!$G:$G,累计考核费用!$B82,考核调整事项表!$F:$F,累计考核费用!E$3)</f>
        <v>0</v>
      </c>
      <c r="F82" s="68">
        <f>SUMIFS(考核调整事项表!$C:$C,考核调整事项表!$G:$G,累计考核费用!$B82,考核调整事项表!$D:$D,累计考核费用!F$3)+SUMIFS(考核调整事项表!$E:$E,考核调整事项表!$G:$G,累计考核费用!$B82,考核调整事项表!$F:$F,累计考核费用!F$3)</f>
        <v>0</v>
      </c>
      <c r="G82" s="68">
        <f>SUMIFS(考核调整事项表!$C:$C,考核调整事项表!$G:$G,累计考核费用!$B82,考核调整事项表!$D:$D,累计考核费用!G$3)+SUMIFS(考核调整事项表!$E:$E,考核调整事项表!$G:$G,累计考核费用!$B82,考核调整事项表!$F:$F,累计考核费用!G$3)</f>
        <v>0</v>
      </c>
      <c r="H82" s="68">
        <f t="shared" si="7"/>
        <v>0</v>
      </c>
      <c r="I82" s="68">
        <f>SUMIFS(考核调整事项表!$C:$C,考核调整事项表!$G:$G,累计考核费用!$B82,考核调整事项表!$D:$D,累计考核费用!I$3)+SUMIFS(考核调整事项表!$E:$E,考核调整事项表!$G:$G,累计考核费用!$B82,考核调整事项表!$F:$F,累计考核费用!I$3)</f>
        <v>0</v>
      </c>
      <c r="J82" s="68">
        <f>SUMIFS(考核调整事项表!$C:$C,考核调整事项表!$G:$G,累计考核费用!$B82,考核调整事项表!$D:$D,累计考核费用!J$3)+SUMIFS(考核调整事项表!$E:$E,考核调整事项表!$G:$G,累计考核费用!$B82,考核调整事项表!$F:$F,累计考核费用!J$3)</f>
        <v>0</v>
      </c>
      <c r="K82" s="68">
        <f>SUMIFS(考核调整事项表!$C:$C,考核调整事项表!$G:$G,累计考核费用!$B82,考核调整事项表!$D:$D,累计考核费用!K$3)+SUMIFS(考核调整事项表!$E:$E,考核调整事项表!$G:$G,累计考核费用!$B82,考核调整事项表!$F:$F,累计考核费用!K$3)</f>
        <v>0</v>
      </c>
      <c r="L82" s="68">
        <f>SUMIFS(考核调整事项表!$C:$C,考核调整事项表!$G:$G,累计考核费用!$B82,考核调整事项表!$D:$D,累计考核费用!L$3)+SUMIFS(考核调整事项表!$E:$E,考核调整事项表!$G:$G,累计考核费用!$B82,考核调整事项表!$F:$F,累计考核费用!L$3)</f>
        <v>0</v>
      </c>
      <c r="M82" s="68">
        <f>SUMIFS(考核调整事项表!$C:$C,考核调整事项表!$G:$G,累计考核费用!$B82,考核调整事项表!$D:$D,累计考核费用!M$3)+SUMIFS(考核调整事项表!$E:$E,考核调整事项表!$G:$G,累计考核费用!$B82,考核调整事项表!$F:$F,累计考核费用!M$3)</f>
        <v>0</v>
      </c>
      <c r="N82" s="68">
        <f>SUMIFS(考核调整事项表!$C:$C,考核调整事项表!$G:$G,累计考核费用!$B82,考核调整事项表!$D:$D,累计考核费用!N$3)+SUMIFS(考核调整事项表!$E:$E,考核调整事项表!$G:$G,累计考核费用!$B82,考核调整事项表!$F:$F,累计考核费用!N$3)</f>
        <v>0</v>
      </c>
      <c r="O82" s="68">
        <f>SUMIFS(考核调整事项表!$C:$C,考核调整事项表!$G:$G,累计考核费用!$B82,考核调整事项表!$D:$D,累计考核费用!O$3)+SUMIFS(考核调整事项表!$E:$E,考核调整事项表!$G:$G,累计考核费用!$B82,考核调整事项表!$F:$F,累计考核费用!O$3)</f>
        <v>0</v>
      </c>
      <c r="P82" s="78">
        <f t="shared" si="8"/>
        <v>0</v>
      </c>
      <c r="Q82" s="68">
        <f>SUMIFS(考核调整事项表!$C:$C,考核调整事项表!$G:$G,累计考核费用!$B82,考核调整事项表!$D:$D,累计考核费用!Q$3)+SUMIFS(考核调整事项表!$E:$E,考核调整事项表!$G:$G,累计考核费用!$B82,考核调整事项表!$F:$F,累计考核费用!Q$3)</f>
        <v>0</v>
      </c>
      <c r="R82" s="68">
        <f>SUMIFS(考核调整事项表!$C:$C,考核调整事项表!$G:$G,累计考核费用!$B82,考核调整事项表!$D:$D,累计考核费用!R$3)+SUMIFS(考核调整事项表!$E:$E,考核调整事项表!$G:$G,累计考核费用!$B82,考核调整事项表!$F:$F,累计考核费用!R$3)</f>
        <v>0</v>
      </c>
      <c r="S82" s="68">
        <f>SUMIFS(考核调整事项表!$C:$C,考核调整事项表!$G:$G,累计考核费用!$B82,考核调整事项表!$D:$D,累计考核费用!S$3)+SUMIFS(考核调整事项表!$E:$E,考核调整事项表!$G:$G,累计考核费用!$B82,考核调整事项表!$F:$F,累计考核费用!S$3)</f>
        <v>0</v>
      </c>
      <c r="T82" s="68">
        <f>SUMIFS(考核调整事项表!$C:$C,考核调整事项表!$G:$G,累计考核费用!$B82,考核调整事项表!$D:$D,累计考核费用!T$3)+SUMIFS(考核调整事项表!$E:$E,考核调整事项表!$G:$G,累计考核费用!$B82,考核调整事项表!$F:$F,累计考核费用!T$3)</f>
        <v>0</v>
      </c>
      <c r="U82" s="68">
        <f t="shared" si="9"/>
        <v>0</v>
      </c>
      <c r="V82" s="68">
        <f>SUMIFS(考核调整事项表!$C:$C,考核调整事项表!$G:$G,累计考核费用!$B82,考核调整事项表!$D:$D,累计考核费用!V$3)+SUMIFS(考核调整事项表!$E:$E,考核调整事项表!$G:$G,累计考核费用!$B82,考核调整事项表!$F:$F,累计考核费用!V$3)</f>
        <v>0</v>
      </c>
      <c r="W82" s="68">
        <f>SUMIFS(考核调整事项表!$C:$C,考核调整事项表!$G:$G,累计考核费用!$B82,考核调整事项表!$D:$D,累计考核费用!W$3)+SUMIFS(考核调整事项表!$E:$E,考核调整事项表!$G:$G,累计考核费用!$B82,考核调整事项表!$F:$F,累计考核费用!W$3)</f>
        <v>0</v>
      </c>
      <c r="X82" s="68">
        <f>SUMIFS(考核调整事项表!$C:$C,考核调整事项表!$G:$G,累计考核费用!$B82,考核调整事项表!$D:$D,累计考核费用!X$3)+SUMIFS(考核调整事项表!$E:$E,考核调整事项表!$G:$G,累计考核费用!$B82,考核调整事项表!$F:$F,累计考核费用!X$3)</f>
        <v>0</v>
      </c>
      <c r="Y82" s="68">
        <f>SUMIFS(考核调整事项表!$C:$C,考核调整事项表!$G:$G,累计考核费用!$B82,考核调整事项表!$D:$D,累计考核费用!Y$3)+SUMIFS(考核调整事项表!$E:$E,考核调整事项表!$G:$G,累计考核费用!$B82,考核调整事项表!$F:$F,累计考核费用!Y$3)</f>
        <v>0</v>
      </c>
    </row>
    <row r="83" spans="1:25">
      <c r="A83" s="254"/>
      <c r="B83" s="70" t="s">
        <v>89</v>
      </c>
      <c r="C83" s="68">
        <f t="shared" si="6"/>
        <v>0</v>
      </c>
      <c r="D83" s="68">
        <f>SUMIFS(考核调整事项表!$C:$C,考核调整事项表!$G:$G,累计考核费用!$B83,考核调整事项表!$D:$D,累计考核费用!D$3)+SUMIFS(考核调整事项表!$E:$E,考核调整事项表!$G:$G,累计考核费用!$B83,考核调整事项表!$F:$F,累计考核费用!D$3)</f>
        <v>0</v>
      </c>
      <c r="E83" s="68">
        <f>SUMIFS(考核调整事项表!$C:$C,考核调整事项表!$G:$G,累计考核费用!$B83,考核调整事项表!$D:$D,累计考核费用!E$3)+SUMIFS(考核调整事项表!$E:$E,考核调整事项表!$G:$G,累计考核费用!$B83,考核调整事项表!$F:$F,累计考核费用!E$3)</f>
        <v>0</v>
      </c>
      <c r="F83" s="68">
        <f>SUMIFS(考核调整事项表!$C:$C,考核调整事项表!$G:$G,累计考核费用!$B83,考核调整事项表!$D:$D,累计考核费用!F$3)+SUMIFS(考核调整事项表!$E:$E,考核调整事项表!$G:$G,累计考核费用!$B83,考核调整事项表!$F:$F,累计考核费用!F$3)</f>
        <v>0</v>
      </c>
      <c r="G83" s="68">
        <f>SUMIFS(考核调整事项表!$C:$C,考核调整事项表!$G:$G,累计考核费用!$B83,考核调整事项表!$D:$D,累计考核费用!G$3)+SUMIFS(考核调整事项表!$E:$E,考核调整事项表!$G:$G,累计考核费用!$B83,考核调整事项表!$F:$F,累计考核费用!G$3)</f>
        <v>0</v>
      </c>
      <c r="H83" s="68">
        <f t="shared" si="7"/>
        <v>0</v>
      </c>
      <c r="I83" s="68">
        <f>SUMIFS(考核调整事项表!$C:$C,考核调整事项表!$G:$G,累计考核费用!$B83,考核调整事项表!$D:$D,累计考核费用!I$3)+SUMIFS(考核调整事项表!$E:$E,考核调整事项表!$G:$G,累计考核费用!$B83,考核调整事项表!$F:$F,累计考核费用!I$3)</f>
        <v>0</v>
      </c>
      <c r="J83" s="68">
        <f>SUMIFS(考核调整事项表!$C:$C,考核调整事项表!$G:$G,累计考核费用!$B83,考核调整事项表!$D:$D,累计考核费用!J$3)+SUMIFS(考核调整事项表!$E:$E,考核调整事项表!$G:$G,累计考核费用!$B83,考核调整事项表!$F:$F,累计考核费用!J$3)</f>
        <v>0</v>
      </c>
      <c r="K83" s="68">
        <f>SUMIFS(考核调整事项表!$C:$C,考核调整事项表!$G:$G,累计考核费用!$B83,考核调整事项表!$D:$D,累计考核费用!K$3)+SUMIFS(考核调整事项表!$E:$E,考核调整事项表!$G:$G,累计考核费用!$B83,考核调整事项表!$F:$F,累计考核费用!K$3)</f>
        <v>0</v>
      </c>
      <c r="L83" s="68">
        <f>SUMIFS(考核调整事项表!$C:$C,考核调整事项表!$G:$G,累计考核费用!$B83,考核调整事项表!$D:$D,累计考核费用!L$3)+SUMIFS(考核调整事项表!$E:$E,考核调整事项表!$G:$G,累计考核费用!$B83,考核调整事项表!$F:$F,累计考核费用!L$3)</f>
        <v>0</v>
      </c>
      <c r="M83" s="68">
        <f>SUMIFS(考核调整事项表!$C:$C,考核调整事项表!$G:$G,累计考核费用!$B83,考核调整事项表!$D:$D,累计考核费用!M$3)+SUMIFS(考核调整事项表!$E:$E,考核调整事项表!$G:$G,累计考核费用!$B83,考核调整事项表!$F:$F,累计考核费用!M$3)</f>
        <v>0</v>
      </c>
      <c r="N83" s="68">
        <f>SUMIFS(考核调整事项表!$C:$C,考核调整事项表!$G:$G,累计考核费用!$B83,考核调整事项表!$D:$D,累计考核费用!N$3)+SUMIFS(考核调整事项表!$E:$E,考核调整事项表!$G:$G,累计考核费用!$B83,考核调整事项表!$F:$F,累计考核费用!N$3)</f>
        <v>0</v>
      </c>
      <c r="O83" s="68">
        <f>SUMIFS(考核调整事项表!$C:$C,考核调整事项表!$G:$G,累计考核费用!$B83,考核调整事项表!$D:$D,累计考核费用!O$3)+SUMIFS(考核调整事项表!$E:$E,考核调整事项表!$G:$G,累计考核费用!$B83,考核调整事项表!$F:$F,累计考核费用!O$3)</f>
        <v>0</v>
      </c>
      <c r="P83" s="78">
        <f t="shared" si="8"/>
        <v>0</v>
      </c>
      <c r="Q83" s="68">
        <f>SUMIFS(考核调整事项表!$C:$C,考核调整事项表!$G:$G,累计考核费用!$B83,考核调整事项表!$D:$D,累计考核费用!Q$3)+SUMIFS(考核调整事项表!$E:$E,考核调整事项表!$G:$G,累计考核费用!$B83,考核调整事项表!$F:$F,累计考核费用!Q$3)</f>
        <v>0</v>
      </c>
      <c r="R83" s="68">
        <f>SUMIFS(考核调整事项表!$C:$C,考核调整事项表!$G:$G,累计考核费用!$B83,考核调整事项表!$D:$D,累计考核费用!R$3)+SUMIFS(考核调整事项表!$E:$E,考核调整事项表!$G:$G,累计考核费用!$B83,考核调整事项表!$F:$F,累计考核费用!R$3)</f>
        <v>0</v>
      </c>
      <c r="S83" s="68">
        <f>SUMIFS(考核调整事项表!$C:$C,考核调整事项表!$G:$G,累计考核费用!$B83,考核调整事项表!$D:$D,累计考核费用!S$3)+SUMIFS(考核调整事项表!$E:$E,考核调整事项表!$G:$G,累计考核费用!$B83,考核调整事项表!$F:$F,累计考核费用!S$3)</f>
        <v>0</v>
      </c>
      <c r="T83" s="68">
        <f>SUMIFS(考核调整事项表!$C:$C,考核调整事项表!$G:$G,累计考核费用!$B83,考核调整事项表!$D:$D,累计考核费用!T$3)+SUMIFS(考核调整事项表!$E:$E,考核调整事项表!$G:$G,累计考核费用!$B83,考核调整事项表!$F:$F,累计考核费用!T$3)</f>
        <v>0</v>
      </c>
      <c r="U83" s="68">
        <f t="shared" si="9"/>
        <v>0</v>
      </c>
      <c r="V83" s="68">
        <f>SUMIFS(考核调整事项表!$C:$C,考核调整事项表!$G:$G,累计考核费用!$B83,考核调整事项表!$D:$D,累计考核费用!V$3)+SUMIFS(考核调整事项表!$E:$E,考核调整事项表!$G:$G,累计考核费用!$B83,考核调整事项表!$F:$F,累计考核费用!V$3)</f>
        <v>0</v>
      </c>
      <c r="W83" s="68">
        <f>SUMIFS(考核调整事项表!$C:$C,考核调整事项表!$G:$G,累计考核费用!$B83,考核调整事项表!$D:$D,累计考核费用!W$3)+SUMIFS(考核调整事项表!$E:$E,考核调整事项表!$G:$G,累计考核费用!$B83,考核调整事项表!$F:$F,累计考核费用!W$3)</f>
        <v>0</v>
      </c>
      <c r="X83" s="68">
        <f>SUMIFS(考核调整事项表!$C:$C,考核调整事项表!$G:$G,累计考核费用!$B83,考核调整事项表!$D:$D,累计考核费用!X$3)+SUMIFS(考核调整事项表!$E:$E,考核调整事项表!$G:$G,累计考核费用!$B83,考核调整事项表!$F:$F,累计考核费用!X$3)</f>
        <v>0</v>
      </c>
      <c r="Y83" s="68">
        <f>SUMIFS(考核调整事项表!$C:$C,考核调整事项表!$G:$G,累计考核费用!$B83,考核调整事项表!$D:$D,累计考核费用!Y$3)+SUMIFS(考核调整事项表!$E:$E,考核调整事项表!$G:$G,累计考核费用!$B83,考核调整事项表!$F:$F,累计考核费用!Y$3)</f>
        <v>0</v>
      </c>
    </row>
    <row r="84" spans="1:25">
      <c r="A84" s="254"/>
      <c r="B84" s="70" t="s">
        <v>90</v>
      </c>
      <c r="C84" s="68">
        <f t="shared" si="6"/>
        <v>0</v>
      </c>
      <c r="D84" s="68">
        <f>SUMIFS(考核调整事项表!$C:$C,考核调整事项表!$G:$G,累计考核费用!$B84,考核调整事项表!$D:$D,累计考核费用!D$3)+SUMIFS(考核调整事项表!$E:$E,考核调整事项表!$G:$G,累计考核费用!$B84,考核调整事项表!$F:$F,累计考核费用!D$3)</f>
        <v>0</v>
      </c>
      <c r="E84" s="68">
        <f>SUMIFS(考核调整事项表!$C:$C,考核调整事项表!$G:$G,累计考核费用!$B84,考核调整事项表!$D:$D,累计考核费用!E$3)+SUMIFS(考核调整事项表!$E:$E,考核调整事项表!$G:$G,累计考核费用!$B84,考核调整事项表!$F:$F,累计考核费用!E$3)</f>
        <v>0</v>
      </c>
      <c r="F84" s="68">
        <f>SUMIFS(考核调整事项表!$C:$C,考核调整事项表!$G:$G,累计考核费用!$B84,考核调整事项表!$D:$D,累计考核费用!F$3)+SUMIFS(考核调整事项表!$E:$E,考核调整事项表!$G:$G,累计考核费用!$B84,考核调整事项表!$F:$F,累计考核费用!F$3)</f>
        <v>-1261</v>
      </c>
      <c r="G84" s="68">
        <f>SUMIFS(考核调整事项表!$C:$C,考核调整事项表!$G:$G,累计考核费用!$B84,考核调整事项表!$D:$D,累计考核费用!G$3)+SUMIFS(考核调整事项表!$E:$E,考核调整事项表!$G:$G,累计考核费用!$B84,考核调整事项表!$F:$F,累计考核费用!G$3)</f>
        <v>0</v>
      </c>
      <c r="H84" s="68">
        <f t="shared" si="7"/>
        <v>1261</v>
      </c>
      <c r="I84" s="68">
        <f>SUMIFS(考核调整事项表!$C:$C,考核调整事项表!$G:$G,累计考核费用!$B84,考核调整事项表!$D:$D,累计考核费用!I$3)+SUMIFS(考核调整事项表!$E:$E,考核调整事项表!$G:$G,累计考核费用!$B84,考核调整事项表!$F:$F,累计考核费用!I$3)</f>
        <v>1261</v>
      </c>
      <c r="J84" s="68">
        <f>SUMIFS(考核调整事项表!$C:$C,考核调整事项表!$G:$G,累计考核费用!$B84,考核调整事项表!$D:$D,累计考核费用!J$3)+SUMIFS(考核调整事项表!$E:$E,考核调整事项表!$G:$G,累计考核费用!$B84,考核调整事项表!$F:$F,累计考核费用!J$3)</f>
        <v>0</v>
      </c>
      <c r="K84" s="68">
        <f>SUMIFS(考核调整事项表!$C:$C,考核调整事项表!$G:$G,累计考核费用!$B84,考核调整事项表!$D:$D,累计考核费用!K$3)+SUMIFS(考核调整事项表!$E:$E,考核调整事项表!$G:$G,累计考核费用!$B84,考核调整事项表!$F:$F,累计考核费用!K$3)</f>
        <v>0</v>
      </c>
      <c r="L84" s="68">
        <f>SUMIFS(考核调整事项表!$C:$C,考核调整事项表!$G:$G,累计考核费用!$B84,考核调整事项表!$D:$D,累计考核费用!L$3)+SUMIFS(考核调整事项表!$E:$E,考核调整事项表!$G:$G,累计考核费用!$B84,考核调整事项表!$F:$F,累计考核费用!L$3)</f>
        <v>0</v>
      </c>
      <c r="M84" s="68">
        <f>SUMIFS(考核调整事项表!$C:$C,考核调整事项表!$G:$G,累计考核费用!$B84,考核调整事项表!$D:$D,累计考核费用!M$3)+SUMIFS(考核调整事项表!$E:$E,考核调整事项表!$G:$G,累计考核费用!$B84,考核调整事项表!$F:$F,累计考核费用!M$3)</f>
        <v>0</v>
      </c>
      <c r="N84" s="68">
        <f>SUMIFS(考核调整事项表!$C:$C,考核调整事项表!$G:$G,累计考核费用!$B84,考核调整事项表!$D:$D,累计考核费用!N$3)+SUMIFS(考核调整事项表!$E:$E,考核调整事项表!$G:$G,累计考核费用!$B84,考核调整事项表!$F:$F,累计考核费用!N$3)</f>
        <v>0</v>
      </c>
      <c r="O84" s="68">
        <f>SUMIFS(考核调整事项表!$C:$C,考核调整事项表!$G:$G,累计考核费用!$B84,考核调整事项表!$D:$D,累计考核费用!O$3)+SUMIFS(考核调整事项表!$E:$E,考核调整事项表!$G:$G,累计考核费用!$B84,考核调整事项表!$F:$F,累计考核费用!O$3)</f>
        <v>0</v>
      </c>
      <c r="P84" s="78">
        <f t="shared" si="8"/>
        <v>0</v>
      </c>
      <c r="Q84" s="68">
        <f>SUMIFS(考核调整事项表!$C:$C,考核调整事项表!$G:$G,累计考核费用!$B84,考核调整事项表!$D:$D,累计考核费用!Q$3)+SUMIFS(考核调整事项表!$E:$E,考核调整事项表!$G:$G,累计考核费用!$B84,考核调整事项表!$F:$F,累计考核费用!Q$3)</f>
        <v>0</v>
      </c>
      <c r="R84" s="68">
        <f>SUMIFS(考核调整事项表!$C:$C,考核调整事项表!$G:$G,累计考核费用!$B84,考核调整事项表!$D:$D,累计考核费用!R$3)+SUMIFS(考核调整事项表!$E:$E,考核调整事项表!$G:$G,累计考核费用!$B84,考核调整事项表!$F:$F,累计考核费用!R$3)</f>
        <v>0</v>
      </c>
      <c r="S84" s="68">
        <f>SUMIFS(考核调整事项表!$C:$C,考核调整事项表!$G:$G,累计考核费用!$B84,考核调整事项表!$D:$D,累计考核费用!S$3)+SUMIFS(考核调整事项表!$E:$E,考核调整事项表!$G:$G,累计考核费用!$B84,考核调整事项表!$F:$F,累计考核费用!S$3)</f>
        <v>0</v>
      </c>
      <c r="T84" s="68">
        <f>SUMIFS(考核调整事项表!$C:$C,考核调整事项表!$G:$G,累计考核费用!$B84,考核调整事项表!$D:$D,累计考核费用!T$3)+SUMIFS(考核调整事项表!$E:$E,考核调整事项表!$G:$G,累计考核费用!$B84,考核调整事项表!$F:$F,累计考核费用!T$3)</f>
        <v>0</v>
      </c>
      <c r="U84" s="68">
        <f t="shared" si="9"/>
        <v>0</v>
      </c>
      <c r="V84" s="68">
        <f>SUMIFS(考核调整事项表!$C:$C,考核调整事项表!$G:$G,累计考核费用!$B84,考核调整事项表!$D:$D,累计考核费用!V$3)+SUMIFS(考核调整事项表!$E:$E,考核调整事项表!$G:$G,累计考核费用!$B84,考核调整事项表!$F:$F,累计考核费用!V$3)</f>
        <v>0</v>
      </c>
      <c r="W84" s="68">
        <f>SUMIFS(考核调整事项表!$C:$C,考核调整事项表!$G:$G,累计考核费用!$B84,考核调整事项表!$D:$D,累计考核费用!W$3)+SUMIFS(考核调整事项表!$E:$E,考核调整事项表!$G:$G,累计考核费用!$B84,考核调整事项表!$F:$F,累计考核费用!W$3)</f>
        <v>0</v>
      </c>
      <c r="X84" s="68">
        <f>SUMIFS(考核调整事项表!$C:$C,考核调整事项表!$G:$G,累计考核费用!$B84,考核调整事项表!$D:$D,累计考核费用!X$3)+SUMIFS(考核调整事项表!$E:$E,考核调整事项表!$G:$G,累计考核费用!$B84,考核调整事项表!$F:$F,累计考核费用!X$3)</f>
        <v>0</v>
      </c>
      <c r="Y84" s="68">
        <f>SUMIFS(考核调整事项表!$C:$C,考核调整事项表!$G:$G,累计考核费用!$B84,考核调整事项表!$D:$D,累计考核费用!Y$3)+SUMIFS(考核调整事项表!$E:$E,考核调整事项表!$G:$G,累计考核费用!$B84,考核调整事项表!$F:$F,累计考核费用!Y$3)</f>
        <v>0</v>
      </c>
    </row>
    <row r="85" spans="1:25">
      <c r="A85" s="254"/>
      <c r="B85" s="70" t="s">
        <v>91</v>
      </c>
      <c r="C85" s="68">
        <f t="shared" si="6"/>
        <v>0</v>
      </c>
      <c r="D85" s="68">
        <f>SUMIFS(考核调整事项表!$C:$C,考核调整事项表!$G:$G,累计考核费用!$B85,考核调整事项表!$D:$D,累计考核费用!D$3)+SUMIFS(考核调整事项表!$E:$E,考核调整事项表!$G:$G,累计考核费用!$B85,考核调整事项表!$F:$F,累计考核费用!D$3)</f>
        <v>0</v>
      </c>
      <c r="E85" s="68">
        <f>SUMIFS(考核调整事项表!$C:$C,考核调整事项表!$G:$G,累计考核费用!$B85,考核调整事项表!$D:$D,累计考核费用!E$3)+SUMIFS(考核调整事项表!$E:$E,考核调整事项表!$G:$G,累计考核费用!$B85,考核调整事项表!$F:$F,累计考核费用!E$3)</f>
        <v>0</v>
      </c>
      <c r="F85" s="68">
        <f>SUMIFS(考核调整事项表!$C:$C,考核调整事项表!$G:$G,累计考核费用!$B85,考核调整事项表!$D:$D,累计考核费用!F$3)+SUMIFS(考核调整事项表!$E:$E,考核调整事项表!$G:$G,累计考核费用!$B85,考核调整事项表!$F:$F,累计考核费用!F$3)</f>
        <v>0</v>
      </c>
      <c r="G85" s="68">
        <f>SUMIFS(考核调整事项表!$C:$C,考核调整事项表!$G:$G,累计考核费用!$B85,考核调整事项表!$D:$D,累计考核费用!G$3)+SUMIFS(考核调整事项表!$E:$E,考核调整事项表!$G:$G,累计考核费用!$B85,考核调整事项表!$F:$F,累计考核费用!G$3)</f>
        <v>0</v>
      </c>
      <c r="H85" s="68">
        <f t="shared" si="7"/>
        <v>0</v>
      </c>
      <c r="I85" s="68">
        <f>SUMIFS(考核调整事项表!$C:$C,考核调整事项表!$G:$G,累计考核费用!$B85,考核调整事项表!$D:$D,累计考核费用!I$3)+SUMIFS(考核调整事项表!$E:$E,考核调整事项表!$G:$G,累计考核费用!$B85,考核调整事项表!$F:$F,累计考核费用!I$3)</f>
        <v>0</v>
      </c>
      <c r="J85" s="68">
        <f>SUMIFS(考核调整事项表!$C:$C,考核调整事项表!$G:$G,累计考核费用!$B85,考核调整事项表!$D:$D,累计考核费用!J$3)+SUMIFS(考核调整事项表!$E:$E,考核调整事项表!$G:$G,累计考核费用!$B85,考核调整事项表!$F:$F,累计考核费用!J$3)</f>
        <v>0</v>
      </c>
      <c r="K85" s="68">
        <f>SUMIFS(考核调整事项表!$C:$C,考核调整事项表!$G:$G,累计考核费用!$B85,考核调整事项表!$D:$D,累计考核费用!K$3)+SUMIFS(考核调整事项表!$E:$E,考核调整事项表!$G:$G,累计考核费用!$B85,考核调整事项表!$F:$F,累计考核费用!K$3)</f>
        <v>0</v>
      </c>
      <c r="L85" s="68">
        <f>SUMIFS(考核调整事项表!$C:$C,考核调整事项表!$G:$G,累计考核费用!$B85,考核调整事项表!$D:$D,累计考核费用!L$3)+SUMIFS(考核调整事项表!$E:$E,考核调整事项表!$G:$G,累计考核费用!$B85,考核调整事项表!$F:$F,累计考核费用!L$3)</f>
        <v>0</v>
      </c>
      <c r="M85" s="68">
        <f>SUMIFS(考核调整事项表!$C:$C,考核调整事项表!$G:$G,累计考核费用!$B85,考核调整事项表!$D:$D,累计考核费用!M$3)+SUMIFS(考核调整事项表!$E:$E,考核调整事项表!$G:$G,累计考核费用!$B85,考核调整事项表!$F:$F,累计考核费用!M$3)</f>
        <v>0</v>
      </c>
      <c r="N85" s="68">
        <f>SUMIFS(考核调整事项表!$C:$C,考核调整事项表!$G:$G,累计考核费用!$B85,考核调整事项表!$D:$D,累计考核费用!N$3)+SUMIFS(考核调整事项表!$E:$E,考核调整事项表!$G:$G,累计考核费用!$B85,考核调整事项表!$F:$F,累计考核费用!N$3)</f>
        <v>0</v>
      </c>
      <c r="O85" s="68">
        <f>SUMIFS(考核调整事项表!$C:$C,考核调整事项表!$G:$G,累计考核费用!$B85,考核调整事项表!$D:$D,累计考核费用!O$3)+SUMIFS(考核调整事项表!$E:$E,考核调整事项表!$G:$G,累计考核费用!$B85,考核调整事项表!$F:$F,累计考核费用!O$3)</f>
        <v>0</v>
      </c>
      <c r="P85" s="78">
        <f t="shared" si="8"/>
        <v>0</v>
      </c>
      <c r="Q85" s="68">
        <f>SUMIFS(考核调整事项表!$C:$C,考核调整事项表!$G:$G,累计考核费用!$B85,考核调整事项表!$D:$D,累计考核费用!Q$3)+SUMIFS(考核调整事项表!$E:$E,考核调整事项表!$G:$G,累计考核费用!$B85,考核调整事项表!$F:$F,累计考核费用!Q$3)</f>
        <v>0</v>
      </c>
      <c r="R85" s="68">
        <f>SUMIFS(考核调整事项表!$C:$C,考核调整事项表!$G:$G,累计考核费用!$B85,考核调整事项表!$D:$D,累计考核费用!R$3)+SUMIFS(考核调整事项表!$E:$E,考核调整事项表!$G:$G,累计考核费用!$B85,考核调整事项表!$F:$F,累计考核费用!R$3)</f>
        <v>0</v>
      </c>
      <c r="S85" s="68">
        <f>SUMIFS(考核调整事项表!$C:$C,考核调整事项表!$G:$G,累计考核费用!$B85,考核调整事项表!$D:$D,累计考核费用!S$3)+SUMIFS(考核调整事项表!$E:$E,考核调整事项表!$G:$G,累计考核费用!$B85,考核调整事项表!$F:$F,累计考核费用!S$3)</f>
        <v>0</v>
      </c>
      <c r="T85" s="68">
        <f>SUMIFS(考核调整事项表!$C:$C,考核调整事项表!$G:$G,累计考核费用!$B85,考核调整事项表!$D:$D,累计考核费用!T$3)+SUMIFS(考核调整事项表!$E:$E,考核调整事项表!$G:$G,累计考核费用!$B85,考核调整事项表!$F:$F,累计考核费用!T$3)</f>
        <v>0</v>
      </c>
      <c r="U85" s="68">
        <f t="shared" si="9"/>
        <v>0</v>
      </c>
      <c r="V85" s="68">
        <f>SUMIFS(考核调整事项表!$C:$C,考核调整事项表!$G:$G,累计考核费用!$B85,考核调整事项表!$D:$D,累计考核费用!V$3)+SUMIFS(考核调整事项表!$E:$E,考核调整事项表!$G:$G,累计考核费用!$B85,考核调整事项表!$F:$F,累计考核费用!V$3)</f>
        <v>0</v>
      </c>
      <c r="W85" s="68">
        <f>SUMIFS(考核调整事项表!$C:$C,考核调整事项表!$G:$G,累计考核费用!$B85,考核调整事项表!$D:$D,累计考核费用!W$3)+SUMIFS(考核调整事项表!$E:$E,考核调整事项表!$G:$G,累计考核费用!$B85,考核调整事项表!$F:$F,累计考核费用!W$3)</f>
        <v>0</v>
      </c>
      <c r="X85" s="68">
        <f>SUMIFS(考核调整事项表!$C:$C,考核调整事项表!$G:$G,累计考核费用!$B85,考核调整事项表!$D:$D,累计考核费用!X$3)+SUMIFS(考核调整事项表!$E:$E,考核调整事项表!$G:$G,累计考核费用!$B85,考核调整事项表!$F:$F,累计考核费用!X$3)</f>
        <v>0</v>
      </c>
      <c r="Y85" s="68">
        <f>SUMIFS(考核调整事项表!$C:$C,考核调整事项表!$G:$G,累计考核费用!$B85,考核调整事项表!$D:$D,累计考核费用!Y$3)+SUMIFS(考核调整事项表!$E:$E,考核调整事项表!$G:$G,累计考核费用!$B85,考核调整事项表!$F:$F,累计考核费用!Y$3)</f>
        <v>0</v>
      </c>
    </row>
    <row r="86" spans="1:25">
      <c r="A86" s="254"/>
      <c r="B86" s="70" t="s">
        <v>92</v>
      </c>
      <c r="C86" s="68">
        <f t="shared" si="6"/>
        <v>0</v>
      </c>
      <c r="D86" s="68">
        <f>SUMIFS(考核调整事项表!$C:$C,考核调整事项表!$G:$G,累计考核费用!$B86,考核调整事项表!$D:$D,累计考核费用!D$3)+SUMIFS(考核调整事项表!$E:$E,考核调整事项表!$G:$G,累计考核费用!$B86,考核调整事项表!$F:$F,累计考核费用!D$3)</f>
        <v>0</v>
      </c>
      <c r="E86" s="68">
        <f>SUMIFS(考核调整事项表!$C:$C,考核调整事项表!$G:$G,累计考核费用!$B86,考核调整事项表!$D:$D,累计考核费用!E$3)+SUMIFS(考核调整事项表!$E:$E,考核调整事项表!$G:$G,累计考核费用!$B86,考核调整事项表!$F:$F,累计考核费用!E$3)</f>
        <v>0</v>
      </c>
      <c r="F86" s="68">
        <f>SUMIFS(考核调整事项表!$C:$C,考核调整事项表!$G:$G,累计考核费用!$B86,考核调整事项表!$D:$D,累计考核费用!F$3)+SUMIFS(考核调整事项表!$E:$E,考核调整事项表!$G:$G,累计考核费用!$B86,考核调整事项表!$F:$F,累计考核费用!F$3)</f>
        <v>0</v>
      </c>
      <c r="G86" s="68">
        <f>SUMIFS(考核调整事项表!$C:$C,考核调整事项表!$G:$G,累计考核费用!$B86,考核调整事项表!$D:$D,累计考核费用!G$3)+SUMIFS(考核调整事项表!$E:$E,考核调整事项表!$G:$G,累计考核费用!$B86,考核调整事项表!$F:$F,累计考核费用!G$3)</f>
        <v>0</v>
      </c>
      <c r="H86" s="68">
        <f t="shared" si="7"/>
        <v>0</v>
      </c>
      <c r="I86" s="68">
        <f>SUMIFS(考核调整事项表!$C:$C,考核调整事项表!$G:$G,累计考核费用!$B86,考核调整事项表!$D:$D,累计考核费用!I$3)+SUMIFS(考核调整事项表!$E:$E,考核调整事项表!$G:$G,累计考核费用!$B86,考核调整事项表!$F:$F,累计考核费用!I$3)</f>
        <v>0</v>
      </c>
      <c r="J86" s="68">
        <f>SUMIFS(考核调整事项表!$C:$C,考核调整事项表!$G:$G,累计考核费用!$B86,考核调整事项表!$D:$D,累计考核费用!J$3)+SUMIFS(考核调整事项表!$E:$E,考核调整事项表!$G:$G,累计考核费用!$B86,考核调整事项表!$F:$F,累计考核费用!J$3)</f>
        <v>0</v>
      </c>
      <c r="K86" s="68">
        <f>SUMIFS(考核调整事项表!$C:$C,考核调整事项表!$G:$G,累计考核费用!$B86,考核调整事项表!$D:$D,累计考核费用!K$3)+SUMIFS(考核调整事项表!$E:$E,考核调整事项表!$G:$G,累计考核费用!$B86,考核调整事项表!$F:$F,累计考核费用!K$3)</f>
        <v>0</v>
      </c>
      <c r="L86" s="68">
        <f>SUMIFS(考核调整事项表!$C:$C,考核调整事项表!$G:$G,累计考核费用!$B86,考核调整事项表!$D:$D,累计考核费用!L$3)+SUMIFS(考核调整事项表!$E:$E,考核调整事项表!$G:$G,累计考核费用!$B86,考核调整事项表!$F:$F,累计考核费用!L$3)</f>
        <v>0</v>
      </c>
      <c r="M86" s="68">
        <f>SUMIFS(考核调整事项表!$C:$C,考核调整事项表!$G:$G,累计考核费用!$B86,考核调整事项表!$D:$D,累计考核费用!M$3)+SUMIFS(考核调整事项表!$E:$E,考核调整事项表!$G:$G,累计考核费用!$B86,考核调整事项表!$F:$F,累计考核费用!M$3)</f>
        <v>0</v>
      </c>
      <c r="N86" s="68">
        <f>SUMIFS(考核调整事项表!$C:$C,考核调整事项表!$G:$G,累计考核费用!$B86,考核调整事项表!$D:$D,累计考核费用!N$3)+SUMIFS(考核调整事项表!$E:$E,考核调整事项表!$G:$G,累计考核费用!$B86,考核调整事项表!$F:$F,累计考核费用!N$3)</f>
        <v>0</v>
      </c>
      <c r="O86" s="68">
        <f>SUMIFS(考核调整事项表!$C:$C,考核调整事项表!$G:$G,累计考核费用!$B86,考核调整事项表!$D:$D,累计考核费用!O$3)+SUMIFS(考核调整事项表!$E:$E,考核调整事项表!$G:$G,累计考核费用!$B86,考核调整事项表!$F:$F,累计考核费用!O$3)</f>
        <v>0</v>
      </c>
      <c r="P86" s="78">
        <f t="shared" si="8"/>
        <v>0</v>
      </c>
      <c r="Q86" s="68">
        <f>SUMIFS(考核调整事项表!$C:$C,考核调整事项表!$G:$G,累计考核费用!$B86,考核调整事项表!$D:$D,累计考核费用!Q$3)+SUMIFS(考核调整事项表!$E:$E,考核调整事项表!$G:$G,累计考核费用!$B86,考核调整事项表!$F:$F,累计考核费用!Q$3)</f>
        <v>0</v>
      </c>
      <c r="R86" s="68">
        <f>SUMIFS(考核调整事项表!$C:$C,考核调整事项表!$G:$G,累计考核费用!$B86,考核调整事项表!$D:$D,累计考核费用!R$3)+SUMIFS(考核调整事项表!$E:$E,考核调整事项表!$G:$G,累计考核费用!$B86,考核调整事项表!$F:$F,累计考核费用!R$3)</f>
        <v>0</v>
      </c>
      <c r="S86" s="68">
        <f>SUMIFS(考核调整事项表!$C:$C,考核调整事项表!$G:$G,累计考核费用!$B86,考核调整事项表!$D:$D,累计考核费用!S$3)+SUMIFS(考核调整事项表!$E:$E,考核调整事项表!$G:$G,累计考核费用!$B86,考核调整事项表!$F:$F,累计考核费用!S$3)</f>
        <v>0</v>
      </c>
      <c r="T86" s="68">
        <f>SUMIFS(考核调整事项表!$C:$C,考核调整事项表!$G:$G,累计考核费用!$B86,考核调整事项表!$D:$D,累计考核费用!T$3)+SUMIFS(考核调整事项表!$E:$E,考核调整事项表!$G:$G,累计考核费用!$B86,考核调整事项表!$F:$F,累计考核费用!T$3)</f>
        <v>0</v>
      </c>
      <c r="U86" s="68">
        <f t="shared" si="9"/>
        <v>0</v>
      </c>
      <c r="V86" s="68">
        <f>SUMIFS(考核调整事项表!$C:$C,考核调整事项表!$G:$G,累计考核费用!$B86,考核调整事项表!$D:$D,累计考核费用!V$3)+SUMIFS(考核调整事项表!$E:$E,考核调整事项表!$G:$G,累计考核费用!$B86,考核调整事项表!$F:$F,累计考核费用!V$3)</f>
        <v>0</v>
      </c>
      <c r="W86" s="68">
        <f>SUMIFS(考核调整事项表!$C:$C,考核调整事项表!$G:$G,累计考核费用!$B86,考核调整事项表!$D:$D,累计考核费用!W$3)+SUMIFS(考核调整事项表!$E:$E,考核调整事项表!$G:$G,累计考核费用!$B86,考核调整事项表!$F:$F,累计考核费用!W$3)</f>
        <v>0</v>
      </c>
      <c r="X86" s="68">
        <f>SUMIFS(考核调整事项表!$C:$C,考核调整事项表!$G:$G,累计考核费用!$B86,考核调整事项表!$D:$D,累计考核费用!X$3)+SUMIFS(考核调整事项表!$E:$E,考核调整事项表!$G:$G,累计考核费用!$B86,考核调整事项表!$F:$F,累计考核费用!X$3)</f>
        <v>0</v>
      </c>
      <c r="Y86" s="68">
        <f>SUMIFS(考核调整事项表!$C:$C,考核调整事项表!$G:$G,累计考核费用!$B86,考核调整事项表!$D:$D,累计考核费用!Y$3)+SUMIFS(考核调整事项表!$E:$E,考核调整事项表!$G:$G,累计考核费用!$B86,考核调整事项表!$F:$F,累计考核费用!Y$3)</f>
        <v>0</v>
      </c>
    </row>
    <row r="87" spans="1:25">
      <c r="A87" s="254"/>
      <c r="B87" s="70" t="s">
        <v>93</v>
      </c>
      <c r="C87" s="68">
        <f t="shared" si="6"/>
        <v>0</v>
      </c>
      <c r="D87" s="68">
        <f>SUMIFS(考核调整事项表!$C:$C,考核调整事项表!$G:$G,累计考核费用!$B87,考核调整事项表!$D:$D,累计考核费用!D$3)+SUMIFS(考核调整事项表!$E:$E,考核调整事项表!$G:$G,累计考核费用!$B87,考核调整事项表!$F:$F,累计考核费用!D$3)</f>
        <v>0</v>
      </c>
      <c r="E87" s="68">
        <f>SUMIFS(考核调整事项表!$C:$C,考核调整事项表!$G:$G,累计考核费用!$B87,考核调整事项表!$D:$D,累计考核费用!E$3)+SUMIFS(考核调整事项表!$E:$E,考核调整事项表!$G:$G,累计考核费用!$B87,考核调整事项表!$F:$F,累计考核费用!E$3)</f>
        <v>0</v>
      </c>
      <c r="F87" s="68">
        <f>SUMIFS(考核调整事项表!$C:$C,考核调整事项表!$G:$G,累计考核费用!$B87,考核调整事项表!$D:$D,累计考核费用!F$3)+SUMIFS(考核调整事项表!$E:$E,考核调整事项表!$G:$G,累计考核费用!$B87,考核调整事项表!$F:$F,累计考核费用!F$3)</f>
        <v>0</v>
      </c>
      <c r="G87" s="68">
        <f>SUMIFS(考核调整事项表!$C:$C,考核调整事项表!$G:$G,累计考核费用!$B87,考核调整事项表!$D:$D,累计考核费用!G$3)+SUMIFS(考核调整事项表!$E:$E,考核调整事项表!$G:$G,累计考核费用!$B87,考核调整事项表!$F:$F,累计考核费用!G$3)</f>
        <v>0</v>
      </c>
      <c r="H87" s="68">
        <f t="shared" si="7"/>
        <v>0</v>
      </c>
      <c r="I87" s="68">
        <f>SUMIFS(考核调整事项表!$C:$C,考核调整事项表!$G:$G,累计考核费用!$B87,考核调整事项表!$D:$D,累计考核费用!I$3)+SUMIFS(考核调整事项表!$E:$E,考核调整事项表!$G:$G,累计考核费用!$B87,考核调整事项表!$F:$F,累计考核费用!I$3)</f>
        <v>0</v>
      </c>
      <c r="J87" s="68">
        <f>SUMIFS(考核调整事项表!$C:$C,考核调整事项表!$G:$G,累计考核费用!$B87,考核调整事项表!$D:$D,累计考核费用!J$3)+SUMIFS(考核调整事项表!$E:$E,考核调整事项表!$G:$G,累计考核费用!$B87,考核调整事项表!$F:$F,累计考核费用!J$3)</f>
        <v>0</v>
      </c>
      <c r="K87" s="68">
        <f>SUMIFS(考核调整事项表!$C:$C,考核调整事项表!$G:$G,累计考核费用!$B87,考核调整事项表!$D:$D,累计考核费用!K$3)+SUMIFS(考核调整事项表!$E:$E,考核调整事项表!$G:$G,累计考核费用!$B87,考核调整事项表!$F:$F,累计考核费用!K$3)</f>
        <v>0</v>
      </c>
      <c r="L87" s="68">
        <f>SUMIFS(考核调整事项表!$C:$C,考核调整事项表!$G:$G,累计考核费用!$B87,考核调整事项表!$D:$D,累计考核费用!L$3)+SUMIFS(考核调整事项表!$E:$E,考核调整事项表!$G:$G,累计考核费用!$B87,考核调整事项表!$F:$F,累计考核费用!L$3)</f>
        <v>0</v>
      </c>
      <c r="M87" s="68">
        <f>SUMIFS(考核调整事项表!$C:$C,考核调整事项表!$G:$G,累计考核费用!$B87,考核调整事项表!$D:$D,累计考核费用!M$3)+SUMIFS(考核调整事项表!$E:$E,考核调整事项表!$G:$G,累计考核费用!$B87,考核调整事项表!$F:$F,累计考核费用!M$3)</f>
        <v>0</v>
      </c>
      <c r="N87" s="68">
        <f>SUMIFS(考核调整事项表!$C:$C,考核调整事项表!$G:$G,累计考核费用!$B87,考核调整事项表!$D:$D,累计考核费用!N$3)+SUMIFS(考核调整事项表!$E:$E,考核调整事项表!$G:$G,累计考核费用!$B87,考核调整事项表!$F:$F,累计考核费用!N$3)</f>
        <v>0</v>
      </c>
      <c r="O87" s="68">
        <f>SUMIFS(考核调整事项表!$C:$C,考核调整事项表!$G:$G,累计考核费用!$B87,考核调整事项表!$D:$D,累计考核费用!O$3)+SUMIFS(考核调整事项表!$E:$E,考核调整事项表!$G:$G,累计考核费用!$B87,考核调整事项表!$F:$F,累计考核费用!O$3)</f>
        <v>0</v>
      </c>
      <c r="P87" s="78">
        <f t="shared" si="8"/>
        <v>0</v>
      </c>
      <c r="Q87" s="68">
        <f>SUMIFS(考核调整事项表!$C:$C,考核调整事项表!$G:$G,累计考核费用!$B87,考核调整事项表!$D:$D,累计考核费用!Q$3)+SUMIFS(考核调整事项表!$E:$E,考核调整事项表!$G:$G,累计考核费用!$B87,考核调整事项表!$F:$F,累计考核费用!Q$3)</f>
        <v>0</v>
      </c>
      <c r="R87" s="68">
        <f>SUMIFS(考核调整事项表!$C:$C,考核调整事项表!$G:$G,累计考核费用!$B87,考核调整事项表!$D:$D,累计考核费用!R$3)+SUMIFS(考核调整事项表!$E:$E,考核调整事项表!$G:$G,累计考核费用!$B87,考核调整事项表!$F:$F,累计考核费用!R$3)</f>
        <v>0</v>
      </c>
      <c r="S87" s="68">
        <f>SUMIFS(考核调整事项表!$C:$C,考核调整事项表!$G:$G,累计考核费用!$B87,考核调整事项表!$D:$D,累计考核费用!S$3)+SUMIFS(考核调整事项表!$E:$E,考核调整事项表!$G:$G,累计考核费用!$B87,考核调整事项表!$F:$F,累计考核费用!S$3)</f>
        <v>0</v>
      </c>
      <c r="T87" s="68">
        <f>SUMIFS(考核调整事项表!$C:$C,考核调整事项表!$G:$G,累计考核费用!$B87,考核调整事项表!$D:$D,累计考核费用!T$3)+SUMIFS(考核调整事项表!$E:$E,考核调整事项表!$G:$G,累计考核费用!$B87,考核调整事项表!$F:$F,累计考核费用!T$3)</f>
        <v>0</v>
      </c>
      <c r="U87" s="68">
        <f t="shared" si="9"/>
        <v>0</v>
      </c>
      <c r="V87" s="68">
        <f>SUMIFS(考核调整事项表!$C:$C,考核调整事项表!$G:$G,累计考核费用!$B87,考核调整事项表!$D:$D,累计考核费用!V$3)+SUMIFS(考核调整事项表!$E:$E,考核调整事项表!$G:$G,累计考核费用!$B87,考核调整事项表!$F:$F,累计考核费用!V$3)</f>
        <v>0</v>
      </c>
      <c r="W87" s="68">
        <f>SUMIFS(考核调整事项表!$C:$C,考核调整事项表!$G:$G,累计考核费用!$B87,考核调整事项表!$D:$D,累计考核费用!W$3)+SUMIFS(考核调整事项表!$E:$E,考核调整事项表!$G:$G,累计考核费用!$B87,考核调整事项表!$F:$F,累计考核费用!W$3)</f>
        <v>0</v>
      </c>
      <c r="X87" s="68">
        <f>SUMIFS(考核调整事项表!$C:$C,考核调整事项表!$G:$G,累计考核费用!$B87,考核调整事项表!$D:$D,累计考核费用!X$3)+SUMIFS(考核调整事项表!$E:$E,考核调整事项表!$G:$G,累计考核费用!$B87,考核调整事项表!$F:$F,累计考核费用!X$3)</f>
        <v>0</v>
      </c>
      <c r="Y87" s="68">
        <f>SUMIFS(考核调整事项表!$C:$C,考核调整事项表!$G:$G,累计考核费用!$B87,考核调整事项表!$D:$D,累计考核费用!Y$3)+SUMIFS(考核调整事项表!$E:$E,考核调整事项表!$G:$G,累计考核费用!$B87,考核调整事项表!$F:$F,累计考核费用!Y$3)</f>
        <v>0</v>
      </c>
    </row>
    <row r="88" spans="1:25">
      <c r="A88" s="254"/>
      <c r="B88" s="70" t="s">
        <v>94</v>
      </c>
      <c r="C88" s="68">
        <f t="shared" si="6"/>
        <v>0</v>
      </c>
      <c r="D88" s="68">
        <f>SUMIFS(考核调整事项表!$C:$C,考核调整事项表!$G:$G,累计考核费用!$B88,考核调整事项表!$D:$D,累计考核费用!D$3)+SUMIFS(考核调整事项表!$E:$E,考核调整事项表!$G:$G,累计考核费用!$B88,考核调整事项表!$F:$F,累计考核费用!D$3)</f>
        <v>0</v>
      </c>
      <c r="E88" s="68">
        <f>SUMIFS(考核调整事项表!$C:$C,考核调整事项表!$G:$G,累计考核费用!$B88,考核调整事项表!$D:$D,累计考核费用!E$3)+SUMIFS(考核调整事项表!$E:$E,考核调整事项表!$G:$G,累计考核费用!$B88,考核调整事项表!$F:$F,累计考核费用!E$3)</f>
        <v>0</v>
      </c>
      <c r="F88" s="68">
        <f>SUMIFS(考核调整事项表!$C:$C,考核调整事项表!$G:$G,累计考核费用!$B88,考核调整事项表!$D:$D,累计考核费用!F$3)+SUMIFS(考核调整事项表!$E:$E,考核调整事项表!$G:$G,累计考核费用!$B88,考核调整事项表!$F:$F,累计考核费用!F$3)</f>
        <v>0</v>
      </c>
      <c r="G88" s="68">
        <f>SUMIFS(考核调整事项表!$C:$C,考核调整事项表!$G:$G,累计考核费用!$B88,考核调整事项表!$D:$D,累计考核费用!G$3)+SUMIFS(考核调整事项表!$E:$E,考核调整事项表!$G:$G,累计考核费用!$B88,考核调整事项表!$F:$F,累计考核费用!G$3)</f>
        <v>0</v>
      </c>
      <c r="H88" s="68">
        <f t="shared" si="7"/>
        <v>0</v>
      </c>
      <c r="I88" s="68">
        <f>SUMIFS(考核调整事项表!$C:$C,考核调整事项表!$G:$G,累计考核费用!$B88,考核调整事项表!$D:$D,累计考核费用!I$3)+SUMIFS(考核调整事项表!$E:$E,考核调整事项表!$G:$G,累计考核费用!$B88,考核调整事项表!$F:$F,累计考核费用!I$3)</f>
        <v>0</v>
      </c>
      <c r="J88" s="68">
        <f>SUMIFS(考核调整事项表!$C:$C,考核调整事项表!$G:$G,累计考核费用!$B88,考核调整事项表!$D:$D,累计考核费用!J$3)+SUMIFS(考核调整事项表!$E:$E,考核调整事项表!$G:$G,累计考核费用!$B88,考核调整事项表!$F:$F,累计考核费用!J$3)</f>
        <v>0</v>
      </c>
      <c r="K88" s="68">
        <f>SUMIFS(考核调整事项表!$C:$C,考核调整事项表!$G:$G,累计考核费用!$B88,考核调整事项表!$D:$D,累计考核费用!K$3)+SUMIFS(考核调整事项表!$E:$E,考核调整事项表!$G:$G,累计考核费用!$B88,考核调整事项表!$F:$F,累计考核费用!K$3)</f>
        <v>0</v>
      </c>
      <c r="L88" s="68">
        <f>SUMIFS(考核调整事项表!$C:$C,考核调整事项表!$G:$G,累计考核费用!$B88,考核调整事项表!$D:$D,累计考核费用!L$3)+SUMIFS(考核调整事项表!$E:$E,考核调整事项表!$G:$G,累计考核费用!$B88,考核调整事项表!$F:$F,累计考核费用!L$3)</f>
        <v>0</v>
      </c>
      <c r="M88" s="68">
        <f>SUMIFS(考核调整事项表!$C:$C,考核调整事项表!$G:$G,累计考核费用!$B88,考核调整事项表!$D:$D,累计考核费用!M$3)+SUMIFS(考核调整事项表!$E:$E,考核调整事项表!$G:$G,累计考核费用!$B88,考核调整事项表!$F:$F,累计考核费用!M$3)</f>
        <v>0</v>
      </c>
      <c r="N88" s="68">
        <f>SUMIFS(考核调整事项表!$C:$C,考核调整事项表!$G:$G,累计考核费用!$B88,考核调整事项表!$D:$D,累计考核费用!N$3)+SUMIFS(考核调整事项表!$E:$E,考核调整事项表!$G:$G,累计考核费用!$B88,考核调整事项表!$F:$F,累计考核费用!N$3)</f>
        <v>0</v>
      </c>
      <c r="O88" s="68">
        <f>SUMIFS(考核调整事项表!$C:$C,考核调整事项表!$G:$G,累计考核费用!$B88,考核调整事项表!$D:$D,累计考核费用!O$3)+SUMIFS(考核调整事项表!$E:$E,考核调整事项表!$G:$G,累计考核费用!$B88,考核调整事项表!$F:$F,累计考核费用!O$3)</f>
        <v>0</v>
      </c>
      <c r="P88" s="78">
        <f t="shared" si="8"/>
        <v>0</v>
      </c>
      <c r="Q88" s="68">
        <f>SUMIFS(考核调整事项表!$C:$C,考核调整事项表!$G:$G,累计考核费用!$B88,考核调整事项表!$D:$D,累计考核费用!Q$3)+SUMIFS(考核调整事项表!$E:$E,考核调整事项表!$G:$G,累计考核费用!$B88,考核调整事项表!$F:$F,累计考核费用!Q$3)</f>
        <v>0</v>
      </c>
      <c r="R88" s="68">
        <f>SUMIFS(考核调整事项表!$C:$C,考核调整事项表!$G:$G,累计考核费用!$B88,考核调整事项表!$D:$D,累计考核费用!R$3)+SUMIFS(考核调整事项表!$E:$E,考核调整事项表!$G:$G,累计考核费用!$B88,考核调整事项表!$F:$F,累计考核费用!R$3)</f>
        <v>0</v>
      </c>
      <c r="S88" s="68">
        <f>SUMIFS(考核调整事项表!$C:$C,考核调整事项表!$G:$G,累计考核费用!$B88,考核调整事项表!$D:$D,累计考核费用!S$3)+SUMIFS(考核调整事项表!$E:$E,考核调整事项表!$G:$G,累计考核费用!$B88,考核调整事项表!$F:$F,累计考核费用!S$3)</f>
        <v>0</v>
      </c>
      <c r="T88" s="68">
        <f>SUMIFS(考核调整事项表!$C:$C,考核调整事项表!$G:$G,累计考核费用!$B88,考核调整事项表!$D:$D,累计考核费用!T$3)+SUMIFS(考核调整事项表!$E:$E,考核调整事项表!$G:$G,累计考核费用!$B88,考核调整事项表!$F:$F,累计考核费用!T$3)</f>
        <v>0</v>
      </c>
      <c r="U88" s="68">
        <f t="shared" si="9"/>
        <v>0</v>
      </c>
      <c r="V88" s="68">
        <f>SUMIFS(考核调整事项表!$C:$C,考核调整事项表!$G:$G,累计考核费用!$B88,考核调整事项表!$D:$D,累计考核费用!V$3)+SUMIFS(考核调整事项表!$E:$E,考核调整事项表!$G:$G,累计考核费用!$B88,考核调整事项表!$F:$F,累计考核费用!V$3)</f>
        <v>0</v>
      </c>
      <c r="W88" s="68">
        <f>SUMIFS(考核调整事项表!$C:$C,考核调整事项表!$G:$G,累计考核费用!$B88,考核调整事项表!$D:$D,累计考核费用!W$3)+SUMIFS(考核调整事项表!$E:$E,考核调整事项表!$G:$G,累计考核费用!$B88,考核调整事项表!$F:$F,累计考核费用!W$3)</f>
        <v>0</v>
      </c>
      <c r="X88" s="68">
        <f>SUMIFS(考核调整事项表!$C:$C,考核调整事项表!$G:$G,累计考核费用!$B88,考核调整事项表!$D:$D,累计考核费用!X$3)+SUMIFS(考核调整事项表!$E:$E,考核调整事项表!$G:$G,累计考核费用!$B88,考核调整事项表!$F:$F,累计考核费用!X$3)</f>
        <v>0</v>
      </c>
      <c r="Y88" s="68">
        <f>SUMIFS(考核调整事项表!$C:$C,考核调整事项表!$G:$G,累计考核费用!$B88,考核调整事项表!$D:$D,累计考核费用!Y$3)+SUMIFS(考核调整事项表!$E:$E,考核调整事项表!$G:$G,累计考核费用!$B88,考核调整事项表!$F:$F,累计考核费用!Y$3)</f>
        <v>0</v>
      </c>
    </row>
    <row r="89" spans="1:25">
      <c r="A89" s="254"/>
      <c r="B89" s="70" t="s">
        <v>95</v>
      </c>
      <c r="C89" s="68">
        <f t="shared" si="6"/>
        <v>0</v>
      </c>
      <c r="D89" s="68">
        <f>SUMIFS(考核调整事项表!$C:$C,考核调整事项表!$G:$G,累计考核费用!$B89,考核调整事项表!$D:$D,累计考核费用!D$3)+SUMIFS(考核调整事项表!$E:$E,考核调整事项表!$G:$G,累计考核费用!$B89,考核调整事项表!$F:$F,累计考核费用!D$3)</f>
        <v>0</v>
      </c>
      <c r="E89" s="68">
        <f>SUMIFS(考核调整事项表!$C:$C,考核调整事项表!$G:$G,累计考核费用!$B89,考核调整事项表!$D:$D,累计考核费用!E$3)+SUMIFS(考核调整事项表!$E:$E,考核调整事项表!$G:$G,累计考核费用!$B89,考核调整事项表!$F:$F,累计考核费用!E$3)</f>
        <v>0</v>
      </c>
      <c r="F89" s="68">
        <f>SUMIFS(考核调整事项表!$C:$C,考核调整事项表!$G:$G,累计考核费用!$B89,考核调整事项表!$D:$D,累计考核费用!F$3)+SUMIFS(考核调整事项表!$E:$E,考核调整事项表!$G:$G,累计考核费用!$B89,考核调整事项表!$F:$F,累计考核费用!F$3)</f>
        <v>-66</v>
      </c>
      <c r="G89" s="68">
        <f>SUMIFS(考核调整事项表!$C:$C,考核调整事项表!$G:$G,累计考核费用!$B89,考核调整事项表!$D:$D,累计考核费用!G$3)+SUMIFS(考核调整事项表!$E:$E,考核调整事项表!$G:$G,累计考核费用!$B89,考核调整事项表!$F:$F,累计考核费用!G$3)</f>
        <v>0</v>
      </c>
      <c r="H89" s="68">
        <f t="shared" si="7"/>
        <v>66</v>
      </c>
      <c r="I89" s="68">
        <f>SUMIFS(考核调整事项表!$C:$C,考核调整事项表!$G:$G,累计考核费用!$B89,考核调整事项表!$D:$D,累计考核费用!I$3)+SUMIFS(考核调整事项表!$E:$E,考核调整事项表!$G:$G,累计考核费用!$B89,考核调整事项表!$F:$F,累计考核费用!I$3)</f>
        <v>66</v>
      </c>
      <c r="J89" s="68">
        <f>SUMIFS(考核调整事项表!$C:$C,考核调整事项表!$G:$G,累计考核费用!$B89,考核调整事项表!$D:$D,累计考核费用!J$3)+SUMIFS(考核调整事项表!$E:$E,考核调整事项表!$G:$G,累计考核费用!$B89,考核调整事项表!$F:$F,累计考核费用!J$3)</f>
        <v>0</v>
      </c>
      <c r="K89" s="68">
        <f>SUMIFS(考核调整事项表!$C:$C,考核调整事项表!$G:$G,累计考核费用!$B89,考核调整事项表!$D:$D,累计考核费用!K$3)+SUMIFS(考核调整事项表!$E:$E,考核调整事项表!$G:$G,累计考核费用!$B89,考核调整事项表!$F:$F,累计考核费用!K$3)</f>
        <v>0</v>
      </c>
      <c r="L89" s="68">
        <f>SUMIFS(考核调整事项表!$C:$C,考核调整事项表!$G:$G,累计考核费用!$B89,考核调整事项表!$D:$D,累计考核费用!L$3)+SUMIFS(考核调整事项表!$E:$E,考核调整事项表!$G:$G,累计考核费用!$B89,考核调整事项表!$F:$F,累计考核费用!L$3)</f>
        <v>0</v>
      </c>
      <c r="M89" s="68">
        <f>SUMIFS(考核调整事项表!$C:$C,考核调整事项表!$G:$G,累计考核费用!$B89,考核调整事项表!$D:$D,累计考核费用!M$3)+SUMIFS(考核调整事项表!$E:$E,考核调整事项表!$G:$G,累计考核费用!$B89,考核调整事项表!$F:$F,累计考核费用!M$3)</f>
        <v>0</v>
      </c>
      <c r="N89" s="68">
        <f>SUMIFS(考核调整事项表!$C:$C,考核调整事项表!$G:$G,累计考核费用!$B89,考核调整事项表!$D:$D,累计考核费用!N$3)+SUMIFS(考核调整事项表!$E:$E,考核调整事项表!$G:$G,累计考核费用!$B89,考核调整事项表!$F:$F,累计考核费用!N$3)</f>
        <v>0</v>
      </c>
      <c r="O89" s="68">
        <f>SUMIFS(考核调整事项表!$C:$C,考核调整事项表!$G:$G,累计考核费用!$B89,考核调整事项表!$D:$D,累计考核费用!O$3)+SUMIFS(考核调整事项表!$E:$E,考核调整事项表!$G:$G,累计考核费用!$B89,考核调整事项表!$F:$F,累计考核费用!O$3)</f>
        <v>0</v>
      </c>
      <c r="P89" s="78">
        <f t="shared" si="8"/>
        <v>0</v>
      </c>
      <c r="Q89" s="68">
        <f>SUMIFS(考核调整事项表!$C:$C,考核调整事项表!$G:$G,累计考核费用!$B89,考核调整事项表!$D:$D,累计考核费用!Q$3)+SUMIFS(考核调整事项表!$E:$E,考核调整事项表!$G:$G,累计考核费用!$B89,考核调整事项表!$F:$F,累计考核费用!Q$3)</f>
        <v>0</v>
      </c>
      <c r="R89" s="68">
        <f>SUMIFS(考核调整事项表!$C:$C,考核调整事项表!$G:$G,累计考核费用!$B89,考核调整事项表!$D:$D,累计考核费用!R$3)+SUMIFS(考核调整事项表!$E:$E,考核调整事项表!$G:$G,累计考核费用!$B89,考核调整事项表!$F:$F,累计考核费用!R$3)</f>
        <v>0</v>
      </c>
      <c r="S89" s="68">
        <f>SUMIFS(考核调整事项表!$C:$C,考核调整事项表!$G:$G,累计考核费用!$B89,考核调整事项表!$D:$D,累计考核费用!S$3)+SUMIFS(考核调整事项表!$E:$E,考核调整事项表!$G:$G,累计考核费用!$B89,考核调整事项表!$F:$F,累计考核费用!S$3)</f>
        <v>0</v>
      </c>
      <c r="T89" s="68">
        <f>SUMIFS(考核调整事项表!$C:$C,考核调整事项表!$G:$G,累计考核费用!$B89,考核调整事项表!$D:$D,累计考核费用!T$3)+SUMIFS(考核调整事项表!$E:$E,考核调整事项表!$G:$G,累计考核费用!$B89,考核调整事项表!$F:$F,累计考核费用!T$3)</f>
        <v>0</v>
      </c>
      <c r="U89" s="68">
        <f t="shared" si="9"/>
        <v>0</v>
      </c>
      <c r="V89" s="68">
        <f>SUMIFS(考核调整事项表!$C:$C,考核调整事项表!$G:$G,累计考核费用!$B89,考核调整事项表!$D:$D,累计考核费用!V$3)+SUMIFS(考核调整事项表!$E:$E,考核调整事项表!$G:$G,累计考核费用!$B89,考核调整事项表!$F:$F,累计考核费用!V$3)</f>
        <v>0</v>
      </c>
      <c r="W89" s="68">
        <f>SUMIFS(考核调整事项表!$C:$C,考核调整事项表!$G:$G,累计考核费用!$B89,考核调整事项表!$D:$D,累计考核费用!W$3)+SUMIFS(考核调整事项表!$E:$E,考核调整事项表!$G:$G,累计考核费用!$B89,考核调整事项表!$F:$F,累计考核费用!W$3)</f>
        <v>0</v>
      </c>
      <c r="X89" s="68">
        <f>SUMIFS(考核调整事项表!$C:$C,考核调整事项表!$G:$G,累计考核费用!$B89,考核调整事项表!$D:$D,累计考核费用!X$3)+SUMIFS(考核调整事项表!$E:$E,考核调整事项表!$G:$G,累计考核费用!$B89,考核调整事项表!$F:$F,累计考核费用!X$3)</f>
        <v>0</v>
      </c>
      <c r="Y89" s="68">
        <f>SUMIFS(考核调整事项表!$C:$C,考核调整事项表!$G:$G,累计考核费用!$B89,考核调整事项表!$D:$D,累计考核费用!Y$3)+SUMIFS(考核调整事项表!$E:$E,考核调整事项表!$G:$G,累计考核费用!$B89,考核调整事项表!$F:$F,累计考核费用!Y$3)</f>
        <v>0</v>
      </c>
    </row>
    <row r="90" spans="1:25">
      <c r="A90" s="254"/>
      <c r="B90" s="70" t="s">
        <v>96</v>
      </c>
      <c r="C90" s="68">
        <f t="shared" si="6"/>
        <v>0</v>
      </c>
      <c r="D90" s="68">
        <f>SUMIFS(考核调整事项表!$C:$C,考核调整事项表!$G:$G,累计考核费用!$B90,考核调整事项表!$D:$D,累计考核费用!D$3)+SUMIFS(考核调整事项表!$E:$E,考核调整事项表!$G:$G,累计考核费用!$B90,考核调整事项表!$F:$F,累计考核费用!D$3)</f>
        <v>0</v>
      </c>
      <c r="E90" s="68">
        <f>SUMIFS(考核调整事项表!$C:$C,考核调整事项表!$G:$G,累计考核费用!$B90,考核调整事项表!$D:$D,累计考核费用!E$3)+SUMIFS(考核调整事项表!$E:$E,考核调整事项表!$G:$G,累计考核费用!$B90,考核调整事项表!$F:$F,累计考核费用!E$3)</f>
        <v>0</v>
      </c>
      <c r="F90" s="68">
        <f>SUMIFS(考核调整事项表!$C:$C,考核调整事项表!$G:$G,累计考核费用!$B90,考核调整事项表!$D:$D,累计考核费用!F$3)+SUMIFS(考核调整事项表!$E:$E,考核调整事项表!$G:$G,累计考核费用!$B90,考核调整事项表!$F:$F,累计考核费用!F$3)</f>
        <v>0</v>
      </c>
      <c r="G90" s="68">
        <f>SUMIFS(考核调整事项表!$C:$C,考核调整事项表!$G:$G,累计考核费用!$B90,考核调整事项表!$D:$D,累计考核费用!G$3)+SUMIFS(考核调整事项表!$E:$E,考核调整事项表!$G:$G,累计考核费用!$B90,考核调整事项表!$F:$F,累计考核费用!G$3)</f>
        <v>0</v>
      </c>
      <c r="H90" s="68">
        <f t="shared" si="7"/>
        <v>0</v>
      </c>
      <c r="I90" s="68">
        <f>SUMIFS(考核调整事项表!$C:$C,考核调整事项表!$G:$G,累计考核费用!$B90,考核调整事项表!$D:$D,累计考核费用!I$3)+SUMIFS(考核调整事项表!$E:$E,考核调整事项表!$G:$G,累计考核费用!$B90,考核调整事项表!$F:$F,累计考核费用!I$3)</f>
        <v>0</v>
      </c>
      <c r="J90" s="68">
        <f>SUMIFS(考核调整事项表!$C:$C,考核调整事项表!$G:$G,累计考核费用!$B90,考核调整事项表!$D:$D,累计考核费用!J$3)+SUMIFS(考核调整事项表!$E:$E,考核调整事项表!$G:$G,累计考核费用!$B90,考核调整事项表!$F:$F,累计考核费用!J$3)</f>
        <v>0</v>
      </c>
      <c r="K90" s="68">
        <f>SUMIFS(考核调整事项表!$C:$C,考核调整事项表!$G:$G,累计考核费用!$B90,考核调整事项表!$D:$D,累计考核费用!K$3)+SUMIFS(考核调整事项表!$E:$E,考核调整事项表!$G:$G,累计考核费用!$B90,考核调整事项表!$F:$F,累计考核费用!K$3)</f>
        <v>0</v>
      </c>
      <c r="L90" s="68">
        <f>SUMIFS(考核调整事项表!$C:$C,考核调整事项表!$G:$G,累计考核费用!$B90,考核调整事项表!$D:$D,累计考核费用!L$3)+SUMIFS(考核调整事项表!$E:$E,考核调整事项表!$G:$G,累计考核费用!$B90,考核调整事项表!$F:$F,累计考核费用!L$3)</f>
        <v>0</v>
      </c>
      <c r="M90" s="68">
        <f>SUMIFS(考核调整事项表!$C:$C,考核调整事项表!$G:$G,累计考核费用!$B90,考核调整事项表!$D:$D,累计考核费用!M$3)+SUMIFS(考核调整事项表!$E:$E,考核调整事项表!$G:$G,累计考核费用!$B90,考核调整事项表!$F:$F,累计考核费用!M$3)</f>
        <v>0</v>
      </c>
      <c r="N90" s="68">
        <f>SUMIFS(考核调整事项表!$C:$C,考核调整事项表!$G:$G,累计考核费用!$B90,考核调整事项表!$D:$D,累计考核费用!N$3)+SUMIFS(考核调整事项表!$E:$E,考核调整事项表!$G:$G,累计考核费用!$B90,考核调整事项表!$F:$F,累计考核费用!N$3)</f>
        <v>0</v>
      </c>
      <c r="O90" s="68">
        <f>SUMIFS(考核调整事项表!$C:$C,考核调整事项表!$G:$G,累计考核费用!$B90,考核调整事项表!$D:$D,累计考核费用!O$3)+SUMIFS(考核调整事项表!$E:$E,考核调整事项表!$G:$G,累计考核费用!$B90,考核调整事项表!$F:$F,累计考核费用!O$3)</f>
        <v>0</v>
      </c>
      <c r="P90" s="78">
        <f t="shared" si="8"/>
        <v>0</v>
      </c>
      <c r="Q90" s="68">
        <f>SUMIFS(考核调整事项表!$C:$C,考核调整事项表!$G:$G,累计考核费用!$B90,考核调整事项表!$D:$D,累计考核费用!Q$3)+SUMIFS(考核调整事项表!$E:$E,考核调整事项表!$G:$G,累计考核费用!$B90,考核调整事项表!$F:$F,累计考核费用!Q$3)</f>
        <v>0</v>
      </c>
      <c r="R90" s="68">
        <f>SUMIFS(考核调整事项表!$C:$C,考核调整事项表!$G:$G,累计考核费用!$B90,考核调整事项表!$D:$D,累计考核费用!R$3)+SUMIFS(考核调整事项表!$E:$E,考核调整事项表!$G:$G,累计考核费用!$B90,考核调整事项表!$F:$F,累计考核费用!R$3)</f>
        <v>0</v>
      </c>
      <c r="S90" s="68">
        <f>SUMIFS(考核调整事项表!$C:$C,考核调整事项表!$G:$G,累计考核费用!$B90,考核调整事项表!$D:$D,累计考核费用!S$3)+SUMIFS(考核调整事项表!$E:$E,考核调整事项表!$G:$G,累计考核费用!$B90,考核调整事项表!$F:$F,累计考核费用!S$3)</f>
        <v>0</v>
      </c>
      <c r="T90" s="68">
        <f>SUMIFS(考核调整事项表!$C:$C,考核调整事项表!$G:$G,累计考核费用!$B90,考核调整事项表!$D:$D,累计考核费用!T$3)+SUMIFS(考核调整事项表!$E:$E,考核调整事项表!$G:$G,累计考核费用!$B90,考核调整事项表!$F:$F,累计考核费用!T$3)</f>
        <v>0</v>
      </c>
      <c r="U90" s="68">
        <f t="shared" si="9"/>
        <v>0</v>
      </c>
      <c r="V90" s="68">
        <f>SUMIFS(考核调整事项表!$C:$C,考核调整事项表!$G:$G,累计考核费用!$B90,考核调整事项表!$D:$D,累计考核费用!V$3)+SUMIFS(考核调整事项表!$E:$E,考核调整事项表!$G:$G,累计考核费用!$B90,考核调整事项表!$F:$F,累计考核费用!V$3)</f>
        <v>0</v>
      </c>
      <c r="W90" s="68">
        <f>SUMIFS(考核调整事项表!$C:$C,考核调整事项表!$G:$G,累计考核费用!$B90,考核调整事项表!$D:$D,累计考核费用!W$3)+SUMIFS(考核调整事项表!$E:$E,考核调整事项表!$G:$G,累计考核费用!$B90,考核调整事项表!$F:$F,累计考核费用!W$3)</f>
        <v>0</v>
      </c>
      <c r="X90" s="68">
        <f>SUMIFS(考核调整事项表!$C:$C,考核调整事项表!$G:$G,累计考核费用!$B90,考核调整事项表!$D:$D,累计考核费用!X$3)+SUMIFS(考核调整事项表!$E:$E,考核调整事项表!$G:$G,累计考核费用!$B90,考核调整事项表!$F:$F,累计考核费用!X$3)</f>
        <v>0</v>
      </c>
      <c r="Y90" s="68">
        <f>SUMIFS(考核调整事项表!$C:$C,考核调整事项表!$G:$G,累计考核费用!$B90,考核调整事项表!$D:$D,累计考核费用!Y$3)+SUMIFS(考核调整事项表!$E:$E,考核调整事项表!$G:$G,累计考核费用!$B90,考核调整事项表!$F:$F,累计考核费用!Y$3)</f>
        <v>0</v>
      </c>
    </row>
    <row r="91" spans="1:25">
      <c r="A91" s="254"/>
      <c r="B91" s="70" t="s">
        <v>97</v>
      </c>
      <c r="C91" s="68">
        <f t="shared" si="6"/>
        <v>0</v>
      </c>
      <c r="D91" s="68">
        <f>SUMIFS(考核调整事项表!$C:$C,考核调整事项表!$G:$G,累计考核费用!$B91,考核调整事项表!$D:$D,累计考核费用!D$3)+SUMIFS(考核调整事项表!$E:$E,考核调整事项表!$G:$G,累计考核费用!$B91,考核调整事项表!$F:$F,累计考核费用!D$3)</f>
        <v>0</v>
      </c>
      <c r="E91" s="68">
        <f>SUMIFS(考核调整事项表!$C:$C,考核调整事项表!$G:$G,累计考核费用!$B91,考核调整事项表!$D:$D,累计考核费用!E$3)+SUMIFS(考核调整事项表!$E:$E,考核调整事项表!$G:$G,累计考核费用!$B91,考核调整事项表!$F:$F,累计考核费用!E$3)</f>
        <v>0</v>
      </c>
      <c r="F91" s="68">
        <f>SUMIFS(考核调整事项表!$C:$C,考核调整事项表!$G:$G,累计考核费用!$B91,考核调整事项表!$D:$D,累计考核费用!F$3)+SUMIFS(考核调整事项表!$E:$E,考核调整事项表!$G:$G,累计考核费用!$B91,考核调整事项表!$F:$F,累计考核费用!F$3)</f>
        <v>0</v>
      </c>
      <c r="G91" s="68">
        <f>SUMIFS(考核调整事项表!$C:$C,考核调整事项表!$G:$G,累计考核费用!$B91,考核调整事项表!$D:$D,累计考核费用!G$3)+SUMIFS(考核调整事项表!$E:$E,考核调整事项表!$G:$G,累计考核费用!$B91,考核调整事项表!$F:$F,累计考核费用!G$3)</f>
        <v>0</v>
      </c>
      <c r="H91" s="68">
        <f t="shared" si="7"/>
        <v>0</v>
      </c>
      <c r="I91" s="68">
        <f>SUMIFS(考核调整事项表!$C:$C,考核调整事项表!$G:$G,累计考核费用!$B91,考核调整事项表!$D:$D,累计考核费用!I$3)+SUMIFS(考核调整事项表!$E:$E,考核调整事项表!$G:$G,累计考核费用!$B91,考核调整事项表!$F:$F,累计考核费用!I$3)</f>
        <v>0</v>
      </c>
      <c r="J91" s="68">
        <f>SUMIFS(考核调整事项表!$C:$C,考核调整事项表!$G:$G,累计考核费用!$B91,考核调整事项表!$D:$D,累计考核费用!J$3)+SUMIFS(考核调整事项表!$E:$E,考核调整事项表!$G:$G,累计考核费用!$B91,考核调整事项表!$F:$F,累计考核费用!J$3)</f>
        <v>0</v>
      </c>
      <c r="K91" s="68">
        <f>SUMIFS(考核调整事项表!$C:$C,考核调整事项表!$G:$G,累计考核费用!$B91,考核调整事项表!$D:$D,累计考核费用!K$3)+SUMIFS(考核调整事项表!$E:$E,考核调整事项表!$G:$G,累计考核费用!$B91,考核调整事项表!$F:$F,累计考核费用!K$3)</f>
        <v>0</v>
      </c>
      <c r="L91" s="68">
        <f>SUMIFS(考核调整事项表!$C:$C,考核调整事项表!$G:$G,累计考核费用!$B91,考核调整事项表!$D:$D,累计考核费用!L$3)+SUMIFS(考核调整事项表!$E:$E,考核调整事项表!$G:$G,累计考核费用!$B91,考核调整事项表!$F:$F,累计考核费用!L$3)</f>
        <v>0</v>
      </c>
      <c r="M91" s="68">
        <f>SUMIFS(考核调整事项表!$C:$C,考核调整事项表!$G:$G,累计考核费用!$B91,考核调整事项表!$D:$D,累计考核费用!M$3)+SUMIFS(考核调整事项表!$E:$E,考核调整事项表!$G:$G,累计考核费用!$B91,考核调整事项表!$F:$F,累计考核费用!M$3)</f>
        <v>0</v>
      </c>
      <c r="N91" s="68">
        <f>SUMIFS(考核调整事项表!$C:$C,考核调整事项表!$G:$G,累计考核费用!$B91,考核调整事项表!$D:$D,累计考核费用!N$3)+SUMIFS(考核调整事项表!$E:$E,考核调整事项表!$G:$G,累计考核费用!$B91,考核调整事项表!$F:$F,累计考核费用!N$3)</f>
        <v>0</v>
      </c>
      <c r="O91" s="68">
        <f>SUMIFS(考核调整事项表!$C:$C,考核调整事项表!$G:$G,累计考核费用!$B91,考核调整事项表!$D:$D,累计考核费用!O$3)+SUMIFS(考核调整事项表!$E:$E,考核调整事项表!$G:$G,累计考核费用!$B91,考核调整事项表!$F:$F,累计考核费用!O$3)</f>
        <v>0</v>
      </c>
      <c r="P91" s="78">
        <f t="shared" si="8"/>
        <v>0</v>
      </c>
      <c r="Q91" s="68">
        <f>SUMIFS(考核调整事项表!$C:$C,考核调整事项表!$G:$G,累计考核费用!$B91,考核调整事项表!$D:$D,累计考核费用!Q$3)+SUMIFS(考核调整事项表!$E:$E,考核调整事项表!$G:$G,累计考核费用!$B91,考核调整事项表!$F:$F,累计考核费用!Q$3)</f>
        <v>0</v>
      </c>
      <c r="R91" s="68">
        <f>SUMIFS(考核调整事项表!$C:$C,考核调整事项表!$G:$G,累计考核费用!$B91,考核调整事项表!$D:$D,累计考核费用!R$3)+SUMIFS(考核调整事项表!$E:$E,考核调整事项表!$G:$G,累计考核费用!$B91,考核调整事项表!$F:$F,累计考核费用!R$3)</f>
        <v>0</v>
      </c>
      <c r="S91" s="68">
        <f>SUMIFS(考核调整事项表!$C:$C,考核调整事项表!$G:$G,累计考核费用!$B91,考核调整事项表!$D:$D,累计考核费用!S$3)+SUMIFS(考核调整事项表!$E:$E,考核调整事项表!$G:$G,累计考核费用!$B91,考核调整事项表!$F:$F,累计考核费用!S$3)</f>
        <v>0</v>
      </c>
      <c r="T91" s="68">
        <f>SUMIFS(考核调整事项表!$C:$C,考核调整事项表!$G:$G,累计考核费用!$B91,考核调整事项表!$D:$D,累计考核费用!T$3)+SUMIFS(考核调整事项表!$E:$E,考核调整事项表!$G:$G,累计考核费用!$B91,考核调整事项表!$F:$F,累计考核费用!T$3)</f>
        <v>0</v>
      </c>
      <c r="U91" s="68">
        <f t="shared" si="9"/>
        <v>0</v>
      </c>
      <c r="V91" s="68">
        <f>SUMIFS(考核调整事项表!$C:$C,考核调整事项表!$G:$G,累计考核费用!$B91,考核调整事项表!$D:$D,累计考核费用!V$3)+SUMIFS(考核调整事项表!$E:$E,考核调整事项表!$G:$G,累计考核费用!$B91,考核调整事项表!$F:$F,累计考核费用!V$3)</f>
        <v>0</v>
      </c>
      <c r="W91" s="68">
        <f>SUMIFS(考核调整事项表!$C:$C,考核调整事项表!$G:$G,累计考核费用!$B91,考核调整事项表!$D:$D,累计考核费用!W$3)+SUMIFS(考核调整事项表!$E:$E,考核调整事项表!$G:$G,累计考核费用!$B91,考核调整事项表!$F:$F,累计考核费用!W$3)</f>
        <v>0</v>
      </c>
      <c r="X91" s="68">
        <f>SUMIFS(考核调整事项表!$C:$C,考核调整事项表!$G:$G,累计考核费用!$B91,考核调整事项表!$D:$D,累计考核费用!X$3)+SUMIFS(考核调整事项表!$E:$E,考核调整事项表!$G:$G,累计考核费用!$B91,考核调整事项表!$F:$F,累计考核费用!X$3)</f>
        <v>0</v>
      </c>
      <c r="Y91" s="68">
        <f>SUMIFS(考核调整事项表!$C:$C,考核调整事项表!$G:$G,累计考核费用!$B91,考核调整事项表!$D:$D,累计考核费用!Y$3)+SUMIFS(考核调整事项表!$E:$E,考核调整事项表!$G:$G,累计考核费用!$B91,考核调整事项表!$F:$F,累计考核费用!Y$3)</f>
        <v>0</v>
      </c>
    </row>
    <row r="92" spans="1:25">
      <c r="A92" s="254"/>
      <c r="B92" s="70" t="s">
        <v>98</v>
      </c>
      <c r="C92" s="68">
        <f t="shared" si="6"/>
        <v>0</v>
      </c>
      <c r="D92" s="68">
        <f>SUMIFS(考核调整事项表!$C:$C,考核调整事项表!$G:$G,累计考核费用!$B92,考核调整事项表!$D:$D,累计考核费用!D$3)+SUMIFS(考核调整事项表!$E:$E,考核调整事项表!$G:$G,累计考核费用!$B92,考核调整事项表!$F:$F,累计考核费用!D$3)</f>
        <v>0</v>
      </c>
      <c r="E92" s="68">
        <f>SUMIFS(考核调整事项表!$C:$C,考核调整事项表!$G:$G,累计考核费用!$B92,考核调整事项表!$D:$D,累计考核费用!E$3)+SUMIFS(考核调整事项表!$E:$E,考核调整事项表!$G:$G,累计考核费用!$B92,考核调整事项表!$F:$F,累计考核费用!E$3)</f>
        <v>0</v>
      </c>
      <c r="F92" s="68">
        <f>SUMIFS(考核调整事项表!$C:$C,考核调整事项表!$G:$G,累计考核费用!$B92,考核调整事项表!$D:$D,累计考核费用!F$3)+SUMIFS(考核调整事项表!$E:$E,考核调整事项表!$G:$G,累计考核费用!$B92,考核调整事项表!$F:$F,累计考核费用!F$3)</f>
        <v>0</v>
      </c>
      <c r="G92" s="68">
        <f>SUMIFS(考核调整事项表!$C:$C,考核调整事项表!$G:$G,累计考核费用!$B92,考核调整事项表!$D:$D,累计考核费用!G$3)+SUMIFS(考核调整事项表!$E:$E,考核调整事项表!$G:$G,累计考核费用!$B92,考核调整事项表!$F:$F,累计考核费用!G$3)</f>
        <v>0</v>
      </c>
      <c r="H92" s="68">
        <f t="shared" si="7"/>
        <v>0</v>
      </c>
      <c r="I92" s="68">
        <f>SUMIFS(考核调整事项表!$C:$C,考核调整事项表!$G:$G,累计考核费用!$B92,考核调整事项表!$D:$D,累计考核费用!I$3)+SUMIFS(考核调整事项表!$E:$E,考核调整事项表!$G:$G,累计考核费用!$B92,考核调整事项表!$F:$F,累计考核费用!I$3)</f>
        <v>0</v>
      </c>
      <c r="J92" s="68">
        <f>SUMIFS(考核调整事项表!$C:$C,考核调整事项表!$G:$G,累计考核费用!$B92,考核调整事项表!$D:$D,累计考核费用!J$3)+SUMIFS(考核调整事项表!$E:$E,考核调整事项表!$G:$G,累计考核费用!$B92,考核调整事项表!$F:$F,累计考核费用!J$3)</f>
        <v>0</v>
      </c>
      <c r="K92" s="68">
        <f>SUMIFS(考核调整事项表!$C:$C,考核调整事项表!$G:$G,累计考核费用!$B92,考核调整事项表!$D:$D,累计考核费用!K$3)+SUMIFS(考核调整事项表!$E:$E,考核调整事项表!$G:$G,累计考核费用!$B92,考核调整事项表!$F:$F,累计考核费用!K$3)</f>
        <v>0</v>
      </c>
      <c r="L92" s="68">
        <f>SUMIFS(考核调整事项表!$C:$C,考核调整事项表!$G:$G,累计考核费用!$B92,考核调整事项表!$D:$D,累计考核费用!L$3)+SUMIFS(考核调整事项表!$E:$E,考核调整事项表!$G:$G,累计考核费用!$B92,考核调整事项表!$F:$F,累计考核费用!L$3)</f>
        <v>0</v>
      </c>
      <c r="M92" s="68">
        <f>SUMIFS(考核调整事项表!$C:$C,考核调整事项表!$G:$G,累计考核费用!$B92,考核调整事项表!$D:$D,累计考核费用!M$3)+SUMIFS(考核调整事项表!$E:$E,考核调整事项表!$G:$G,累计考核费用!$B92,考核调整事项表!$F:$F,累计考核费用!M$3)</f>
        <v>0</v>
      </c>
      <c r="N92" s="68">
        <f>SUMIFS(考核调整事项表!$C:$C,考核调整事项表!$G:$G,累计考核费用!$B92,考核调整事项表!$D:$D,累计考核费用!N$3)+SUMIFS(考核调整事项表!$E:$E,考核调整事项表!$G:$G,累计考核费用!$B92,考核调整事项表!$F:$F,累计考核费用!N$3)</f>
        <v>0</v>
      </c>
      <c r="O92" s="68">
        <f>SUMIFS(考核调整事项表!$C:$C,考核调整事项表!$G:$G,累计考核费用!$B92,考核调整事项表!$D:$D,累计考核费用!O$3)+SUMIFS(考核调整事项表!$E:$E,考核调整事项表!$G:$G,累计考核费用!$B92,考核调整事项表!$F:$F,累计考核费用!O$3)</f>
        <v>0</v>
      </c>
      <c r="P92" s="78">
        <f t="shared" si="8"/>
        <v>0</v>
      </c>
      <c r="Q92" s="68">
        <f>SUMIFS(考核调整事项表!$C:$C,考核调整事项表!$G:$G,累计考核费用!$B92,考核调整事项表!$D:$D,累计考核费用!Q$3)+SUMIFS(考核调整事项表!$E:$E,考核调整事项表!$G:$G,累计考核费用!$B92,考核调整事项表!$F:$F,累计考核费用!Q$3)</f>
        <v>0</v>
      </c>
      <c r="R92" s="68">
        <f>SUMIFS(考核调整事项表!$C:$C,考核调整事项表!$G:$G,累计考核费用!$B92,考核调整事项表!$D:$D,累计考核费用!R$3)+SUMIFS(考核调整事项表!$E:$E,考核调整事项表!$G:$G,累计考核费用!$B92,考核调整事项表!$F:$F,累计考核费用!R$3)</f>
        <v>0</v>
      </c>
      <c r="S92" s="68">
        <f>SUMIFS(考核调整事项表!$C:$C,考核调整事项表!$G:$G,累计考核费用!$B92,考核调整事项表!$D:$D,累计考核费用!S$3)+SUMIFS(考核调整事项表!$E:$E,考核调整事项表!$G:$G,累计考核费用!$B92,考核调整事项表!$F:$F,累计考核费用!S$3)</f>
        <v>0</v>
      </c>
      <c r="T92" s="68">
        <f>SUMIFS(考核调整事项表!$C:$C,考核调整事项表!$G:$G,累计考核费用!$B92,考核调整事项表!$D:$D,累计考核费用!T$3)+SUMIFS(考核调整事项表!$E:$E,考核调整事项表!$G:$G,累计考核费用!$B92,考核调整事项表!$F:$F,累计考核费用!T$3)</f>
        <v>0</v>
      </c>
      <c r="U92" s="68">
        <f t="shared" si="9"/>
        <v>0</v>
      </c>
      <c r="V92" s="68">
        <f>SUMIFS(考核调整事项表!$C:$C,考核调整事项表!$G:$G,累计考核费用!$B92,考核调整事项表!$D:$D,累计考核费用!V$3)+SUMIFS(考核调整事项表!$E:$E,考核调整事项表!$G:$G,累计考核费用!$B92,考核调整事项表!$F:$F,累计考核费用!V$3)</f>
        <v>0</v>
      </c>
      <c r="W92" s="68">
        <f>SUMIFS(考核调整事项表!$C:$C,考核调整事项表!$G:$G,累计考核费用!$B92,考核调整事项表!$D:$D,累计考核费用!W$3)+SUMIFS(考核调整事项表!$E:$E,考核调整事项表!$G:$G,累计考核费用!$B92,考核调整事项表!$F:$F,累计考核费用!W$3)</f>
        <v>0</v>
      </c>
      <c r="X92" s="68">
        <f>SUMIFS(考核调整事项表!$C:$C,考核调整事项表!$G:$G,累计考核费用!$B92,考核调整事项表!$D:$D,累计考核费用!X$3)+SUMIFS(考核调整事项表!$E:$E,考核调整事项表!$G:$G,累计考核费用!$B92,考核调整事项表!$F:$F,累计考核费用!X$3)</f>
        <v>0</v>
      </c>
      <c r="Y92" s="68">
        <f>SUMIFS(考核调整事项表!$C:$C,考核调整事项表!$G:$G,累计考核费用!$B92,考核调整事项表!$D:$D,累计考核费用!Y$3)+SUMIFS(考核调整事项表!$E:$E,考核调整事项表!$G:$G,累计考核费用!$B92,考核调整事项表!$F:$F,累计考核费用!Y$3)</f>
        <v>0</v>
      </c>
    </row>
    <row r="93" spans="1:25">
      <c r="A93" s="254"/>
      <c r="B93" s="70" t="s">
        <v>99</v>
      </c>
      <c r="C93" s="68">
        <f t="shared" si="6"/>
        <v>0</v>
      </c>
      <c r="D93" s="68">
        <f>SUMIFS(考核调整事项表!$C:$C,考核调整事项表!$G:$G,累计考核费用!$B93,考核调整事项表!$D:$D,累计考核费用!D$3)+SUMIFS(考核调整事项表!$E:$E,考核调整事项表!$G:$G,累计考核费用!$B93,考核调整事项表!$F:$F,累计考核费用!D$3)</f>
        <v>0</v>
      </c>
      <c r="E93" s="68">
        <f>SUMIFS(考核调整事项表!$C:$C,考核调整事项表!$G:$G,累计考核费用!$B93,考核调整事项表!$D:$D,累计考核费用!E$3)+SUMIFS(考核调整事项表!$E:$E,考核调整事项表!$G:$G,累计考核费用!$B93,考核调整事项表!$F:$F,累计考核费用!E$3)</f>
        <v>0</v>
      </c>
      <c r="F93" s="68">
        <f>SUMIFS(考核调整事项表!$C:$C,考核调整事项表!$G:$G,累计考核费用!$B93,考核调整事项表!$D:$D,累计考核费用!F$3)+SUMIFS(考核调整事项表!$E:$E,考核调整事项表!$G:$G,累计考核费用!$B93,考核调整事项表!$F:$F,累计考核费用!F$3)</f>
        <v>0</v>
      </c>
      <c r="G93" s="68">
        <f>SUMIFS(考核调整事项表!$C:$C,考核调整事项表!$G:$G,累计考核费用!$B93,考核调整事项表!$D:$D,累计考核费用!G$3)+SUMIFS(考核调整事项表!$E:$E,考核调整事项表!$G:$G,累计考核费用!$B93,考核调整事项表!$F:$F,累计考核费用!G$3)</f>
        <v>0</v>
      </c>
      <c r="H93" s="68">
        <f t="shared" si="7"/>
        <v>0</v>
      </c>
      <c r="I93" s="68">
        <f>SUMIFS(考核调整事项表!$C:$C,考核调整事项表!$G:$G,累计考核费用!$B93,考核调整事项表!$D:$D,累计考核费用!I$3)+SUMIFS(考核调整事项表!$E:$E,考核调整事项表!$G:$G,累计考核费用!$B93,考核调整事项表!$F:$F,累计考核费用!I$3)</f>
        <v>0</v>
      </c>
      <c r="J93" s="68">
        <f>SUMIFS(考核调整事项表!$C:$C,考核调整事项表!$G:$G,累计考核费用!$B93,考核调整事项表!$D:$D,累计考核费用!J$3)+SUMIFS(考核调整事项表!$E:$E,考核调整事项表!$G:$G,累计考核费用!$B93,考核调整事项表!$F:$F,累计考核费用!J$3)</f>
        <v>0</v>
      </c>
      <c r="K93" s="68">
        <f>SUMIFS(考核调整事项表!$C:$C,考核调整事项表!$G:$G,累计考核费用!$B93,考核调整事项表!$D:$D,累计考核费用!K$3)+SUMIFS(考核调整事项表!$E:$E,考核调整事项表!$G:$G,累计考核费用!$B93,考核调整事项表!$F:$F,累计考核费用!K$3)</f>
        <v>0</v>
      </c>
      <c r="L93" s="68">
        <f>SUMIFS(考核调整事项表!$C:$C,考核调整事项表!$G:$G,累计考核费用!$B93,考核调整事项表!$D:$D,累计考核费用!L$3)+SUMIFS(考核调整事项表!$E:$E,考核调整事项表!$G:$G,累计考核费用!$B93,考核调整事项表!$F:$F,累计考核费用!L$3)</f>
        <v>0</v>
      </c>
      <c r="M93" s="68">
        <f>SUMIFS(考核调整事项表!$C:$C,考核调整事项表!$G:$G,累计考核费用!$B93,考核调整事项表!$D:$D,累计考核费用!M$3)+SUMIFS(考核调整事项表!$E:$E,考核调整事项表!$G:$G,累计考核费用!$B93,考核调整事项表!$F:$F,累计考核费用!M$3)</f>
        <v>0</v>
      </c>
      <c r="N93" s="68">
        <f>SUMIFS(考核调整事项表!$C:$C,考核调整事项表!$G:$G,累计考核费用!$B93,考核调整事项表!$D:$D,累计考核费用!N$3)+SUMIFS(考核调整事项表!$E:$E,考核调整事项表!$G:$G,累计考核费用!$B93,考核调整事项表!$F:$F,累计考核费用!N$3)</f>
        <v>0</v>
      </c>
      <c r="O93" s="68">
        <f>SUMIFS(考核调整事项表!$C:$C,考核调整事项表!$G:$G,累计考核费用!$B93,考核调整事项表!$D:$D,累计考核费用!O$3)+SUMIFS(考核调整事项表!$E:$E,考核调整事项表!$G:$G,累计考核费用!$B93,考核调整事项表!$F:$F,累计考核费用!O$3)</f>
        <v>0</v>
      </c>
      <c r="P93" s="78">
        <f t="shared" si="8"/>
        <v>0</v>
      </c>
      <c r="Q93" s="68">
        <f>SUMIFS(考核调整事项表!$C:$C,考核调整事项表!$G:$G,累计考核费用!$B93,考核调整事项表!$D:$D,累计考核费用!Q$3)+SUMIFS(考核调整事项表!$E:$E,考核调整事项表!$G:$G,累计考核费用!$B93,考核调整事项表!$F:$F,累计考核费用!Q$3)</f>
        <v>0</v>
      </c>
      <c r="R93" s="68">
        <f>SUMIFS(考核调整事项表!$C:$C,考核调整事项表!$G:$G,累计考核费用!$B93,考核调整事项表!$D:$D,累计考核费用!R$3)+SUMIFS(考核调整事项表!$E:$E,考核调整事项表!$G:$G,累计考核费用!$B93,考核调整事项表!$F:$F,累计考核费用!R$3)</f>
        <v>0</v>
      </c>
      <c r="S93" s="68">
        <f>SUMIFS(考核调整事项表!$C:$C,考核调整事项表!$G:$G,累计考核费用!$B93,考核调整事项表!$D:$D,累计考核费用!S$3)+SUMIFS(考核调整事项表!$E:$E,考核调整事项表!$G:$G,累计考核费用!$B93,考核调整事项表!$F:$F,累计考核费用!S$3)</f>
        <v>0</v>
      </c>
      <c r="T93" s="68">
        <f>SUMIFS(考核调整事项表!$C:$C,考核调整事项表!$G:$G,累计考核费用!$B93,考核调整事项表!$D:$D,累计考核费用!T$3)+SUMIFS(考核调整事项表!$E:$E,考核调整事项表!$G:$G,累计考核费用!$B93,考核调整事项表!$F:$F,累计考核费用!T$3)</f>
        <v>0</v>
      </c>
      <c r="U93" s="68">
        <f t="shared" si="9"/>
        <v>0</v>
      </c>
      <c r="V93" s="68">
        <f>SUMIFS(考核调整事项表!$C:$C,考核调整事项表!$G:$G,累计考核费用!$B93,考核调整事项表!$D:$D,累计考核费用!V$3)+SUMIFS(考核调整事项表!$E:$E,考核调整事项表!$G:$G,累计考核费用!$B93,考核调整事项表!$F:$F,累计考核费用!V$3)</f>
        <v>0</v>
      </c>
      <c r="W93" s="68">
        <f>SUMIFS(考核调整事项表!$C:$C,考核调整事项表!$G:$G,累计考核费用!$B93,考核调整事项表!$D:$D,累计考核费用!W$3)+SUMIFS(考核调整事项表!$E:$E,考核调整事项表!$G:$G,累计考核费用!$B93,考核调整事项表!$F:$F,累计考核费用!W$3)</f>
        <v>0</v>
      </c>
      <c r="X93" s="68">
        <f>SUMIFS(考核调整事项表!$C:$C,考核调整事项表!$G:$G,累计考核费用!$B93,考核调整事项表!$D:$D,累计考核费用!X$3)+SUMIFS(考核调整事项表!$E:$E,考核调整事项表!$G:$G,累计考核费用!$B93,考核调整事项表!$F:$F,累计考核费用!X$3)</f>
        <v>0</v>
      </c>
      <c r="Y93" s="68">
        <f>SUMIFS(考核调整事项表!$C:$C,考核调整事项表!$G:$G,累计考核费用!$B93,考核调整事项表!$D:$D,累计考核费用!Y$3)+SUMIFS(考核调整事项表!$E:$E,考核调整事项表!$G:$G,累计考核费用!$B93,考核调整事项表!$F:$F,累计考核费用!Y$3)</f>
        <v>0</v>
      </c>
    </row>
    <row r="94" spans="1:25">
      <c r="A94" s="254"/>
      <c r="B94" s="70" t="s">
        <v>100</v>
      </c>
      <c r="C94" s="68">
        <f t="shared" si="6"/>
        <v>0</v>
      </c>
      <c r="D94" s="68">
        <f>SUMIFS(考核调整事项表!$C:$C,考核调整事项表!$G:$G,累计考核费用!$B94,考核调整事项表!$D:$D,累计考核费用!D$3)+SUMIFS(考核调整事项表!$E:$E,考核调整事项表!$G:$G,累计考核费用!$B94,考核调整事项表!$F:$F,累计考核费用!D$3)</f>
        <v>0</v>
      </c>
      <c r="E94" s="68">
        <f>SUMIFS(考核调整事项表!$C:$C,考核调整事项表!$G:$G,累计考核费用!$B94,考核调整事项表!$D:$D,累计考核费用!E$3)+SUMIFS(考核调整事项表!$E:$E,考核调整事项表!$G:$G,累计考核费用!$B94,考核调整事项表!$F:$F,累计考核费用!E$3)</f>
        <v>0</v>
      </c>
      <c r="F94" s="68">
        <f>SUMIFS(考核调整事项表!$C:$C,考核调整事项表!$G:$G,累计考核费用!$B94,考核调整事项表!$D:$D,累计考核费用!F$3)+SUMIFS(考核调整事项表!$E:$E,考核调整事项表!$G:$G,累计考核费用!$B94,考核调整事项表!$F:$F,累计考核费用!F$3)</f>
        <v>0</v>
      </c>
      <c r="G94" s="68">
        <f>SUMIFS(考核调整事项表!$C:$C,考核调整事项表!$G:$G,累计考核费用!$B94,考核调整事项表!$D:$D,累计考核费用!G$3)+SUMIFS(考核调整事项表!$E:$E,考核调整事项表!$G:$G,累计考核费用!$B94,考核调整事项表!$F:$F,累计考核费用!G$3)</f>
        <v>0</v>
      </c>
      <c r="H94" s="68">
        <f t="shared" si="7"/>
        <v>0</v>
      </c>
      <c r="I94" s="68">
        <f>SUMIFS(考核调整事项表!$C:$C,考核调整事项表!$G:$G,累计考核费用!$B94,考核调整事项表!$D:$D,累计考核费用!I$3)+SUMIFS(考核调整事项表!$E:$E,考核调整事项表!$G:$G,累计考核费用!$B94,考核调整事项表!$F:$F,累计考核费用!I$3)</f>
        <v>0</v>
      </c>
      <c r="J94" s="68">
        <f>SUMIFS(考核调整事项表!$C:$C,考核调整事项表!$G:$G,累计考核费用!$B94,考核调整事项表!$D:$D,累计考核费用!J$3)+SUMIFS(考核调整事项表!$E:$E,考核调整事项表!$G:$G,累计考核费用!$B94,考核调整事项表!$F:$F,累计考核费用!J$3)</f>
        <v>0</v>
      </c>
      <c r="K94" s="68">
        <f>SUMIFS(考核调整事项表!$C:$C,考核调整事项表!$G:$G,累计考核费用!$B94,考核调整事项表!$D:$D,累计考核费用!K$3)+SUMIFS(考核调整事项表!$E:$E,考核调整事项表!$G:$G,累计考核费用!$B94,考核调整事项表!$F:$F,累计考核费用!K$3)</f>
        <v>0</v>
      </c>
      <c r="L94" s="68">
        <f>SUMIFS(考核调整事项表!$C:$C,考核调整事项表!$G:$G,累计考核费用!$B94,考核调整事项表!$D:$D,累计考核费用!L$3)+SUMIFS(考核调整事项表!$E:$E,考核调整事项表!$G:$G,累计考核费用!$B94,考核调整事项表!$F:$F,累计考核费用!L$3)</f>
        <v>0</v>
      </c>
      <c r="M94" s="68">
        <f>SUMIFS(考核调整事项表!$C:$C,考核调整事项表!$G:$G,累计考核费用!$B94,考核调整事项表!$D:$D,累计考核费用!M$3)+SUMIFS(考核调整事项表!$E:$E,考核调整事项表!$G:$G,累计考核费用!$B94,考核调整事项表!$F:$F,累计考核费用!M$3)</f>
        <v>0</v>
      </c>
      <c r="N94" s="68">
        <f>SUMIFS(考核调整事项表!$C:$C,考核调整事项表!$G:$G,累计考核费用!$B94,考核调整事项表!$D:$D,累计考核费用!N$3)+SUMIFS(考核调整事项表!$E:$E,考核调整事项表!$G:$G,累计考核费用!$B94,考核调整事项表!$F:$F,累计考核费用!N$3)</f>
        <v>0</v>
      </c>
      <c r="O94" s="68">
        <f>SUMIFS(考核调整事项表!$C:$C,考核调整事项表!$G:$G,累计考核费用!$B94,考核调整事项表!$D:$D,累计考核费用!O$3)+SUMIFS(考核调整事项表!$E:$E,考核调整事项表!$G:$G,累计考核费用!$B94,考核调整事项表!$F:$F,累计考核费用!O$3)</f>
        <v>0</v>
      </c>
      <c r="P94" s="78">
        <f t="shared" si="8"/>
        <v>0</v>
      </c>
      <c r="Q94" s="68">
        <f>SUMIFS(考核调整事项表!$C:$C,考核调整事项表!$G:$G,累计考核费用!$B94,考核调整事项表!$D:$D,累计考核费用!Q$3)+SUMIFS(考核调整事项表!$E:$E,考核调整事项表!$G:$G,累计考核费用!$B94,考核调整事项表!$F:$F,累计考核费用!Q$3)</f>
        <v>0</v>
      </c>
      <c r="R94" s="68">
        <f>SUMIFS(考核调整事项表!$C:$C,考核调整事项表!$G:$G,累计考核费用!$B94,考核调整事项表!$D:$D,累计考核费用!R$3)+SUMIFS(考核调整事项表!$E:$E,考核调整事项表!$G:$G,累计考核费用!$B94,考核调整事项表!$F:$F,累计考核费用!R$3)</f>
        <v>0</v>
      </c>
      <c r="S94" s="68">
        <f>SUMIFS(考核调整事项表!$C:$C,考核调整事项表!$G:$G,累计考核费用!$B94,考核调整事项表!$D:$D,累计考核费用!S$3)+SUMIFS(考核调整事项表!$E:$E,考核调整事项表!$G:$G,累计考核费用!$B94,考核调整事项表!$F:$F,累计考核费用!S$3)</f>
        <v>0</v>
      </c>
      <c r="T94" s="68">
        <f>SUMIFS(考核调整事项表!$C:$C,考核调整事项表!$G:$G,累计考核费用!$B94,考核调整事项表!$D:$D,累计考核费用!T$3)+SUMIFS(考核调整事项表!$E:$E,考核调整事项表!$G:$G,累计考核费用!$B94,考核调整事项表!$F:$F,累计考核费用!T$3)</f>
        <v>0</v>
      </c>
      <c r="U94" s="68">
        <f t="shared" si="9"/>
        <v>0</v>
      </c>
      <c r="V94" s="68">
        <f>SUMIFS(考核调整事项表!$C:$C,考核调整事项表!$G:$G,累计考核费用!$B94,考核调整事项表!$D:$D,累计考核费用!V$3)+SUMIFS(考核调整事项表!$E:$E,考核调整事项表!$G:$G,累计考核费用!$B94,考核调整事项表!$F:$F,累计考核费用!V$3)</f>
        <v>0</v>
      </c>
      <c r="W94" s="68">
        <f>SUMIFS(考核调整事项表!$C:$C,考核调整事项表!$G:$G,累计考核费用!$B94,考核调整事项表!$D:$D,累计考核费用!W$3)+SUMIFS(考核调整事项表!$E:$E,考核调整事项表!$G:$G,累计考核费用!$B94,考核调整事项表!$F:$F,累计考核费用!W$3)</f>
        <v>0</v>
      </c>
      <c r="X94" s="68">
        <f>SUMIFS(考核调整事项表!$C:$C,考核调整事项表!$G:$G,累计考核费用!$B94,考核调整事项表!$D:$D,累计考核费用!X$3)+SUMIFS(考核调整事项表!$E:$E,考核调整事项表!$G:$G,累计考核费用!$B94,考核调整事项表!$F:$F,累计考核费用!X$3)</f>
        <v>0</v>
      </c>
      <c r="Y94" s="68">
        <f>SUMIFS(考核调整事项表!$C:$C,考核调整事项表!$G:$G,累计考核费用!$B94,考核调整事项表!$D:$D,累计考核费用!Y$3)+SUMIFS(考核调整事项表!$E:$E,考核调整事项表!$G:$G,累计考核费用!$B94,考核调整事项表!$F:$F,累计考核费用!Y$3)</f>
        <v>0</v>
      </c>
    </row>
    <row r="95" spans="1:25">
      <c r="A95" s="255"/>
      <c r="B95" s="70" t="s">
        <v>70</v>
      </c>
      <c r="C95" s="71">
        <f t="shared" ref="C95:Y95" si="10">SUM(C71:C94)</f>
        <v>0</v>
      </c>
      <c r="D95" s="71">
        <f t="shared" si="10"/>
        <v>0</v>
      </c>
      <c r="E95" s="71">
        <f t="shared" si="10"/>
        <v>820396</v>
      </c>
      <c r="F95" s="71">
        <f t="shared" si="10"/>
        <v>-648608.5</v>
      </c>
      <c r="G95" s="71">
        <f t="shared" si="10"/>
        <v>0</v>
      </c>
      <c r="H95" s="71">
        <f t="shared" si="10"/>
        <v>-23873.5</v>
      </c>
      <c r="I95" s="71">
        <f t="shared" si="10"/>
        <v>28456.5</v>
      </c>
      <c r="J95" s="71">
        <f t="shared" si="10"/>
        <v>0</v>
      </c>
      <c r="K95" s="71">
        <f t="shared" si="10"/>
        <v>0</v>
      </c>
      <c r="L95" s="71">
        <f t="shared" si="10"/>
        <v>0</v>
      </c>
      <c r="M95" s="71">
        <f t="shared" si="10"/>
        <v>-19750</v>
      </c>
      <c r="N95" s="71">
        <f t="shared" si="10"/>
        <v>-32580</v>
      </c>
      <c r="O95" s="71">
        <f t="shared" si="10"/>
        <v>0</v>
      </c>
      <c r="P95" s="82">
        <f t="shared" si="10"/>
        <v>-58800</v>
      </c>
      <c r="Q95" s="71">
        <f t="shared" si="10"/>
        <v>-14700</v>
      </c>
      <c r="R95" s="71">
        <f t="shared" si="10"/>
        <v>-29400</v>
      </c>
      <c r="S95" s="71">
        <f t="shared" si="10"/>
        <v>-14700</v>
      </c>
      <c r="T95" s="71">
        <f t="shared" si="10"/>
        <v>0</v>
      </c>
      <c r="U95" s="71">
        <f t="shared" si="10"/>
        <v>-89114</v>
      </c>
      <c r="V95" s="71">
        <f t="shared" si="10"/>
        <v>-69524</v>
      </c>
      <c r="W95" s="71">
        <f t="shared" si="10"/>
        <v>0</v>
      </c>
      <c r="X95" s="71">
        <f t="shared" si="10"/>
        <v>-19590</v>
      </c>
      <c r="Y95" s="71">
        <f t="shared" si="10"/>
        <v>0</v>
      </c>
    </row>
    <row r="96" spans="1:25">
      <c r="A96" s="253" t="s">
        <v>101</v>
      </c>
      <c r="B96" s="70" t="s">
        <v>102</v>
      </c>
      <c r="C96" s="68">
        <f t="shared" si="6"/>
        <v>0</v>
      </c>
      <c r="D96" s="68">
        <f>SUMIFS(考核调整事项表!$C:$C,考核调整事项表!$G:$G,累计考核费用!$B96,考核调整事项表!$D:$D,累计考核费用!D$3)+SUMIFS(考核调整事项表!$E:$E,考核调整事项表!$G:$G,累计考核费用!$B96,考核调整事项表!$F:$F,累计考核费用!D$3)</f>
        <v>0</v>
      </c>
      <c r="E96" s="68">
        <f>SUMIFS(考核调整事项表!$C:$C,考核调整事项表!$G:$G,累计考核费用!$B96,考核调整事项表!$D:$D,累计考核费用!E$3)+SUMIFS(考核调整事项表!$E:$E,考核调整事项表!$G:$G,累计考核费用!$B96,考核调整事项表!$F:$F,累计考核费用!E$3)</f>
        <v>0</v>
      </c>
      <c r="F96" s="68">
        <f>SUMIFS(考核调整事项表!$C:$C,考核调整事项表!$G:$G,累计考核费用!$B96,考核调整事项表!$D:$D,累计考核费用!F$3)+SUMIFS(考核调整事项表!$E:$E,考核调整事项表!$G:$G,累计考核费用!$B96,考核调整事项表!$F:$F,累计考核费用!F$3)</f>
        <v>0</v>
      </c>
      <c r="G96" s="68">
        <f>SUMIFS(考核调整事项表!$C:$C,考核调整事项表!$G:$G,累计考核费用!$B96,考核调整事项表!$D:$D,累计考核费用!G$3)+SUMIFS(考核调整事项表!$E:$E,考核调整事项表!$G:$G,累计考核费用!$B96,考核调整事项表!$F:$F,累计考核费用!G$3)</f>
        <v>0</v>
      </c>
      <c r="H96" s="68">
        <f t="shared" si="7"/>
        <v>0</v>
      </c>
      <c r="I96" s="68">
        <f>SUMIFS(考核调整事项表!$C:$C,考核调整事项表!$G:$G,累计考核费用!$B96,考核调整事项表!$D:$D,累计考核费用!I$3)+SUMIFS(考核调整事项表!$E:$E,考核调整事项表!$G:$G,累计考核费用!$B96,考核调整事项表!$F:$F,累计考核费用!I$3)</f>
        <v>0</v>
      </c>
      <c r="J96" s="68">
        <f>SUMIFS(考核调整事项表!$C:$C,考核调整事项表!$G:$G,累计考核费用!$B96,考核调整事项表!$D:$D,累计考核费用!J$3)+SUMIFS(考核调整事项表!$E:$E,考核调整事项表!$G:$G,累计考核费用!$B96,考核调整事项表!$F:$F,累计考核费用!J$3)</f>
        <v>0</v>
      </c>
      <c r="K96" s="68">
        <f>SUMIFS(考核调整事项表!$C:$C,考核调整事项表!$G:$G,累计考核费用!$B96,考核调整事项表!$D:$D,累计考核费用!K$3)+SUMIFS(考核调整事项表!$E:$E,考核调整事项表!$G:$G,累计考核费用!$B96,考核调整事项表!$F:$F,累计考核费用!K$3)</f>
        <v>0</v>
      </c>
      <c r="L96" s="68">
        <f>SUMIFS(考核调整事项表!$C:$C,考核调整事项表!$G:$G,累计考核费用!$B96,考核调整事项表!$D:$D,累计考核费用!L$3)+SUMIFS(考核调整事项表!$E:$E,考核调整事项表!$G:$G,累计考核费用!$B96,考核调整事项表!$F:$F,累计考核费用!L$3)</f>
        <v>0</v>
      </c>
      <c r="M96" s="68">
        <f>SUMIFS(考核调整事项表!$C:$C,考核调整事项表!$G:$G,累计考核费用!$B96,考核调整事项表!$D:$D,累计考核费用!M$3)+SUMIFS(考核调整事项表!$E:$E,考核调整事项表!$G:$G,累计考核费用!$B96,考核调整事项表!$F:$F,累计考核费用!M$3)</f>
        <v>0</v>
      </c>
      <c r="N96" s="68">
        <f>SUMIFS(考核调整事项表!$C:$C,考核调整事项表!$G:$G,累计考核费用!$B96,考核调整事项表!$D:$D,累计考核费用!N$3)+SUMIFS(考核调整事项表!$E:$E,考核调整事项表!$G:$G,累计考核费用!$B96,考核调整事项表!$F:$F,累计考核费用!N$3)</f>
        <v>0</v>
      </c>
      <c r="O96" s="68">
        <f>SUMIFS(考核调整事项表!$C:$C,考核调整事项表!$G:$G,累计考核费用!$B96,考核调整事项表!$D:$D,累计考核费用!O$3)+SUMIFS(考核调整事项表!$E:$E,考核调整事项表!$G:$G,累计考核费用!$B96,考核调整事项表!$F:$F,累计考核费用!O$3)</f>
        <v>0</v>
      </c>
      <c r="P96" s="78">
        <f t="shared" si="8"/>
        <v>0</v>
      </c>
      <c r="Q96" s="68">
        <f>SUMIFS(考核调整事项表!$C:$C,考核调整事项表!$G:$G,累计考核费用!$B96,考核调整事项表!$D:$D,累计考核费用!Q$3)+SUMIFS(考核调整事项表!$E:$E,考核调整事项表!$G:$G,累计考核费用!$B96,考核调整事项表!$F:$F,累计考核费用!Q$3)</f>
        <v>0</v>
      </c>
      <c r="R96" s="68">
        <f>SUMIFS(考核调整事项表!$C:$C,考核调整事项表!$G:$G,累计考核费用!$B96,考核调整事项表!$D:$D,累计考核费用!R$3)+SUMIFS(考核调整事项表!$E:$E,考核调整事项表!$G:$G,累计考核费用!$B96,考核调整事项表!$F:$F,累计考核费用!R$3)</f>
        <v>0</v>
      </c>
      <c r="S96" s="68">
        <f>SUMIFS(考核调整事项表!$C:$C,考核调整事项表!$G:$G,累计考核费用!$B96,考核调整事项表!$D:$D,累计考核费用!S$3)+SUMIFS(考核调整事项表!$E:$E,考核调整事项表!$G:$G,累计考核费用!$B96,考核调整事项表!$F:$F,累计考核费用!S$3)</f>
        <v>0</v>
      </c>
      <c r="T96" s="68">
        <f>SUMIFS(考核调整事项表!$C:$C,考核调整事项表!$G:$G,累计考核费用!$B96,考核调整事项表!$D:$D,累计考核费用!T$3)+SUMIFS(考核调整事项表!$E:$E,考核调整事项表!$G:$G,累计考核费用!$B96,考核调整事项表!$F:$F,累计考核费用!T$3)</f>
        <v>0</v>
      </c>
      <c r="U96" s="68">
        <f t="shared" si="9"/>
        <v>0</v>
      </c>
      <c r="V96" s="68">
        <f>SUMIFS(考核调整事项表!$C:$C,考核调整事项表!$G:$G,累计考核费用!$B96,考核调整事项表!$D:$D,累计考核费用!V$3)+SUMIFS(考核调整事项表!$E:$E,考核调整事项表!$G:$G,累计考核费用!$B96,考核调整事项表!$F:$F,累计考核费用!V$3)</f>
        <v>0</v>
      </c>
      <c r="W96" s="68">
        <f>SUMIFS(考核调整事项表!$C:$C,考核调整事项表!$G:$G,累计考核费用!$B96,考核调整事项表!$D:$D,累计考核费用!W$3)+SUMIFS(考核调整事项表!$E:$E,考核调整事项表!$G:$G,累计考核费用!$B96,考核调整事项表!$F:$F,累计考核费用!W$3)</f>
        <v>0</v>
      </c>
      <c r="X96" s="68">
        <f>SUMIFS(考核调整事项表!$C:$C,考核调整事项表!$G:$G,累计考核费用!$B96,考核调整事项表!$D:$D,累计考核费用!X$3)+SUMIFS(考核调整事项表!$E:$E,考核调整事项表!$G:$G,累计考核费用!$B96,考核调整事项表!$F:$F,累计考核费用!X$3)</f>
        <v>0</v>
      </c>
      <c r="Y96" s="68">
        <f>SUMIFS(考核调整事项表!$C:$C,考核调整事项表!$G:$G,累计考核费用!$B96,考核调整事项表!$D:$D,累计考核费用!Y$3)+SUMIFS(考核调整事项表!$E:$E,考核调整事项表!$G:$G,累计考核费用!$B96,考核调整事项表!$F:$F,累计考核费用!Y$3)</f>
        <v>0</v>
      </c>
    </row>
    <row r="97" spans="1:26">
      <c r="A97" s="254"/>
      <c r="B97" s="70" t="s">
        <v>103</v>
      </c>
      <c r="C97" s="68">
        <f t="shared" si="6"/>
        <v>0</v>
      </c>
      <c r="D97" s="68">
        <f>SUMIFS(考核调整事项表!$C:$C,考核调整事项表!$G:$G,累计考核费用!$B97,考核调整事项表!$D:$D,累计考核费用!D$3)+SUMIFS(考核调整事项表!$E:$E,考核调整事项表!$G:$G,累计考核费用!$B97,考核调整事项表!$F:$F,累计考核费用!D$3)</f>
        <v>0</v>
      </c>
      <c r="E97" s="68">
        <f>SUMIFS(考核调整事项表!$C:$C,考核调整事项表!$G:$G,累计考核费用!$B97,考核调整事项表!$D:$D,累计考核费用!E$3)+SUMIFS(考核调整事项表!$E:$E,考核调整事项表!$G:$G,累计考核费用!$B97,考核调整事项表!$F:$F,累计考核费用!E$3)</f>
        <v>0</v>
      </c>
      <c r="F97" s="68">
        <f>SUMIFS(考核调整事项表!$C:$C,考核调整事项表!$G:$G,累计考核费用!$B97,考核调整事项表!$D:$D,累计考核费用!F$3)+SUMIFS(考核调整事项表!$E:$E,考核调整事项表!$G:$G,累计考核费用!$B97,考核调整事项表!$F:$F,累计考核费用!F$3)</f>
        <v>0</v>
      </c>
      <c r="G97" s="68">
        <f>SUMIFS(考核调整事项表!$C:$C,考核调整事项表!$G:$G,累计考核费用!$B97,考核调整事项表!$D:$D,累计考核费用!G$3)+SUMIFS(考核调整事项表!$E:$E,考核调整事项表!$G:$G,累计考核费用!$B97,考核调整事项表!$F:$F,累计考核费用!G$3)</f>
        <v>0</v>
      </c>
      <c r="H97" s="68">
        <f t="shared" si="7"/>
        <v>0</v>
      </c>
      <c r="I97" s="68">
        <f>SUMIFS(考核调整事项表!$C:$C,考核调整事项表!$G:$G,累计考核费用!$B97,考核调整事项表!$D:$D,累计考核费用!I$3)+SUMIFS(考核调整事项表!$E:$E,考核调整事项表!$G:$G,累计考核费用!$B97,考核调整事项表!$F:$F,累计考核费用!I$3)</f>
        <v>0</v>
      </c>
      <c r="J97" s="68">
        <f>SUMIFS(考核调整事项表!$C:$C,考核调整事项表!$G:$G,累计考核费用!$B97,考核调整事项表!$D:$D,累计考核费用!J$3)+SUMIFS(考核调整事项表!$E:$E,考核调整事项表!$G:$G,累计考核费用!$B97,考核调整事项表!$F:$F,累计考核费用!J$3)</f>
        <v>0</v>
      </c>
      <c r="K97" s="68">
        <f>SUMIFS(考核调整事项表!$C:$C,考核调整事项表!$G:$G,累计考核费用!$B97,考核调整事项表!$D:$D,累计考核费用!K$3)+SUMIFS(考核调整事项表!$E:$E,考核调整事项表!$G:$G,累计考核费用!$B97,考核调整事项表!$F:$F,累计考核费用!K$3)</f>
        <v>0</v>
      </c>
      <c r="L97" s="68">
        <f>SUMIFS(考核调整事项表!$C:$C,考核调整事项表!$G:$G,累计考核费用!$B97,考核调整事项表!$D:$D,累计考核费用!L$3)+SUMIFS(考核调整事项表!$E:$E,考核调整事项表!$G:$G,累计考核费用!$B97,考核调整事项表!$F:$F,累计考核费用!L$3)</f>
        <v>0</v>
      </c>
      <c r="M97" s="68">
        <f>SUMIFS(考核调整事项表!$C:$C,考核调整事项表!$G:$G,累计考核费用!$B97,考核调整事项表!$D:$D,累计考核费用!M$3)+SUMIFS(考核调整事项表!$E:$E,考核调整事项表!$G:$G,累计考核费用!$B97,考核调整事项表!$F:$F,累计考核费用!M$3)</f>
        <v>0</v>
      </c>
      <c r="N97" s="68">
        <f>SUMIFS(考核调整事项表!$C:$C,考核调整事项表!$G:$G,累计考核费用!$B97,考核调整事项表!$D:$D,累计考核费用!N$3)+SUMIFS(考核调整事项表!$E:$E,考核调整事项表!$G:$G,累计考核费用!$B97,考核调整事项表!$F:$F,累计考核费用!N$3)</f>
        <v>0</v>
      </c>
      <c r="O97" s="68">
        <f>SUMIFS(考核调整事项表!$C:$C,考核调整事项表!$G:$G,累计考核费用!$B97,考核调整事项表!$D:$D,累计考核费用!O$3)+SUMIFS(考核调整事项表!$E:$E,考核调整事项表!$G:$G,累计考核费用!$B97,考核调整事项表!$F:$F,累计考核费用!O$3)</f>
        <v>0</v>
      </c>
      <c r="P97" s="78">
        <f t="shared" si="8"/>
        <v>0</v>
      </c>
      <c r="Q97" s="68">
        <f>SUMIFS(考核调整事项表!$C:$C,考核调整事项表!$G:$G,累计考核费用!$B97,考核调整事项表!$D:$D,累计考核费用!Q$3)+SUMIFS(考核调整事项表!$E:$E,考核调整事项表!$G:$G,累计考核费用!$B97,考核调整事项表!$F:$F,累计考核费用!Q$3)</f>
        <v>0</v>
      </c>
      <c r="R97" s="68">
        <f>SUMIFS(考核调整事项表!$C:$C,考核调整事项表!$G:$G,累计考核费用!$B97,考核调整事项表!$D:$D,累计考核费用!R$3)+SUMIFS(考核调整事项表!$E:$E,考核调整事项表!$G:$G,累计考核费用!$B97,考核调整事项表!$F:$F,累计考核费用!R$3)</f>
        <v>0</v>
      </c>
      <c r="S97" s="68">
        <f>SUMIFS(考核调整事项表!$C:$C,考核调整事项表!$G:$G,累计考核费用!$B97,考核调整事项表!$D:$D,累计考核费用!S$3)+SUMIFS(考核调整事项表!$E:$E,考核调整事项表!$G:$G,累计考核费用!$B97,考核调整事项表!$F:$F,累计考核费用!S$3)</f>
        <v>0</v>
      </c>
      <c r="T97" s="68">
        <f>SUMIFS(考核调整事项表!$C:$C,考核调整事项表!$G:$G,累计考核费用!$B97,考核调整事项表!$D:$D,累计考核费用!T$3)+SUMIFS(考核调整事项表!$E:$E,考核调整事项表!$G:$G,累计考核费用!$B97,考核调整事项表!$F:$F,累计考核费用!T$3)</f>
        <v>0</v>
      </c>
      <c r="U97" s="68">
        <f t="shared" si="9"/>
        <v>0</v>
      </c>
      <c r="V97" s="68">
        <f>SUMIFS(考核调整事项表!$C:$C,考核调整事项表!$G:$G,累计考核费用!$B97,考核调整事项表!$D:$D,累计考核费用!V$3)+SUMIFS(考核调整事项表!$E:$E,考核调整事项表!$G:$G,累计考核费用!$B97,考核调整事项表!$F:$F,累计考核费用!V$3)</f>
        <v>0</v>
      </c>
      <c r="W97" s="68">
        <f>SUMIFS(考核调整事项表!$C:$C,考核调整事项表!$G:$G,累计考核费用!$B97,考核调整事项表!$D:$D,累计考核费用!W$3)+SUMIFS(考核调整事项表!$E:$E,考核调整事项表!$G:$G,累计考核费用!$B97,考核调整事项表!$F:$F,累计考核费用!W$3)</f>
        <v>0</v>
      </c>
      <c r="X97" s="68">
        <f>SUMIFS(考核调整事项表!$C:$C,考核调整事项表!$G:$G,累计考核费用!$B97,考核调整事项表!$D:$D,累计考核费用!X$3)+SUMIFS(考核调整事项表!$E:$E,考核调整事项表!$G:$G,累计考核费用!$B97,考核调整事项表!$F:$F,累计考核费用!X$3)</f>
        <v>0</v>
      </c>
      <c r="Y97" s="68">
        <f>SUMIFS(考核调整事项表!$C:$C,考核调整事项表!$G:$G,累计考核费用!$B97,考核调整事项表!$D:$D,累计考核费用!Y$3)+SUMIFS(考核调整事项表!$E:$E,考核调整事项表!$G:$G,累计考核费用!$B97,考核调整事项表!$F:$F,累计考核费用!Y$3)</f>
        <v>0</v>
      </c>
    </row>
    <row r="98" spans="1:26">
      <c r="A98" s="254"/>
      <c r="B98" s="70" t="s">
        <v>104</v>
      </c>
      <c r="C98" s="68">
        <f t="shared" si="6"/>
        <v>0</v>
      </c>
      <c r="D98" s="68">
        <f>SUMIFS(考核调整事项表!$C:$C,考核调整事项表!$G:$G,累计考核费用!$B98,考核调整事项表!$D:$D,累计考核费用!D$3)+SUMIFS(考核调整事项表!$E:$E,考核调整事项表!$G:$G,累计考核费用!$B98,考核调整事项表!$F:$F,累计考核费用!D$3)</f>
        <v>0</v>
      </c>
      <c r="E98" s="68">
        <f>SUMIFS(考核调整事项表!$C:$C,考核调整事项表!$G:$G,累计考核费用!$B98,考核调整事项表!$D:$D,累计考核费用!E$3)+SUMIFS(考核调整事项表!$E:$E,考核调整事项表!$G:$G,累计考核费用!$B98,考核调整事项表!$F:$F,累计考核费用!E$3)</f>
        <v>0</v>
      </c>
      <c r="F98" s="68">
        <f>SUMIFS(考核调整事项表!$C:$C,考核调整事项表!$G:$G,累计考核费用!$B98,考核调整事项表!$D:$D,累计考核费用!F$3)+SUMIFS(考核调整事项表!$E:$E,考核调整事项表!$G:$G,累计考核费用!$B98,考核调整事项表!$F:$F,累计考核费用!F$3)</f>
        <v>0</v>
      </c>
      <c r="G98" s="68">
        <f>SUMIFS(考核调整事项表!$C:$C,考核调整事项表!$G:$G,累计考核费用!$B98,考核调整事项表!$D:$D,累计考核费用!G$3)+SUMIFS(考核调整事项表!$E:$E,考核调整事项表!$G:$G,累计考核费用!$B98,考核调整事项表!$F:$F,累计考核费用!G$3)</f>
        <v>0</v>
      </c>
      <c r="H98" s="68">
        <f t="shared" si="7"/>
        <v>0</v>
      </c>
      <c r="I98" s="68">
        <f>SUMIFS(考核调整事项表!$C:$C,考核调整事项表!$G:$G,累计考核费用!$B98,考核调整事项表!$D:$D,累计考核费用!I$3)+SUMIFS(考核调整事项表!$E:$E,考核调整事项表!$G:$G,累计考核费用!$B98,考核调整事项表!$F:$F,累计考核费用!I$3)</f>
        <v>0</v>
      </c>
      <c r="J98" s="68">
        <f>SUMIFS(考核调整事项表!$C:$C,考核调整事项表!$G:$G,累计考核费用!$B98,考核调整事项表!$D:$D,累计考核费用!J$3)+SUMIFS(考核调整事项表!$E:$E,考核调整事项表!$G:$G,累计考核费用!$B98,考核调整事项表!$F:$F,累计考核费用!J$3)</f>
        <v>0</v>
      </c>
      <c r="K98" s="68">
        <f>SUMIFS(考核调整事项表!$C:$C,考核调整事项表!$G:$G,累计考核费用!$B98,考核调整事项表!$D:$D,累计考核费用!K$3)+SUMIFS(考核调整事项表!$E:$E,考核调整事项表!$G:$G,累计考核费用!$B98,考核调整事项表!$F:$F,累计考核费用!K$3)</f>
        <v>0</v>
      </c>
      <c r="L98" s="68">
        <f>SUMIFS(考核调整事项表!$C:$C,考核调整事项表!$G:$G,累计考核费用!$B98,考核调整事项表!$D:$D,累计考核费用!L$3)+SUMIFS(考核调整事项表!$E:$E,考核调整事项表!$G:$G,累计考核费用!$B98,考核调整事项表!$F:$F,累计考核费用!L$3)</f>
        <v>0</v>
      </c>
      <c r="M98" s="68">
        <f>SUMIFS(考核调整事项表!$C:$C,考核调整事项表!$G:$G,累计考核费用!$B98,考核调整事项表!$D:$D,累计考核费用!M$3)+SUMIFS(考核调整事项表!$E:$E,考核调整事项表!$G:$G,累计考核费用!$B98,考核调整事项表!$F:$F,累计考核费用!M$3)</f>
        <v>0</v>
      </c>
      <c r="N98" s="68">
        <f>SUMIFS(考核调整事项表!$C:$C,考核调整事项表!$G:$G,累计考核费用!$B98,考核调整事项表!$D:$D,累计考核费用!N$3)+SUMIFS(考核调整事项表!$E:$E,考核调整事项表!$G:$G,累计考核费用!$B98,考核调整事项表!$F:$F,累计考核费用!N$3)</f>
        <v>0</v>
      </c>
      <c r="O98" s="68">
        <f>SUMIFS(考核调整事项表!$C:$C,考核调整事项表!$G:$G,累计考核费用!$B98,考核调整事项表!$D:$D,累计考核费用!O$3)+SUMIFS(考核调整事项表!$E:$E,考核调整事项表!$G:$G,累计考核费用!$B98,考核调整事项表!$F:$F,累计考核费用!O$3)</f>
        <v>0</v>
      </c>
      <c r="P98" s="78">
        <f t="shared" si="8"/>
        <v>0</v>
      </c>
      <c r="Q98" s="68">
        <f>SUMIFS(考核调整事项表!$C:$C,考核调整事项表!$G:$G,累计考核费用!$B98,考核调整事项表!$D:$D,累计考核费用!Q$3)+SUMIFS(考核调整事项表!$E:$E,考核调整事项表!$G:$G,累计考核费用!$B98,考核调整事项表!$F:$F,累计考核费用!Q$3)</f>
        <v>0</v>
      </c>
      <c r="R98" s="68">
        <f>SUMIFS(考核调整事项表!$C:$C,考核调整事项表!$G:$G,累计考核费用!$B98,考核调整事项表!$D:$D,累计考核费用!R$3)+SUMIFS(考核调整事项表!$E:$E,考核调整事项表!$G:$G,累计考核费用!$B98,考核调整事项表!$F:$F,累计考核费用!R$3)</f>
        <v>0</v>
      </c>
      <c r="S98" s="68">
        <f>SUMIFS(考核调整事项表!$C:$C,考核调整事项表!$G:$G,累计考核费用!$B98,考核调整事项表!$D:$D,累计考核费用!S$3)+SUMIFS(考核调整事项表!$E:$E,考核调整事项表!$G:$G,累计考核费用!$B98,考核调整事项表!$F:$F,累计考核费用!S$3)</f>
        <v>0</v>
      </c>
      <c r="T98" s="68">
        <f>SUMIFS(考核调整事项表!$C:$C,考核调整事项表!$G:$G,累计考核费用!$B98,考核调整事项表!$D:$D,累计考核费用!T$3)+SUMIFS(考核调整事项表!$E:$E,考核调整事项表!$G:$G,累计考核费用!$B98,考核调整事项表!$F:$F,累计考核费用!T$3)</f>
        <v>0</v>
      </c>
      <c r="U98" s="68">
        <f t="shared" si="9"/>
        <v>0</v>
      </c>
      <c r="V98" s="68">
        <f>SUMIFS(考核调整事项表!$C:$C,考核调整事项表!$G:$G,累计考核费用!$B98,考核调整事项表!$D:$D,累计考核费用!V$3)+SUMIFS(考核调整事项表!$E:$E,考核调整事项表!$G:$G,累计考核费用!$B98,考核调整事项表!$F:$F,累计考核费用!V$3)</f>
        <v>0</v>
      </c>
      <c r="W98" s="68">
        <f>SUMIFS(考核调整事项表!$C:$C,考核调整事项表!$G:$G,累计考核费用!$B98,考核调整事项表!$D:$D,累计考核费用!W$3)+SUMIFS(考核调整事项表!$E:$E,考核调整事项表!$G:$G,累计考核费用!$B98,考核调整事项表!$F:$F,累计考核费用!W$3)</f>
        <v>0</v>
      </c>
      <c r="X98" s="68">
        <f>SUMIFS(考核调整事项表!$C:$C,考核调整事项表!$G:$G,累计考核费用!$B98,考核调整事项表!$D:$D,累计考核费用!X$3)+SUMIFS(考核调整事项表!$E:$E,考核调整事项表!$G:$G,累计考核费用!$B98,考核调整事项表!$F:$F,累计考核费用!X$3)</f>
        <v>0</v>
      </c>
      <c r="Y98" s="68">
        <f>SUMIFS(考核调整事项表!$C:$C,考核调整事项表!$G:$G,累计考核费用!$B98,考核调整事项表!$D:$D,累计考核费用!Y$3)+SUMIFS(考核调整事项表!$E:$E,考核调整事项表!$G:$G,累计考核费用!$B98,考核调整事项表!$F:$F,累计考核费用!Y$3)</f>
        <v>0</v>
      </c>
    </row>
    <row r="99" spans="1:26">
      <c r="A99" s="254"/>
      <c r="B99" s="70" t="s">
        <v>105</v>
      </c>
      <c r="C99" s="68">
        <f t="shared" si="6"/>
        <v>0</v>
      </c>
      <c r="D99" s="68">
        <f>SUMIFS(考核调整事项表!$C:$C,考核调整事项表!$G:$G,累计考核费用!$B99,考核调整事项表!$D:$D,累计考核费用!D$3)+SUMIFS(考核调整事项表!$E:$E,考核调整事项表!$G:$G,累计考核费用!$B99,考核调整事项表!$F:$F,累计考核费用!D$3)</f>
        <v>-4166667.3333333335</v>
      </c>
      <c r="E99" s="68">
        <f>SUMIFS(考核调整事项表!$C:$C,考核调整事项表!$G:$G,累计考核费用!$B99,考核调整事项表!$D:$D,累计考核费用!E$3)+SUMIFS(考核调整事项表!$E:$E,考核调整事项表!$G:$G,累计考核费用!$B99,考核调整事项表!$F:$F,累计考核费用!E$3)</f>
        <v>0</v>
      </c>
      <c r="F99" s="68">
        <f>SUMIFS(考核调整事项表!$C:$C,考核调整事项表!$G:$G,累计考核费用!$B99,考核调整事项表!$D:$D,累计考核费用!F$3)+SUMIFS(考核调整事项表!$E:$E,考核调整事项表!$G:$G,累计考核费用!$B99,考核调整事项表!$F:$F,累计考核费用!F$3)</f>
        <v>4166667.3333333335</v>
      </c>
      <c r="G99" s="68">
        <f>SUMIFS(考核调整事项表!$C:$C,考核调整事项表!$G:$G,累计考核费用!$B99,考核调整事项表!$D:$D,累计考核费用!G$3)+SUMIFS(考核调整事项表!$E:$E,考核调整事项表!$G:$G,累计考核费用!$B99,考核调整事项表!$F:$F,累计考核费用!G$3)</f>
        <v>0</v>
      </c>
      <c r="H99" s="68">
        <f t="shared" si="7"/>
        <v>0</v>
      </c>
      <c r="I99" s="68">
        <f>SUMIFS(考核调整事项表!$C:$C,考核调整事项表!$G:$G,累计考核费用!$B99,考核调整事项表!$D:$D,累计考核费用!I$3)+SUMIFS(考核调整事项表!$E:$E,考核调整事项表!$G:$G,累计考核费用!$B99,考核调整事项表!$F:$F,累计考核费用!I$3)</f>
        <v>0</v>
      </c>
      <c r="J99" s="68">
        <f>SUMIFS(考核调整事项表!$C:$C,考核调整事项表!$G:$G,累计考核费用!$B99,考核调整事项表!$D:$D,累计考核费用!J$3)+SUMIFS(考核调整事项表!$E:$E,考核调整事项表!$G:$G,累计考核费用!$B99,考核调整事项表!$F:$F,累计考核费用!J$3)</f>
        <v>0</v>
      </c>
      <c r="K99" s="68">
        <f>SUMIFS(考核调整事项表!$C:$C,考核调整事项表!$G:$G,累计考核费用!$B99,考核调整事项表!$D:$D,累计考核费用!K$3)+SUMIFS(考核调整事项表!$E:$E,考核调整事项表!$G:$G,累计考核费用!$B99,考核调整事项表!$F:$F,累计考核费用!K$3)</f>
        <v>0</v>
      </c>
      <c r="L99" s="68">
        <f>SUMIFS(考核调整事项表!$C:$C,考核调整事项表!$G:$G,累计考核费用!$B99,考核调整事项表!$D:$D,累计考核费用!L$3)+SUMIFS(考核调整事项表!$E:$E,考核调整事项表!$G:$G,累计考核费用!$B99,考核调整事项表!$F:$F,累计考核费用!L$3)</f>
        <v>0</v>
      </c>
      <c r="M99" s="68">
        <f>SUMIFS(考核调整事项表!$C:$C,考核调整事项表!$G:$G,累计考核费用!$B99,考核调整事项表!$D:$D,累计考核费用!M$3)+SUMIFS(考核调整事项表!$E:$E,考核调整事项表!$G:$G,累计考核费用!$B99,考核调整事项表!$F:$F,累计考核费用!M$3)</f>
        <v>0</v>
      </c>
      <c r="N99" s="68">
        <f>SUMIFS(考核调整事项表!$C:$C,考核调整事项表!$G:$G,累计考核费用!$B99,考核调整事项表!$D:$D,累计考核费用!N$3)+SUMIFS(考核调整事项表!$E:$E,考核调整事项表!$G:$G,累计考核费用!$B99,考核调整事项表!$F:$F,累计考核费用!N$3)</f>
        <v>0</v>
      </c>
      <c r="O99" s="68">
        <f>SUMIFS(考核调整事项表!$C:$C,考核调整事项表!$G:$G,累计考核费用!$B99,考核调整事项表!$D:$D,累计考核费用!O$3)+SUMIFS(考核调整事项表!$E:$E,考核调整事项表!$G:$G,累计考核费用!$B99,考核调整事项表!$F:$F,累计考核费用!O$3)</f>
        <v>0</v>
      </c>
      <c r="P99" s="78">
        <f t="shared" si="8"/>
        <v>0</v>
      </c>
      <c r="Q99" s="68">
        <f>SUMIFS(考核调整事项表!$C:$C,考核调整事项表!$G:$G,累计考核费用!$B99,考核调整事项表!$D:$D,累计考核费用!Q$3)+SUMIFS(考核调整事项表!$E:$E,考核调整事项表!$G:$G,累计考核费用!$B99,考核调整事项表!$F:$F,累计考核费用!Q$3)</f>
        <v>0</v>
      </c>
      <c r="R99" s="68">
        <f>SUMIFS(考核调整事项表!$C:$C,考核调整事项表!$G:$G,累计考核费用!$B99,考核调整事项表!$D:$D,累计考核费用!R$3)+SUMIFS(考核调整事项表!$E:$E,考核调整事项表!$G:$G,累计考核费用!$B99,考核调整事项表!$F:$F,累计考核费用!R$3)</f>
        <v>0</v>
      </c>
      <c r="S99" s="68">
        <f>SUMIFS(考核调整事项表!$C:$C,考核调整事项表!$G:$G,累计考核费用!$B99,考核调整事项表!$D:$D,累计考核费用!S$3)+SUMIFS(考核调整事项表!$E:$E,考核调整事项表!$G:$G,累计考核费用!$B99,考核调整事项表!$F:$F,累计考核费用!S$3)</f>
        <v>0</v>
      </c>
      <c r="T99" s="68">
        <f>SUMIFS(考核调整事项表!$C:$C,考核调整事项表!$G:$G,累计考核费用!$B99,考核调整事项表!$D:$D,累计考核费用!T$3)+SUMIFS(考核调整事项表!$E:$E,考核调整事项表!$G:$G,累计考核费用!$B99,考核调整事项表!$F:$F,累计考核费用!T$3)</f>
        <v>0</v>
      </c>
      <c r="U99" s="68">
        <f t="shared" si="9"/>
        <v>0</v>
      </c>
      <c r="V99" s="68">
        <f>SUMIFS(考核调整事项表!$C:$C,考核调整事项表!$G:$G,累计考核费用!$B99,考核调整事项表!$D:$D,累计考核费用!V$3)+SUMIFS(考核调整事项表!$E:$E,考核调整事项表!$G:$G,累计考核费用!$B99,考核调整事项表!$F:$F,累计考核费用!V$3)</f>
        <v>0</v>
      </c>
      <c r="W99" s="68">
        <f>SUMIFS(考核调整事项表!$C:$C,考核调整事项表!$G:$G,累计考核费用!$B99,考核调整事项表!$D:$D,累计考核费用!W$3)+SUMIFS(考核调整事项表!$E:$E,考核调整事项表!$G:$G,累计考核费用!$B99,考核调整事项表!$F:$F,累计考核费用!W$3)</f>
        <v>0</v>
      </c>
      <c r="X99" s="68">
        <f>SUMIFS(考核调整事项表!$C:$C,考核调整事项表!$G:$G,累计考核费用!$B99,考核调整事项表!$D:$D,累计考核费用!X$3)+SUMIFS(考核调整事项表!$E:$E,考核调整事项表!$G:$G,累计考核费用!$B99,考核调整事项表!$F:$F,累计考核费用!X$3)</f>
        <v>0</v>
      </c>
      <c r="Y99" s="68">
        <f>SUMIFS(考核调整事项表!$C:$C,考核调整事项表!$G:$G,累计考核费用!$B99,考核调整事项表!$D:$D,累计考核费用!Y$3)+SUMIFS(考核调整事项表!$E:$E,考核调整事项表!$G:$G,累计考核费用!$B99,考核调整事项表!$F:$F,累计考核费用!Y$3)</f>
        <v>0</v>
      </c>
    </row>
    <row r="100" spans="1:26">
      <c r="A100" s="254"/>
      <c r="B100" s="70" t="s">
        <v>106</v>
      </c>
      <c r="C100" s="68">
        <f t="shared" si="6"/>
        <v>0</v>
      </c>
      <c r="D100" s="68">
        <f>SUMIFS(考核调整事项表!$C:$C,考核调整事项表!$G:$G,累计考核费用!$B100,考核调整事项表!$D:$D,累计考核费用!D$3)+SUMIFS(考核调整事项表!$E:$E,考核调整事项表!$G:$G,累计考核费用!$B100,考核调整事项表!$F:$F,累计考核费用!D$3)</f>
        <v>0</v>
      </c>
      <c r="E100" s="68">
        <f>SUMIFS(考核调整事项表!$C:$C,考核调整事项表!$G:$G,累计考核费用!$B100,考核调整事项表!$D:$D,累计考核费用!E$3)+SUMIFS(考核调整事项表!$E:$E,考核调整事项表!$G:$G,累计考核费用!$B100,考核调整事项表!$F:$F,累计考核费用!E$3)</f>
        <v>0</v>
      </c>
      <c r="F100" s="68">
        <f>SUMIFS(考核调整事项表!$C:$C,考核调整事项表!$G:$G,累计考核费用!$B100,考核调整事项表!$D:$D,累计考核费用!F$3)+SUMIFS(考核调整事项表!$E:$E,考核调整事项表!$G:$G,累计考核费用!$B100,考核调整事项表!$F:$F,累计考核费用!F$3)</f>
        <v>0</v>
      </c>
      <c r="G100" s="68">
        <f>SUMIFS(考核调整事项表!$C:$C,考核调整事项表!$G:$G,累计考核费用!$B100,考核调整事项表!$D:$D,累计考核费用!G$3)+SUMIFS(考核调整事项表!$E:$E,考核调整事项表!$G:$G,累计考核费用!$B100,考核调整事项表!$F:$F,累计考核费用!G$3)</f>
        <v>0</v>
      </c>
      <c r="H100" s="68">
        <f t="shared" si="7"/>
        <v>0</v>
      </c>
      <c r="I100" s="68">
        <f>SUMIFS(考核调整事项表!$C:$C,考核调整事项表!$G:$G,累计考核费用!$B100,考核调整事项表!$D:$D,累计考核费用!I$3)+SUMIFS(考核调整事项表!$E:$E,考核调整事项表!$G:$G,累计考核费用!$B100,考核调整事项表!$F:$F,累计考核费用!I$3)</f>
        <v>0</v>
      </c>
      <c r="J100" s="68">
        <f>SUMIFS(考核调整事项表!$C:$C,考核调整事项表!$G:$G,累计考核费用!$B100,考核调整事项表!$D:$D,累计考核费用!J$3)+SUMIFS(考核调整事项表!$E:$E,考核调整事项表!$G:$G,累计考核费用!$B100,考核调整事项表!$F:$F,累计考核费用!J$3)</f>
        <v>0</v>
      </c>
      <c r="K100" s="68">
        <f>SUMIFS(考核调整事项表!$C:$C,考核调整事项表!$G:$G,累计考核费用!$B100,考核调整事项表!$D:$D,累计考核费用!K$3)+SUMIFS(考核调整事项表!$E:$E,考核调整事项表!$G:$G,累计考核费用!$B100,考核调整事项表!$F:$F,累计考核费用!K$3)</f>
        <v>0</v>
      </c>
      <c r="L100" s="68">
        <f>SUMIFS(考核调整事项表!$C:$C,考核调整事项表!$G:$G,累计考核费用!$B100,考核调整事项表!$D:$D,累计考核费用!L$3)+SUMIFS(考核调整事项表!$E:$E,考核调整事项表!$G:$G,累计考核费用!$B100,考核调整事项表!$F:$F,累计考核费用!L$3)</f>
        <v>0</v>
      </c>
      <c r="M100" s="68">
        <f>SUMIFS(考核调整事项表!$C:$C,考核调整事项表!$G:$G,累计考核费用!$B100,考核调整事项表!$D:$D,累计考核费用!M$3)+SUMIFS(考核调整事项表!$E:$E,考核调整事项表!$G:$G,累计考核费用!$B100,考核调整事项表!$F:$F,累计考核费用!M$3)</f>
        <v>0</v>
      </c>
      <c r="N100" s="68">
        <f>SUMIFS(考核调整事项表!$C:$C,考核调整事项表!$G:$G,累计考核费用!$B100,考核调整事项表!$D:$D,累计考核费用!N$3)+SUMIFS(考核调整事项表!$E:$E,考核调整事项表!$G:$G,累计考核费用!$B100,考核调整事项表!$F:$F,累计考核费用!N$3)</f>
        <v>0</v>
      </c>
      <c r="O100" s="68">
        <f>SUMIFS(考核调整事项表!$C:$C,考核调整事项表!$G:$G,累计考核费用!$B100,考核调整事项表!$D:$D,累计考核费用!O$3)+SUMIFS(考核调整事项表!$E:$E,考核调整事项表!$G:$G,累计考核费用!$B100,考核调整事项表!$F:$F,累计考核费用!O$3)</f>
        <v>0</v>
      </c>
      <c r="P100" s="78">
        <f t="shared" si="8"/>
        <v>0</v>
      </c>
      <c r="Q100" s="68">
        <f>SUMIFS(考核调整事项表!$C:$C,考核调整事项表!$G:$G,累计考核费用!$B100,考核调整事项表!$D:$D,累计考核费用!Q$3)+SUMIFS(考核调整事项表!$E:$E,考核调整事项表!$G:$G,累计考核费用!$B100,考核调整事项表!$F:$F,累计考核费用!Q$3)</f>
        <v>0</v>
      </c>
      <c r="R100" s="68">
        <f>SUMIFS(考核调整事项表!$C:$C,考核调整事项表!$G:$G,累计考核费用!$B100,考核调整事项表!$D:$D,累计考核费用!R$3)+SUMIFS(考核调整事项表!$E:$E,考核调整事项表!$G:$G,累计考核费用!$B100,考核调整事项表!$F:$F,累计考核费用!R$3)</f>
        <v>0</v>
      </c>
      <c r="S100" s="68">
        <f>SUMIFS(考核调整事项表!$C:$C,考核调整事项表!$G:$G,累计考核费用!$B100,考核调整事项表!$D:$D,累计考核费用!S$3)+SUMIFS(考核调整事项表!$E:$E,考核调整事项表!$G:$G,累计考核费用!$B100,考核调整事项表!$F:$F,累计考核费用!S$3)</f>
        <v>0</v>
      </c>
      <c r="T100" s="68">
        <f>SUMIFS(考核调整事项表!$C:$C,考核调整事项表!$G:$G,累计考核费用!$B100,考核调整事项表!$D:$D,累计考核费用!T$3)+SUMIFS(考核调整事项表!$E:$E,考核调整事项表!$G:$G,累计考核费用!$B100,考核调整事项表!$F:$F,累计考核费用!T$3)</f>
        <v>0</v>
      </c>
      <c r="U100" s="68">
        <f t="shared" si="9"/>
        <v>0</v>
      </c>
      <c r="V100" s="68">
        <f>SUMIFS(考核调整事项表!$C:$C,考核调整事项表!$G:$G,累计考核费用!$B100,考核调整事项表!$D:$D,累计考核费用!V$3)+SUMIFS(考核调整事项表!$E:$E,考核调整事项表!$G:$G,累计考核费用!$B100,考核调整事项表!$F:$F,累计考核费用!V$3)</f>
        <v>0</v>
      </c>
      <c r="W100" s="68">
        <f>SUMIFS(考核调整事项表!$C:$C,考核调整事项表!$G:$G,累计考核费用!$B100,考核调整事项表!$D:$D,累计考核费用!W$3)+SUMIFS(考核调整事项表!$E:$E,考核调整事项表!$G:$G,累计考核费用!$B100,考核调整事项表!$F:$F,累计考核费用!W$3)</f>
        <v>0</v>
      </c>
      <c r="X100" s="68">
        <f>SUMIFS(考核调整事项表!$C:$C,考核调整事项表!$G:$G,累计考核费用!$B100,考核调整事项表!$D:$D,累计考核费用!X$3)+SUMIFS(考核调整事项表!$E:$E,考核调整事项表!$G:$G,累计考核费用!$B100,考核调整事项表!$F:$F,累计考核费用!X$3)</f>
        <v>0</v>
      </c>
      <c r="Y100" s="68">
        <f>SUMIFS(考核调整事项表!$C:$C,考核调整事项表!$G:$G,累计考核费用!$B100,考核调整事项表!$D:$D,累计考核费用!Y$3)+SUMIFS(考核调整事项表!$E:$E,考核调整事项表!$G:$G,累计考核费用!$B100,考核调整事项表!$F:$F,累计考核费用!Y$3)</f>
        <v>0</v>
      </c>
    </row>
    <row r="101" spans="1:26">
      <c r="A101" s="254"/>
      <c r="B101" s="70" t="s">
        <v>107</v>
      </c>
      <c r="C101" s="68">
        <f t="shared" si="6"/>
        <v>0</v>
      </c>
      <c r="D101" s="68">
        <f>SUMIFS(考核调整事项表!$C:$C,考核调整事项表!$G:$G,累计考核费用!$B101,考核调整事项表!$D:$D,累计考核费用!D$3)+SUMIFS(考核调整事项表!$E:$E,考核调整事项表!$G:$G,累计考核费用!$B101,考核调整事项表!$F:$F,累计考核费用!D$3)</f>
        <v>0</v>
      </c>
      <c r="E101" s="68">
        <f>SUMIFS(考核调整事项表!$C:$C,考核调整事项表!$G:$G,累计考核费用!$B101,考核调整事项表!$D:$D,累计考核费用!E$3)+SUMIFS(考核调整事项表!$E:$E,考核调整事项表!$G:$G,累计考核费用!$B101,考核调整事项表!$F:$F,累计考核费用!E$3)</f>
        <v>0</v>
      </c>
      <c r="F101" s="68">
        <f>SUMIFS(考核调整事项表!$C:$C,考核调整事项表!$G:$G,累计考核费用!$B101,考核调整事项表!$D:$D,累计考核费用!F$3)+SUMIFS(考核调整事项表!$E:$E,考核调整事项表!$G:$G,累计考核费用!$B101,考核调整事项表!$F:$F,累计考核费用!F$3)</f>
        <v>0</v>
      </c>
      <c r="G101" s="68">
        <f>SUMIFS(考核调整事项表!$C:$C,考核调整事项表!$G:$G,累计考核费用!$B101,考核调整事项表!$D:$D,累计考核费用!G$3)+SUMIFS(考核调整事项表!$E:$E,考核调整事项表!$G:$G,累计考核费用!$B101,考核调整事项表!$F:$F,累计考核费用!G$3)</f>
        <v>0</v>
      </c>
      <c r="H101" s="68">
        <f t="shared" si="7"/>
        <v>0</v>
      </c>
      <c r="I101" s="68">
        <f>SUMIFS(考核调整事项表!$C:$C,考核调整事项表!$G:$G,累计考核费用!$B101,考核调整事项表!$D:$D,累计考核费用!I$3)+SUMIFS(考核调整事项表!$E:$E,考核调整事项表!$G:$G,累计考核费用!$B101,考核调整事项表!$F:$F,累计考核费用!I$3)</f>
        <v>0</v>
      </c>
      <c r="J101" s="68">
        <f>SUMIFS(考核调整事项表!$C:$C,考核调整事项表!$G:$G,累计考核费用!$B101,考核调整事项表!$D:$D,累计考核费用!J$3)+SUMIFS(考核调整事项表!$E:$E,考核调整事项表!$G:$G,累计考核费用!$B101,考核调整事项表!$F:$F,累计考核费用!J$3)</f>
        <v>0</v>
      </c>
      <c r="K101" s="68">
        <f>SUMIFS(考核调整事项表!$C:$C,考核调整事项表!$G:$G,累计考核费用!$B101,考核调整事项表!$D:$D,累计考核费用!K$3)+SUMIFS(考核调整事项表!$E:$E,考核调整事项表!$G:$G,累计考核费用!$B101,考核调整事项表!$F:$F,累计考核费用!K$3)</f>
        <v>0</v>
      </c>
      <c r="L101" s="68">
        <f>SUMIFS(考核调整事项表!$C:$C,考核调整事项表!$G:$G,累计考核费用!$B101,考核调整事项表!$D:$D,累计考核费用!L$3)+SUMIFS(考核调整事项表!$E:$E,考核调整事项表!$G:$G,累计考核费用!$B101,考核调整事项表!$F:$F,累计考核费用!L$3)</f>
        <v>0</v>
      </c>
      <c r="M101" s="68">
        <f>SUMIFS(考核调整事项表!$C:$C,考核调整事项表!$G:$G,累计考核费用!$B101,考核调整事项表!$D:$D,累计考核费用!M$3)+SUMIFS(考核调整事项表!$E:$E,考核调整事项表!$G:$G,累计考核费用!$B101,考核调整事项表!$F:$F,累计考核费用!M$3)</f>
        <v>0</v>
      </c>
      <c r="N101" s="68">
        <f>SUMIFS(考核调整事项表!$C:$C,考核调整事项表!$G:$G,累计考核费用!$B101,考核调整事项表!$D:$D,累计考核费用!N$3)+SUMIFS(考核调整事项表!$E:$E,考核调整事项表!$G:$G,累计考核费用!$B101,考核调整事项表!$F:$F,累计考核费用!N$3)</f>
        <v>0</v>
      </c>
      <c r="O101" s="68">
        <f>SUMIFS(考核调整事项表!$C:$C,考核调整事项表!$G:$G,累计考核费用!$B101,考核调整事项表!$D:$D,累计考核费用!O$3)+SUMIFS(考核调整事项表!$E:$E,考核调整事项表!$G:$G,累计考核费用!$B101,考核调整事项表!$F:$F,累计考核费用!O$3)</f>
        <v>0</v>
      </c>
      <c r="P101" s="78">
        <f t="shared" si="8"/>
        <v>0</v>
      </c>
      <c r="Q101" s="68">
        <f>SUMIFS(考核调整事项表!$C:$C,考核调整事项表!$G:$G,累计考核费用!$B101,考核调整事项表!$D:$D,累计考核费用!Q$3)+SUMIFS(考核调整事项表!$E:$E,考核调整事项表!$G:$G,累计考核费用!$B101,考核调整事项表!$F:$F,累计考核费用!Q$3)</f>
        <v>0</v>
      </c>
      <c r="R101" s="68">
        <f>SUMIFS(考核调整事项表!$C:$C,考核调整事项表!$G:$G,累计考核费用!$B101,考核调整事项表!$D:$D,累计考核费用!R$3)+SUMIFS(考核调整事项表!$E:$E,考核调整事项表!$G:$G,累计考核费用!$B101,考核调整事项表!$F:$F,累计考核费用!R$3)</f>
        <v>0</v>
      </c>
      <c r="S101" s="68">
        <f>SUMIFS(考核调整事项表!$C:$C,考核调整事项表!$G:$G,累计考核费用!$B101,考核调整事项表!$D:$D,累计考核费用!S$3)+SUMIFS(考核调整事项表!$E:$E,考核调整事项表!$G:$G,累计考核费用!$B101,考核调整事项表!$F:$F,累计考核费用!S$3)</f>
        <v>0</v>
      </c>
      <c r="T101" s="68">
        <f>SUMIFS(考核调整事项表!$C:$C,考核调整事项表!$G:$G,累计考核费用!$B101,考核调整事项表!$D:$D,累计考核费用!T$3)+SUMIFS(考核调整事项表!$E:$E,考核调整事项表!$G:$G,累计考核费用!$B101,考核调整事项表!$F:$F,累计考核费用!T$3)</f>
        <v>0</v>
      </c>
      <c r="U101" s="68">
        <f t="shared" si="9"/>
        <v>0</v>
      </c>
      <c r="V101" s="68">
        <f>SUMIFS(考核调整事项表!$C:$C,考核调整事项表!$G:$G,累计考核费用!$B101,考核调整事项表!$D:$D,累计考核费用!V$3)+SUMIFS(考核调整事项表!$E:$E,考核调整事项表!$G:$G,累计考核费用!$B101,考核调整事项表!$F:$F,累计考核费用!V$3)</f>
        <v>0</v>
      </c>
      <c r="W101" s="68">
        <f>SUMIFS(考核调整事项表!$C:$C,考核调整事项表!$G:$G,累计考核费用!$B101,考核调整事项表!$D:$D,累计考核费用!W$3)+SUMIFS(考核调整事项表!$E:$E,考核调整事项表!$G:$G,累计考核费用!$B101,考核调整事项表!$F:$F,累计考核费用!W$3)</f>
        <v>0</v>
      </c>
      <c r="X101" s="68">
        <f>SUMIFS(考核调整事项表!$C:$C,考核调整事项表!$G:$G,累计考核费用!$B101,考核调整事项表!$D:$D,累计考核费用!X$3)+SUMIFS(考核调整事项表!$E:$E,考核调整事项表!$G:$G,累计考核费用!$B101,考核调整事项表!$F:$F,累计考核费用!X$3)</f>
        <v>0</v>
      </c>
      <c r="Y101" s="68">
        <f>SUMIFS(考核调整事项表!$C:$C,考核调整事项表!$G:$G,累计考核费用!$B101,考核调整事项表!$D:$D,累计考核费用!Y$3)+SUMIFS(考核调整事项表!$E:$E,考核调整事项表!$G:$G,累计考核费用!$B101,考核调整事项表!$F:$F,累计考核费用!Y$3)</f>
        <v>0</v>
      </c>
    </row>
    <row r="102" spans="1:26">
      <c r="A102" s="254"/>
      <c r="B102" s="70" t="s">
        <v>108</v>
      </c>
      <c r="C102" s="68">
        <f t="shared" si="6"/>
        <v>0</v>
      </c>
      <c r="D102" s="68">
        <f>SUMIFS(考核调整事项表!$C:$C,考核调整事项表!$G:$G,累计考核费用!$B102,考核调整事项表!$D:$D,累计考核费用!D$3)+SUMIFS(考核调整事项表!$E:$E,考核调整事项表!$G:$G,累计考核费用!$B102,考核调整事项表!$F:$F,累计考核费用!D$3)</f>
        <v>0</v>
      </c>
      <c r="E102" s="68">
        <f>SUMIFS(考核调整事项表!$C:$C,考核调整事项表!$G:$G,累计考核费用!$B102,考核调整事项表!$D:$D,累计考核费用!E$3)+SUMIFS(考核调整事项表!$E:$E,考核调整事项表!$G:$G,累计考核费用!$B102,考核调整事项表!$F:$F,累计考核费用!E$3)</f>
        <v>0</v>
      </c>
      <c r="F102" s="68">
        <f>SUMIFS(考核调整事项表!$C:$C,考核调整事项表!$G:$G,累计考核费用!$B102,考核调整事项表!$D:$D,累计考核费用!F$3)+SUMIFS(考核调整事项表!$E:$E,考核调整事项表!$G:$G,累计考核费用!$B102,考核调整事项表!$F:$F,累计考核费用!F$3)</f>
        <v>0</v>
      </c>
      <c r="G102" s="68">
        <f>SUMIFS(考核调整事项表!$C:$C,考核调整事项表!$G:$G,累计考核费用!$B102,考核调整事项表!$D:$D,累计考核费用!G$3)+SUMIFS(考核调整事项表!$E:$E,考核调整事项表!$G:$G,累计考核费用!$B102,考核调整事项表!$F:$F,累计考核费用!G$3)</f>
        <v>0</v>
      </c>
      <c r="H102" s="68">
        <f t="shared" si="7"/>
        <v>0</v>
      </c>
      <c r="I102" s="68">
        <f>SUMIFS(考核调整事项表!$C:$C,考核调整事项表!$G:$G,累计考核费用!$B102,考核调整事项表!$D:$D,累计考核费用!I$3)+SUMIFS(考核调整事项表!$E:$E,考核调整事项表!$G:$G,累计考核费用!$B102,考核调整事项表!$F:$F,累计考核费用!I$3)</f>
        <v>0</v>
      </c>
      <c r="J102" s="68">
        <f>SUMIFS(考核调整事项表!$C:$C,考核调整事项表!$G:$G,累计考核费用!$B102,考核调整事项表!$D:$D,累计考核费用!J$3)+SUMIFS(考核调整事项表!$E:$E,考核调整事项表!$G:$G,累计考核费用!$B102,考核调整事项表!$F:$F,累计考核费用!J$3)</f>
        <v>0</v>
      </c>
      <c r="K102" s="68">
        <f>SUMIFS(考核调整事项表!$C:$C,考核调整事项表!$G:$G,累计考核费用!$B102,考核调整事项表!$D:$D,累计考核费用!K$3)+SUMIFS(考核调整事项表!$E:$E,考核调整事项表!$G:$G,累计考核费用!$B102,考核调整事项表!$F:$F,累计考核费用!K$3)</f>
        <v>0</v>
      </c>
      <c r="L102" s="68">
        <f>SUMIFS(考核调整事项表!$C:$C,考核调整事项表!$G:$G,累计考核费用!$B102,考核调整事项表!$D:$D,累计考核费用!L$3)+SUMIFS(考核调整事项表!$E:$E,考核调整事项表!$G:$G,累计考核费用!$B102,考核调整事项表!$F:$F,累计考核费用!L$3)</f>
        <v>0</v>
      </c>
      <c r="M102" s="68">
        <f>SUMIFS(考核调整事项表!$C:$C,考核调整事项表!$G:$G,累计考核费用!$B102,考核调整事项表!$D:$D,累计考核费用!M$3)+SUMIFS(考核调整事项表!$E:$E,考核调整事项表!$G:$G,累计考核费用!$B102,考核调整事项表!$F:$F,累计考核费用!M$3)</f>
        <v>0</v>
      </c>
      <c r="N102" s="68">
        <f>SUMIFS(考核调整事项表!$C:$C,考核调整事项表!$G:$G,累计考核费用!$B102,考核调整事项表!$D:$D,累计考核费用!N$3)+SUMIFS(考核调整事项表!$E:$E,考核调整事项表!$G:$G,累计考核费用!$B102,考核调整事项表!$F:$F,累计考核费用!N$3)</f>
        <v>0</v>
      </c>
      <c r="O102" s="68">
        <f>SUMIFS(考核调整事项表!$C:$C,考核调整事项表!$G:$G,累计考核费用!$B102,考核调整事项表!$D:$D,累计考核费用!O$3)+SUMIFS(考核调整事项表!$E:$E,考核调整事项表!$G:$G,累计考核费用!$B102,考核调整事项表!$F:$F,累计考核费用!O$3)</f>
        <v>0</v>
      </c>
      <c r="P102" s="78">
        <f t="shared" si="8"/>
        <v>0</v>
      </c>
      <c r="Q102" s="68">
        <f>SUMIFS(考核调整事项表!$C:$C,考核调整事项表!$G:$G,累计考核费用!$B102,考核调整事项表!$D:$D,累计考核费用!Q$3)+SUMIFS(考核调整事项表!$E:$E,考核调整事项表!$G:$G,累计考核费用!$B102,考核调整事项表!$F:$F,累计考核费用!Q$3)</f>
        <v>0</v>
      </c>
      <c r="R102" s="68">
        <f>SUMIFS(考核调整事项表!$C:$C,考核调整事项表!$G:$G,累计考核费用!$B102,考核调整事项表!$D:$D,累计考核费用!R$3)+SUMIFS(考核调整事项表!$E:$E,考核调整事项表!$G:$G,累计考核费用!$B102,考核调整事项表!$F:$F,累计考核费用!R$3)</f>
        <v>0</v>
      </c>
      <c r="S102" s="68">
        <f>SUMIFS(考核调整事项表!$C:$C,考核调整事项表!$G:$G,累计考核费用!$B102,考核调整事项表!$D:$D,累计考核费用!S$3)+SUMIFS(考核调整事项表!$E:$E,考核调整事项表!$G:$G,累计考核费用!$B102,考核调整事项表!$F:$F,累计考核费用!S$3)</f>
        <v>0</v>
      </c>
      <c r="T102" s="68">
        <f>SUMIFS(考核调整事项表!$C:$C,考核调整事项表!$G:$G,累计考核费用!$B102,考核调整事项表!$D:$D,累计考核费用!T$3)+SUMIFS(考核调整事项表!$E:$E,考核调整事项表!$G:$G,累计考核费用!$B102,考核调整事项表!$F:$F,累计考核费用!T$3)</f>
        <v>0</v>
      </c>
      <c r="U102" s="68">
        <f t="shared" si="9"/>
        <v>0</v>
      </c>
      <c r="V102" s="68">
        <f>SUMIFS(考核调整事项表!$C:$C,考核调整事项表!$G:$G,累计考核费用!$B102,考核调整事项表!$D:$D,累计考核费用!V$3)+SUMIFS(考核调整事项表!$E:$E,考核调整事项表!$G:$G,累计考核费用!$B102,考核调整事项表!$F:$F,累计考核费用!V$3)</f>
        <v>0</v>
      </c>
      <c r="W102" s="68">
        <f>SUMIFS(考核调整事项表!$C:$C,考核调整事项表!$G:$G,累计考核费用!$B102,考核调整事项表!$D:$D,累计考核费用!W$3)+SUMIFS(考核调整事项表!$E:$E,考核调整事项表!$G:$G,累计考核费用!$B102,考核调整事项表!$F:$F,累计考核费用!W$3)</f>
        <v>0</v>
      </c>
      <c r="X102" s="68">
        <f>SUMIFS(考核调整事项表!$C:$C,考核调整事项表!$G:$G,累计考核费用!$B102,考核调整事项表!$D:$D,累计考核费用!X$3)+SUMIFS(考核调整事项表!$E:$E,考核调整事项表!$G:$G,累计考核费用!$B102,考核调整事项表!$F:$F,累计考核费用!X$3)</f>
        <v>0</v>
      </c>
      <c r="Y102" s="68">
        <f>SUMIFS(考核调整事项表!$C:$C,考核调整事项表!$G:$G,累计考核费用!$B102,考核调整事项表!$D:$D,累计考核费用!Y$3)+SUMIFS(考核调整事项表!$E:$E,考核调整事项表!$G:$G,累计考核费用!$B102,考核调整事项表!$F:$F,累计考核费用!Y$3)</f>
        <v>0</v>
      </c>
    </row>
    <row r="103" spans="1:26">
      <c r="A103" s="255"/>
      <c r="B103" s="70" t="s">
        <v>70</v>
      </c>
      <c r="C103" s="72">
        <f t="shared" ref="C103:Y103" si="11">SUM(C96:C102)</f>
        <v>0</v>
      </c>
      <c r="D103" s="72">
        <f t="shared" si="11"/>
        <v>-4166667.3333333335</v>
      </c>
      <c r="E103" s="72">
        <f t="shared" si="11"/>
        <v>0</v>
      </c>
      <c r="F103" s="72">
        <f t="shared" si="11"/>
        <v>4166667.3333333335</v>
      </c>
      <c r="G103" s="72">
        <f t="shared" si="11"/>
        <v>0</v>
      </c>
      <c r="H103" s="72">
        <f t="shared" si="11"/>
        <v>0</v>
      </c>
      <c r="I103" s="72">
        <f t="shared" si="11"/>
        <v>0</v>
      </c>
      <c r="J103" s="72">
        <f t="shared" si="11"/>
        <v>0</v>
      </c>
      <c r="K103" s="72">
        <f t="shared" si="11"/>
        <v>0</v>
      </c>
      <c r="L103" s="72">
        <f t="shared" si="11"/>
        <v>0</v>
      </c>
      <c r="M103" s="72">
        <f t="shared" si="11"/>
        <v>0</v>
      </c>
      <c r="N103" s="72">
        <f t="shared" si="11"/>
        <v>0</v>
      </c>
      <c r="O103" s="72">
        <f t="shared" si="11"/>
        <v>0</v>
      </c>
      <c r="P103" s="72">
        <f t="shared" si="11"/>
        <v>0</v>
      </c>
      <c r="Q103" s="72">
        <f t="shared" si="11"/>
        <v>0</v>
      </c>
      <c r="R103" s="72">
        <f t="shared" si="11"/>
        <v>0</v>
      </c>
      <c r="S103" s="72">
        <f t="shared" si="11"/>
        <v>0</v>
      </c>
      <c r="T103" s="72">
        <f t="shared" si="11"/>
        <v>0</v>
      </c>
      <c r="U103" s="72">
        <f t="shared" si="11"/>
        <v>0</v>
      </c>
      <c r="V103" s="72">
        <f t="shared" si="11"/>
        <v>0</v>
      </c>
      <c r="W103" s="72">
        <f t="shared" si="11"/>
        <v>0</v>
      </c>
      <c r="X103" s="72">
        <f t="shared" si="11"/>
        <v>0</v>
      </c>
      <c r="Y103" s="72">
        <f t="shared" si="11"/>
        <v>0</v>
      </c>
    </row>
    <row r="104" spans="1:26">
      <c r="A104" s="73"/>
      <c r="B104" s="73" t="s">
        <v>4</v>
      </c>
      <c r="C104" s="73">
        <f t="shared" ref="C104:Y104" si="12">C103+C95+C70+C65</f>
        <v>1.4551915228366852E-11</v>
      </c>
      <c r="D104" s="73">
        <f t="shared" si="12"/>
        <v>-4419015.0733333314</v>
      </c>
      <c r="E104" s="73">
        <f t="shared" si="12"/>
        <v>782650.66</v>
      </c>
      <c r="F104" s="73">
        <f t="shared" si="12"/>
        <v>3664253.2533333316</v>
      </c>
      <c r="G104" s="73">
        <f t="shared" si="12"/>
        <v>2629.37</v>
      </c>
      <c r="H104" s="73">
        <f t="shared" si="12"/>
        <v>101058.25999999997</v>
      </c>
      <c r="I104" s="73">
        <f t="shared" si="12"/>
        <v>218169.00999999998</v>
      </c>
      <c r="J104" s="73">
        <f t="shared" si="12"/>
        <v>-44673.850000000006</v>
      </c>
      <c r="K104" s="73">
        <f t="shared" si="12"/>
        <v>-1301.8200000000002</v>
      </c>
      <c r="L104" s="73">
        <f t="shared" si="12"/>
        <v>0</v>
      </c>
      <c r="M104" s="73">
        <f t="shared" si="12"/>
        <v>-19750</v>
      </c>
      <c r="N104" s="73">
        <f t="shared" si="12"/>
        <v>-51385.08</v>
      </c>
      <c r="O104" s="73">
        <f t="shared" si="12"/>
        <v>-13154.720000000001</v>
      </c>
      <c r="P104" s="83">
        <f t="shared" si="12"/>
        <v>-29307.75</v>
      </c>
      <c r="Q104" s="73">
        <f t="shared" si="12"/>
        <v>-14700</v>
      </c>
      <c r="R104" s="73">
        <f t="shared" si="12"/>
        <v>-8618.0299999999988</v>
      </c>
      <c r="S104" s="73">
        <f t="shared" si="12"/>
        <v>-5989.7199999999993</v>
      </c>
      <c r="T104" s="73">
        <f t="shared" si="12"/>
        <v>0</v>
      </c>
      <c r="U104" s="73">
        <f t="shared" si="12"/>
        <v>-89114</v>
      </c>
      <c r="V104" s="73">
        <f t="shared" si="12"/>
        <v>-69524</v>
      </c>
      <c r="W104" s="73">
        <f t="shared" si="12"/>
        <v>0</v>
      </c>
      <c r="X104" s="73">
        <f t="shared" si="12"/>
        <v>-19590</v>
      </c>
      <c r="Y104" s="73">
        <f t="shared" si="12"/>
        <v>0</v>
      </c>
    </row>
    <row r="106" spans="1:26">
      <c r="B106" s="62" t="s">
        <v>110</v>
      </c>
    </row>
    <row r="107" spans="1:26">
      <c r="A107" s="64" t="s">
        <v>58</v>
      </c>
      <c r="B107" s="65" t="s">
        <v>59</v>
      </c>
      <c r="C107" s="66" t="str">
        <f>累计利润调整表!B3</f>
        <v>合计</v>
      </c>
      <c r="D107" s="66" t="str">
        <f>累计利润调整表!C3</f>
        <v>其他</v>
      </c>
      <c r="E107" s="66" t="str">
        <f>累计利润调整表!D3</f>
        <v>总部中后台</v>
      </c>
      <c r="F107" s="66" t="str">
        <f>累计利润调整表!E3</f>
        <v>经纪业务部</v>
      </c>
      <c r="G107" s="66" t="str">
        <f>累计利润调整表!F3</f>
        <v>资产管理部</v>
      </c>
      <c r="H107" s="66" t="str">
        <f>累计利润调整表!G3</f>
        <v>深分公司合计</v>
      </c>
      <c r="I107" s="77" t="str">
        <f>累计利润调整表!H3</f>
        <v>固定收益部</v>
      </c>
      <c r="J107" s="77" t="str">
        <f>累计利润调整表!I3</f>
        <v>证券投资部</v>
      </c>
      <c r="K107" s="77" t="str">
        <f>累计利润调整表!J3</f>
        <v>金融衍生品投资部</v>
      </c>
      <c r="L107" s="77" t="str">
        <f>累计利润调整表!K3</f>
        <v>风险管理部</v>
      </c>
      <c r="M107" s="77" t="str">
        <f>累计利润调整表!L3</f>
        <v>深圳管理部</v>
      </c>
      <c r="N107" s="77" t="str">
        <f>累计利润调整表!M3</f>
        <v>金融工程部</v>
      </c>
      <c r="O107" s="66" t="str">
        <f>累计利润调整表!N3</f>
        <v>中小企业融资部</v>
      </c>
      <c r="P107" s="66" t="str">
        <f>累计利润调整表!O3</f>
        <v>投资银行合计</v>
      </c>
      <c r="Q107" s="77" t="str">
        <f>累计利润调整表!P3</f>
        <v>财务顾问部</v>
      </c>
      <c r="R107" s="77" t="str">
        <f>累计利润调整表!Q3</f>
        <v>债券融资部</v>
      </c>
      <c r="S107" s="77" t="str">
        <f>累计利润调整表!R3</f>
        <v>股权融资部</v>
      </c>
      <c r="T107" s="77" t="str">
        <f>累计利润调整表!S3</f>
        <v>投资银行总部</v>
      </c>
      <c r="U107" s="66" t="str">
        <f>累计利润调整表!T3</f>
        <v>浙江分公司小计</v>
      </c>
      <c r="V107" s="77" t="str">
        <f>累计利润调整表!U3</f>
        <v>浙分总部</v>
      </c>
      <c r="W107" s="77" t="str">
        <f>累计利润调整表!V3</f>
        <v>综合业务部</v>
      </c>
      <c r="X107" s="77" t="str">
        <f>累计利润调整表!W3</f>
        <v>网络金融部</v>
      </c>
      <c r="Y107" s="66"/>
      <c r="Z107" s="66"/>
    </row>
    <row r="108" spans="1:26">
      <c r="A108" s="256" t="s">
        <v>60</v>
      </c>
      <c r="B108" s="67" t="s">
        <v>61</v>
      </c>
      <c r="C108" s="84">
        <f t="shared" ref="C108:C154" si="13">SUM(D108:H108)+O108+P108+U108</f>
        <v>67225892.819999993</v>
      </c>
      <c r="D108" s="84">
        <f t="shared" ref="D108:G116" si="14">D4+D56</f>
        <v>185900</v>
      </c>
      <c r="E108" s="84">
        <f t="shared" si="14"/>
        <v>16923656.390000001</v>
      </c>
      <c r="F108" s="84">
        <f t="shared" si="14"/>
        <v>32059178.689999998</v>
      </c>
      <c r="G108" s="84">
        <f t="shared" si="14"/>
        <v>2002756.1200000003</v>
      </c>
      <c r="H108" s="84">
        <f>SUM(I108:N108)</f>
        <v>5142808.7300000004</v>
      </c>
      <c r="I108" s="84">
        <f t="shared" ref="I108:O116" si="15">I4+I56</f>
        <v>1509423.06</v>
      </c>
      <c r="J108" s="84">
        <f t="shared" si="15"/>
        <v>1283779.19</v>
      </c>
      <c r="K108" s="84">
        <f t="shared" si="15"/>
        <v>708896.02</v>
      </c>
      <c r="L108" s="84">
        <f t="shared" si="15"/>
        <v>0</v>
      </c>
      <c r="M108" s="84">
        <f t="shared" si="15"/>
        <v>591829.46</v>
      </c>
      <c r="N108" s="86">
        <f t="shared" si="15"/>
        <v>1048881</v>
      </c>
      <c r="O108" s="86">
        <f t="shared" si="15"/>
        <v>2088680.89</v>
      </c>
      <c r="P108" s="86">
        <f>SUM(Q108:T108)</f>
        <v>6145538.2199999997</v>
      </c>
      <c r="Q108" s="86">
        <f t="shared" ref="Q108:T116" si="16">Q4+Q56</f>
        <v>287541.51</v>
      </c>
      <c r="R108" s="86">
        <f t="shared" si="16"/>
        <v>1561404.76</v>
      </c>
      <c r="S108" s="86">
        <f t="shared" si="16"/>
        <v>3518551.19</v>
      </c>
      <c r="T108" s="84">
        <f t="shared" si="16"/>
        <v>778040.75999999989</v>
      </c>
      <c r="U108" s="84">
        <f>SUM(V108:Y108)</f>
        <v>2677373.7800000003</v>
      </c>
      <c r="V108" s="84">
        <f t="shared" ref="V108:X116" si="17">V4+V56</f>
        <v>677863.45</v>
      </c>
      <c r="W108" s="84">
        <f t="shared" si="17"/>
        <v>164256.81</v>
      </c>
      <c r="X108" s="84">
        <f t="shared" si="17"/>
        <v>1835253.52</v>
      </c>
    </row>
    <row r="109" spans="1:26">
      <c r="A109" s="257"/>
      <c r="B109" s="67" t="s">
        <v>62</v>
      </c>
      <c r="C109" s="84">
        <f t="shared" si="13"/>
        <v>803630.95999999985</v>
      </c>
      <c r="D109" s="84">
        <f t="shared" si="14"/>
        <v>10960</v>
      </c>
      <c r="E109" s="84">
        <f t="shared" si="14"/>
        <v>129875</v>
      </c>
      <c r="F109" s="84">
        <f t="shared" si="14"/>
        <v>603929.62999999989</v>
      </c>
      <c r="G109" s="84">
        <f t="shared" si="14"/>
        <v>17175</v>
      </c>
      <c r="H109" s="84">
        <f t="shared" ref="H109:H116" si="18">SUM(I109:N109)</f>
        <v>26645.33</v>
      </c>
      <c r="I109" s="84">
        <f t="shared" si="15"/>
        <v>8350</v>
      </c>
      <c r="J109" s="84">
        <f t="shared" si="15"/>
        <v>9470.33</v>
      </c>
      <c r="K109" s="84">
        <f t="shared" si="15"/>
        <v>1600</v>
      </c>
      <c r="L109" s="84">
        <f t="shared" si="15"/>
        <v>0</v>
      </c>
      <c r="M109" s="84">
        <f t="shared" si="15"/>
        <v>2250</v>
      </c>
      <c r="N109" s="86">
        <f t="shared" si="15"/>
        <v>4975</v>
      </c>
      <c r="O109" s="86">
        <f t="shared" si="15"/>
        <v>70</v>
      </c>
      <c r="P109" s="86">
        <f t="shared" ref="P109:P116" si="19">SUM(Q109:T109)</f>
        <v>14976</v>
      </c>
      <c r="Q109" s="86">
        <f t="shared" si="16"/>
        <v>175.00000000000003</v>
      </c>
      <c r="R109" s="86">
        <f t="shared" si="16"/>
        <v>10802</v>
      </c>
      <c r="S109" s="86">
        <f t="shared" si="16"/>
        <v>0</v>
      </c>
      <c r="T109" s="84">
        <f t="shared" si="16"/>
        <v>3999</v>
      </c>
      <c r="U109" s="84">
        <f t="shared" ref="U109:U116" si="20">SUM(V109:Y109)</f>
        <v>0</v>
      </c>
      <c r="V109" s="84">
        <f t="shared" si="17"/>
        <v>0</v>
      </c>
      <c r="W109" s="84">
        <f t="shared" si="17"/>
        <v>0</v>
      </c>
      <c r="X109" s="84">
        <f t="shared" si="17"/>
        <v>0</v>
      </c>
    </row>
    <row r="110" spans="1:26">
      <c r="A110" s="257"/>
      <c r="B110" s="67" t="s">
        <v>63</v>
      </c>
      <c r="C110" s="84">
        <f t="shared" si="13"/>
        <v>2897709.3899999997</v>
      </c>
      <c r="D110" s="84">
        <f t="shared" si="14"/>
        <v>3912</v>
      </c>
      <c r="E110" s="84">
        <f t="shared" si="14"/>
        <v>626769.47</v>
      </c>
      <c r="F110" s="84">
        <f t="shared" si="14"/>
        <v>990742.74999999977</v>
      </c>
      <c r="G110" s="84">
        <f t="shared" si="14"/>
        <v>41246.30000000001</v>
      </c>
      <c r="H110" s="84">
        <f t="shared" si="18"/>
        <v>102752.69000000002</v>
      </c>
      <c r="I110" s="84">
        <f t="shared" si="15"/>
        <v>30967.65</v>
      </c>
      <c r="J110" s="84">
        <f t="shared" si="15"/>
        <v>26280.360000000004</v>
      </c>
      <c r="K110" s="84">
        <f t="shared" si="15"/>
        <v>14513.92</v>
      </c>
      <c r="L110" s="84">
        <f t="shared" si="15"/>
        <v>0</v>
      </c>
      <c r="M110" s="84">
        <f t="shared" si="15"/>
        <v>9097.7999999999993</v>
      </c>
      <c r="N110" s="86">
        <f t="shared" si="15"/>
        <v>21892.960000000003</v>
      </c>
      <c r="O110" s="86">
        <f t="shared" si="15"/>
        <v>41349.25</v>
      </c>
      <c r="P110" s="86">
        <f t="shared" si="19"/>
        <v>1042237.91</v>
      </c>
      <c r="Q110" s="86">
        <f t="shared" si="16"/>
        <v>6000.42</v>
      </c>
      <c r="R110" s="86">
        <f t="shared" si="16"/>
        <v>831374.69</v>
      </c>
      <c r="S110" s="86">
        <f t="shared" si="16"/>
        <v>190025.43</v>
      </c>
      <c r="T110" s="84">
        <f t="shared" si="16"/>
        <v>14837.37</v>
      </c>
      <c r="U110" s="84">
        <f t="shared" si="20"/>
        <v>48699.020000000004</v>
      </c>
      <c r="V110" s="84">
        <f t="shared" si="17"/>
        <v>13704.48</v>
      </c>
      <c r="W110" s="84">
        <f t="shared" si="17"/>
        <v>3402.75</v>
      </c>
      <c r="X110" s="84">
        <f t="shared" si="17"/>
        <v>31591.79</v>
      </c>
    </row>
    <row r="111" spans="1:26">
      <c r="A111" s="257"/>
      <c r="B111" s="67" t="s">
        <v>64</v>
      </c>
      <c r="C111" s="84">
        <f t="shared" si="13"/>
        <v>15816776.75</v>
      </c>
      <c r="D111" s="84">
        <f t="shared" si="14"/>
        <v>-188890.35</v>
      </c>
      <c r="E111" s="84">
        <f t="shared" si="14"/>
        <v>3200699.3600000003</v>
      </c>
      <c r="F111" s="84">
        <f t="shared" si="14"/>
        <v>8761332.6899999995</v>
      </c>
      <c r="G111" s="84">
        <f t="shared" si="14"/>
        <v>509696.74</v>
      </c>
      <c r="H111" s="84">
        <f t="shared" si="18"/>
        <v>1325437.9100000001</v>
      </c>
      <c r="I111" s="84">
        <f t="shared" si="15"/>
        <v>379082.33</v>
      </c>
      <c r="J111" s="84">
        <f t="shared" si="15"/>
        <v>352449.25</v>
      </c>
      <c r="K111" s="84">
        <f t="shared" si="15"/>
        <v>195965.64</v>
      </c>
      <c r="L111" s="84">
        <f t="shared" si="15"/>
        <v>0</v>
      </c>
      <c r="M111" s="84">
        <f t="shared" si="15"/>
        <v>111042.17</v>
      </c>
      <c r="N111" s="86">
        <f t="shared" si="15"/>
        <v>286898.52</v>
      </c>
      <c r="O111" s="86">
        <f t="shared" si="15"/>
        <v>523660.33999999997</v>
      </c>
      <c r="P111" s="86">
        <f t="shared" si="19"/>
        <v>872319.74</v>
      </c>
      <c r="Q111" s="86">
        <f t="shared" si="16"/>
        <v>62264.89</v>
      </c>
      <c r="R111" s="86">
        <f t="shared" si="16"/>
        <v>385234.55</v>
      </c>
      <c r="S111" s="86">
        <f t="shared" si="16"/>
        <v>311027.11</v>
      </c>
      <c r="T111" s="84">
        <f t="shared" si="16"/>
        <v>113793.19</v>
      </c>
      <c r="U111" s="84">
        <f t="shared" si="20"/>
        <v>812520.32</v>
      </c>
      <c r="V111" s="84">
        <f t="shared" si="17"/>
        <v>128282.37</v>
      </c>
      <c r="W111" s="84">
        <f t="shared" si="17"/>
        <v>58559.34</v>
      </c>
      <c r="X111" s="84">
        <f t="shared" si="17"/>
        <v>625678.61</v>
      </c>
    </row>
    <row r="112" spans="1:26">
      <c r="A112" s="257"/>
      <c r="B112" s="67" t="s">
        <v>65</v>
      </c>
      <c r="C112" s="84">
        <f t="shared" si="13"/>
        <v>0</v>
      </c>
      <c r="D112" s="84">
        <f t="shared" si="14"/>
        <v>0</v>
      </c>
      <c r="E112" s="84">
        <f t="shared" si="14"/>
        <v>0</v>
      </c>
      <c r="F112" s="84">
        <f t="shared" si="14"/>
        <v>0</v>
      </c>
      <c r="G112" s="84">
        <f t="shared" si="14"/>
        <v>0</v>
      </c>
      <c r="H112" s="84">
        <f t="shared" si="18"/>
        <v>0</v>
      </c>
      <c r="I112" s="84">
        <f t="shared" si="15"/>
        <v>0</v>
      </c>
      <c r="J112" s="84">
        <f t="shared" si="15"/>
        <v>0</v>
      </c>
      <c r="K112" s="84">
        <f t="shared" si="15"/>
        <v>0</v>
      </c>
      <c r="L112" s="84">
        <f t="shared" si="15"/>
        <v>0</v>
      </c>
      <c r="M112" s="84">
        <f t="shared" si="15"/>
        <v>0</v>
      </c>
      <c r="N112" s="86">
        <f t="shared" si="15"/>
        <v>0</v>
      </c>
      <c r="O112" s="86">
        <f t="shared" si="15"/>
        <v>0</v>
      </c>
      <c r="P112" s="86">
        <f t="shared" si="19"/>
        <v>0</v>
      </c>
      <c r="Q112" s="86">
        <f t="shared" si="16"/>
        <v>0</v>
      </c>
      <c r="R112" s="86">
        <f t="shared" si="16"/>
        <v>0</v>
      </c>
      <c r="S112" s="86">
        <f t="shared" si="16"/>
        <v>0</v>
      </c>
      <c r="T112" s="84">
        <f t="shared" si="16"/>
        <v>0</v>
      </c>
      <c r="U112" s="84">
        <f t="shared" si="20"/>
        <v>0</v>
      </c>
      <c r="V112" s="84">
        <f t="shared" si="17"/>
        <v>0</v>
      </c>
      <c r="W112" s="84">
        <f t="shared" si="17"/>
        <v>0</v>
      </c>
      <c r="X112" s="84">
        <f t="shared" si="17"/>
        <v>0</v>
      </c>
    </row>
    <row r="113" spans="1:24">
      <c r="A113" s="257"/>
      <c r="B113" s="67" t="s">
        <v>66</v>
      </c>
      <c r="C113" s="84">
        <f t="shared" si="13"/>
        <v>214086.56000000003</v>
      </c>
      <c r="D113" s="84">
        <f t="shared" si="14"/>
        <v>0</v>
      </c>
      <c r="E113" s="84">
        <f t="shared" si="14"/>
        <v>-1211.4000000000001</v>
      </c>
      <c r="F113" s="84">
        <f t="shared" si="14"/>
        <v>178921.96000000002</v>
      </c>
      <c r="G113" s="84">
        <f t="shared" si="14"/>
        <v>0</v>
      </c>
      <c r="H113" s="84">
        <f t="shared" si="18"/>
        <v>4038</v>
      </c>
      <c r="I113" s="84">
        <f t="shared" si="15"/>
        <v>0</v>
      </c>
      <c r="J113" s="84">
        <f t="shared" si="15"/>
        <v>0</v>
      </c>
      <c r="K113" s="84">
        <f t="shared" si="15"/>
        <v>4038</v>
      </c>
      <c r="L113" s="84">
        <f t="shared" si="15"/>
        <v>0</v>
      </c>
      <c r="M113" s="84">
        <f t="shared" si="15"/>
        <v>0</v>
      </c>
      <c r="N113" s="86">
        <f t="shared" si="15"/>
        <v>0</v>
      </c>
      <c r="O113" s="86">
        <f t="shared" si="15"/>
        <v>0</v>
      </c>
      <c r="P113" s="86">
        <f t="shared" si="19"/>
        <v>0</v>
      </c>
      <c r="Q113" s="86">
        <f t="shared" si="16"/>
        <v>0</v>
      </c>
      <c r="R113" s="86">
        <f t="shared" si="16"/>
        <v>0</v>
      </c>
      <c r="S113" s="86">
        <f t="shared" si="16"/>
        <v>0</v>
      </c>
      <c r="T113" s="84">
        <f t="shared" si="16"/>
        <v>0</v>
      </c>
      <c r="U113" s="84">
        <f t="shared" si="20"/>
        <v>32338</v>
      </c>
      <c r="V113" s="84">
        <f t="shared" si="17"/>
        <v>0</v>
      </c>
      <c r="W113" s="84">
        <f t="shared" si="17"/>
        <v>0</v>
      </c>
      <c r="X113" s="84">
        <f t="shared" si="17"/>
        <v>32338</v>
      </c>
    </row>
    <row r="114" spans="1:24">
      <c r="A114" s="257"/>
      <c r="B114" s="67" t="s">
        <v>67</v>
      </c>
      <c r="C114" s="84">
        <f t="shared" si="13"/>
        <v>1423616</v>
      </c>
      <c r="D114" s="84">
        <f t="shared" si="14"/>
        <v>2100</v>
      </c>
      <c r="E114" s="84">
        <f t="shared" si="14"/>
        <v>388136</v>
      </c>
      <c r="F114" s="84">
        <f t="shared" si="14"/>
        <v>559060</v>
      </c>
      <c r="G114" s="84">
        <f t="shared" si="14"/>
        <v>59560.000000000007</v>
      </c>
      <c r="H114" s="84">
        <f t="shared" si="18"/>
        <v>122080</v>
      </c>
      <c r="I114" s="84">
        <f t="shared" si="15"/>
        <v>38960</v>
      </c>
      <c r="J114" s="84">
        <f t="shared" si="15"/>
        <v>30240</v>
      </c>
      <c r="K114" s="84">
        <f t="shared" si="15"/>
        <v>16800</v>
      </c>
      <c r="L114" s="84">
        <f t="shared" si="15"/>
        <v>0</v>
      </c>
      <c r="M114" s="84">
        <f t="shared" si="15"/>
        <v>10500</v>
      </c>
      <c r="N114" s="86">
        <f t="shared" si="15"/>
        <v>25580</v>
      </c>
      <c r="O114" s="86">
        <f t="shared" si="15"/>
        <v>77640</v>
      </c>
      <c r="P114" s="86">
        <f t="shared" si="19"/>
        <v>133720</v>
      </c>
      <c r="Q114" s="86">
        <f t="shared" si="16"/>
        <v>12480</v>
      </c>
      <c r="R114" s="86">
        <f t="shared" si="16"/>
        <v>58960</v>
      </c>
      <c r="S114" s="86">
        <f t="shared" si="16"/>
        <v>44220</v>
      </c>
      <c r="T114" s="84">
        <f t="shared" si="16"/>
        <v>18060</v>
      </c>
      <c r="U114" s="84">
        <f t="shared" si="20"/>
        <v>81320</v>
      </c>
      <c r="V114" s="84">
        <f t="shared" si="17"/>
        <v>12460</v>
      </c>
      <c r="W114" s="84">
        <f t="shared" si="17"/>
        <v>5880</v>
      </c>
      <c r="X114" s="84">
        <f t="shared" si="17"/>
        <v>62980</v>
      </c>
    </row>
    <row r="115" spans="1:24">
      <c r="A115" s="257"/>
      <c r="B115" s="67" t="s">
        <v>68</v>
      </c>
      <c r="C115" s="84">
        <f t="shared" si="13"/>
        <v>452295.97</v>
      </c>
      <c r="D115" s="84">
        <f t="shared" si="14"/>
        <v>0</v>
      </c>
      <c r="E115" s="84">
        <f t="shared" si="14"/>
        <v>197434.04</v>
      </c>
      <c r="F115" s="84">
        <f t="shared" si="14"/>
        <v>164451.82999999999</v>
      </c>
      <c r="G115" s="84">
        <f t="shared" si="14"/>
        <v>12000</v>
      </c>
      <c r="H115" s="84">
        <f t="shared" si="18"/>
        <v>43324.100000000006</v>
      </c>
      <c r="I115" s="84">
        <f t="shared" si="15"/>
        <v>1270</v>
      </c>
      <c r="J115" s="84">
        <f t="shared" si="15"/>
        <v>13739.04</v>
      </c>
      <c r="K115" s="84">
        <f t="shared" si="15"/>
        <v>9166</v>
      </c>
      <c r="L115" s="84">
        <f t="shared" si="15"/>
        <v>0</v>
      </c>
      <c r="M115" s="84">
        <f t="shared" si="15"/>
        <v>13539.060000000001</v>
      </c>
      <c r="N115" s="86">
        <f t="shared" si="15"/>
        <v>5610.0000000000009</v>
      </c>
      <c r="O115" s="86">
        <f t="shared" si="15"/>
        <v>8000</v>
      </c>
      <c r="P115" s="86">
        <f t="shared" si="19"/>
        <v>9990</v>
      </c>
      <c r="Q115" s="86">
        <f t="shared" si="16"/>
        <v>0</v>
      </c>
      <c r="R115" s="86">
        <f t="shared" si="16"/>
        <v>1600</v>
      </c>
      <c r="S115" s="86">
        <f t="shared" si="16"/>
        <v>0</v>
      </c>
      <c r="T115" s="84">
        <f t="shared" si="16"/>
        <v>8390</v>
      </c>
      <c r="U115" s="84">
        <f t="shared" si="20"/>
        <v>17096</v>
      </c>
      <c r="V115" s="84">
        <f t="shared" si="17"/>
        <v>12290.000000000002</v>
      </c>
      <c r="W115" s="84">
        <f t="shared" si="17"/>
        <v>4806</v>
      </c>
      <c r="X115" s="84">
        <f t="shared" si="17"/>
        <v>0</v>
      </c>
    </row>
    <row r="116" spans="1:24">
      <c r="A116" s="257"/>
      <c r="B116" s="67" t="s">
        <v>69</v>
      </c>
      <c r="C116" s="84">
        <f t="shared" si="13"/>
        <v>0</v>
      </c>
      <c r="D116" s="84">
        <f t="shared" si="14"/>
        <v>0</v>
      </c>
      <c r="E116" s="84">
        <f t="shared" si="14"/>
        <v>0</v>
      </c>
      <c r="F116" s="84">
        <f t="shared" si="14"/>
        <v>0</v>
      </c>
      <c r="G116" s="84">
        <f t="shared" si="14"/>
        <v>0</v>
      </c>
      <c r="H116" s="84">
        <f t="shared" si="18"/>
        <v>0</v>
      </c>
      <c r="I116" s="84">
        <f t="shared" si="15"/>
        <v>0</v>
      </c>
      <c r="J116" s="84">
        <f t="shared" si="15"/>
        <v>0</v>
      </c>
      <c r="K116" s="84">
        <f t="shared" si="15"/>
        <v>0</v>
      </c>
      <c r="L116" s="84">
        <f t="shared" si="15"/>
        <v>0</v>
      </c>
      <c r="M116" s="84">
        <f t="shared" si="15"/>
        <v>0</v>
      </c>
      <c r="N116" s="86">
        <f t="shared" si="15"/>
        <v>0</v>
      </c>
      <c r="O116" s="86">
        <f t="shared" si="15"/>
        <v>0</v>
      </c>
      <c r="P116" s="86">
        <f t="shared" si="19"/>
        <v>0</v>
      </c>
      <c r="Q116" s="86">
        <f t="shared" si="16"/>
        <v>0</v>
      </c>
      <c r="R116" s="86">
        <f t="shared" si="16"/>
        <v>0</v>
      </c>
      <c r="S116" s="86">
        <f t="shared" si="16"/>
        <v>0</v>
      </c>
      <c r="T116" s="84">
        <f t="shared" si="16"/>
        <v>0</v>
      </c>
      <c r="U116" s="84">
        <f t="shared" si="20"/>
        <v>0</v>
      </c>
      <c r="V116" s="84">
        <f t="shared" si="17"/>
        <v>0</v>
      </c>
      <c r="W116" s="84">
        <f t="shared" si="17"/>
        <v>0</v>
      </c>
      <c r="X116" s="84">
        <f t="shared" si="17"/>
        <v>0</v>
      </c>
    </row>
    <row r="117" spans="1:24">
      <c r="A117" s="258"/>
      <c r="B117" s="67" t="s">
        <v>70</v>
      </c>
      <c r="C117" s="85">
        <f>SUM(C108:C116)</f>
        <v>88834008.449999988</v>
      </c>
      <c r="D117" s="85">
        <f>SUM(D108:D116)</f>
        <v>13981.649999999994</v>
      </c>
      <c r="E117" s="85">
        <f t="shared" ref="E117:X117" si="21">SUM(E108:E116)</f>
        <v>21465358.859999999</v>
      </c>
      <c r="F117" s="85">
        <f t="shared" si="21"/>
        <v>43317617.54999999</v>
      </c>
      <c r="G117" s="85">
        <f t="shared" si="21"/>
        <v>2642434.16</v>
      </c>
      <c r="H117" s="85">
        <f t="shared" si="21"/>
        <v>6767086.7600000007</v>
      </c>
      <c r="I117" s="85">
        <f t="shared" si="21"/>
        <v>1968053.04</v>
      </c>
      <c r="J117" s="85">
        <f t="shared" si="21"/>
        <v>1715958.1700000002</v>
      </c>
      <c r="K117" s="85">
        <f t="shared" si="21"/>
        <v>950979.58000000007</v>
      </c>
      <c r="L117" s="85">
        <f t="shared" si="21"/>
        <v>0</v>
      </c>
      <c r="M117" s="85">
        <f t="shared" si="21"/>
        <v>738258.49000000011</v>
      </c>
      <c r="N117" s="87">
        <f t="shared" si="21"/>
        <v>1393837.48</v>
      </c>
      <c r="O117" s="87">
        <f t="shared" si="21"/>
        <v>2739400.4799999995</v>
      </c>
      <c r="P117" s="87">
        <f t="shared" si="21"/>
        <v>8218781.8700000001</v>
      </c>
      <c r="Q117" s="87">
        <f t="shared" si="21"/>
        <v>368461.82</v>
      </c>
      <c r="R117" s="87">
        <f t="shared" si="21"/>
        <v>2849376</v>
      </c>
      <c r="S117" s="87">
        <f t="shared" si="21"/>
        <v>4063823.73</v>
      </c>
      <c r="T117" s="85">
        <f t="shared" si="21"/>
        <v>937120.31999999983</v>
      </c>
      <c r="U117" s="85">
        <f t="shared" si="21"/>
        <v>3669347.12</v>
      </c>
      <c r="V117" s="85">
        <f t="shared" si="21"/>
        <v>844600.29999999993</v>
      </c>
      <c r="W117" s="85">
        <f t="shared" si="21"/>
        <v>236904.9</v>
      </c>
      <c r="X117" s="85">
        <f t="shared" si="21"/>
        <v>2587841.92</v>
      </c>
    </row>
    <row r="118" spans="1:24">
      <c r="A118" s="250" t="s">
        <v>71</v>
      </c>
      <c r="B118" s="70" t="s">
        <v>72</v>
      </c>
      <c r="C118" s="84">
        <f t="shared" si="13"/>
        <v>29003581.040000007</v>
      </c>
      <c r="D118" s="84">
        <f t="shared" ref="D118:G121" si="22">D14+D66</f>
        <v>0</v>
      </c>
      <c r="E118" s="84">
        <f t="shared" si="22"/>
        <v>0</v>
      </c>
      <c r="F118" s="84">
        <f t="shared" si="22"/>
        <v>17424052.460000008</v>
      </c>
      <c r="G118" s="84">
        <f t="shared" si="22"/>
        <v>0</v>
      </c>
      <c r="H118" s="84">
        <f>SUM(I118:N118)</f>
        <v>25510.490000000005</v>
      </c>
      <c r="I118" s="84">
        <f t="shared" ref="I118:O121" si="23">I14+I66</f>
        <v>0</v>
      </c>
      <c r="J118" s="84">
        <f t="shared" si="23"/>
        <v>0</v>
      </c>
      <c r="K118" s="84">
        <f t="shared" si="23"/>
        <v>5324</v>
      </c>
      <c r="L118" s="84">
        <f t="shared" si="23"/>
        <v>0</v>
      </c>
      <c r="M118" s="84">
        <f t="shared" si="23"/>
        <v>0</v>
      </c>
      <c r="N118" s="86">
        <f t="shared" si="23"/>
        <v>20186.490000000005</v>
      </c>
      <c r="O118" s="86">
        <f t="shared" si="23"/>
        <v>0</v>
      </c>
      <c r="P118" s="86">
        <f>SUM(Q118:T118)</f>
        <v>11491060</v>
      </c>
      <c r="Q118" s="86">
        <f t="shared" ref="Q118:T121" si="24">Q14+Q66</f>
        <v>0</v>
      </c>
      <c r="R118" s="86">
        <f t="shared" si="24"/>
        <v>9586060</v>
      </c>
      <c r="S118" s="86">
        <f t="shared" si="24"/>
        <v>1905000</v>
      </c>
      <c r="T118" s="84">
        <f t="shared" si="24"/>
        <v>0</v>
      </c>
      <c r="U118" s="84">
        <f>SUM(V118:Y118)</f>
        <v>62958.09</v>
      </c>
      <c r="V118" s="84">
        <f t="shared" ref="V118:X121" si="25">V14+V66</f>
        <v>0</v>
      </c>
      <c r="W118" s="84">
        <f t="shared" si="25"/>
        <v>0</v>
      </c>
      <c r="X118" s="84">
        <f t="shared" si="25"/>
        <v>62958.09</v>
      </c>
    </row>
    <row r="119" spans="1:24">
      <c r="A119" s="251"/>
      <c r="B119" s="70" t="s">
        <v>73</v>
      </c>
      <c r="C119" s="84">
        <f t="shared" si="13"/>
        <v>62033479.329999998</v>
      </c>
      <c r="D119" s="84">
        <f t="shared" si="22"/>
        <v>1.862645149230957E-9</v>
      </c>
      <c r="E119" s="84">
        <f t="shared" si="22"/>
        <v>0</v>
      </c>
      <c r="F119" s="84">
        <f t="shared" si="22"/>
        <v>26395054.079999998</v>
      </c>
      <c r="G119" s="84">
        <f t="shared" si="22"/>
        <v>0</v>
      </c>
      <c r="H119" s="84">
        <f>SUM(I119:N119)</f>
        <v>0</v>
      </c>
      <c r="I119" s="84">
        <f t="shared" si="23"/>
        <v>0</v>
      </c>
      <c r="J119" s="84">
        <f t="shared" si="23"/>
        <v>0</v>
      </c>
      <c r="K119" s="84">
        <f t="shared" si="23"/>
        <v>0</v>
      </c>
      <c r="L119" s="84">
        <f t="shared" si="23"/>
        <v>0</v>
      </c>
      <c r="M119" s="84">
        <f t="shared" si="23"/>
        <v>0</v>
      </c>
      <c r="N119" s="86">
        <f t="shared" si="23"/>
        <v>0</v>
      </c>
      <c r="O119" s="86">
        <f t="shared" si="23"/>
        <v>15400</v>
      </c>
      <c r="P119" s="86">
        <f>SUM(Q119:T119)</f>
        <v>35623025.25</v>
      </c>
      <c r="Q119" s="86">
        <f t="shared" si="24"/>
        <v>0</v>
      </c>
      <c r="R119" s="86">
        <f t="shared" si="24"/>
        <v>30689525.25</v>
      </c>
      <c r="S119" s="86">
        <f t="shared" si="24"/>
        <v>4933500</v>
      </c>
      <c r="T119" s="84">
        <f t="shared" si="24"/>
        <v>0</v>
      </c>
      <c r="U119" s="84">
        <f>SUM(V119:Y119)</f>
        <v>0</v>
      </c>
      <c r="V119" s="84">
        <f t="shared" si="25"/>
        <v>0</v>
      </c>
      <c r="W119" s="84">
        <f t="shared" si="25"/>
        <v>0</v>
      </c>
      <c r="X119" s="84">
        <f t="shared" si="25"/>
        <v>0</v>
      </c>
    </row>
    <row r="120" spans="1:24">
      <c r="A120" s="251"/>
      <c r="B120" s="70" t="s">
        <v>74</v>
      </c>
      <c r="C120" s="84">
        <f t="shared" si="13"/>
        <v>5115104.1100000003</v>
      </c>
      <c r="D120" s="84">
        <f t="shared" si="22"/>
        <v>-1327176.7</v>
      </c>
      <c r="E120" s="84">
        <f t="shared" si="22"/>
        <v>-37745.339999999997</v>
      </c>
      <c r="F120" s="84">
        <f t="shared" si="22"/>
        <v>4472548.26</v>
      </c>
      <c r="G120" s="84">
        <f t="shared" si="22"/>
        <v>-1314546.5299999998</v>
      </c>
      <c r="H120" s="84">
        <f>SUM(I120:N120)</f>
        <v>590776.25</v>
      </c>
      <c r="I120" s="84">
        <f t="shared" si="23"/>
        <v>667532.5</v>
      </c>
      <c r="J120" s="84">
        <f>J16+J68</f>
        <v>-88946.680000000008</v>
      </c>
      <c r="K120" s="84">
        <f t="shared" si="23"/>
        <v>34945.69</v>
      </c>
      <c r="L120" s="84">
        <f t="shared" si="23"/>
        <v>0</v>
      </c>
      <c r="M120" s="84">
        <f t="shared" si="23"/>
        <v>5.84</v>
      </c>
      <c r="N120" s="86">
        <f>N16+N68</f>
        <v>-22761.1</v>
      </c>
      <c r="O120" s="86">
        <f t="shared" si="23"/>
        <v>72954.130000000019</v>
      </c>
      <c r="P120" s="86">
        <f>SUM(Q120:T120)</f>
        <v>2658294.0400000005</v>
      </c>
      <c r="Q120" s="86">
        <f t="shared" si="24"/>
        <v>0</v>
      </c>
      <c r="R120" s="86">
        <f t="shared" si="24"/>
        <v>2298683.7600000002</v>
      </c>
      <c r="S120" s="86">
        <f t="shared" si="24"/>
        <v>359610.28000000009</v>
      </c>
      <c r="T120" s="84">
        <f t="shared" si="24"/>
        <v>0</v>
      </c>
      <c r="U120" s="84">
        <f>SUM(V120:Y120)</f>
        <v>0</v>
      </c>
      <c r="V120" s="84">
        <f t="shared" si="25"/>
        <v>0</v>
      </c>
      <c r="W120" s="84">
        <f t="shared" si="25"/>
        <v>0</v>
      </c>
      <c r="X120" s="84">
        <f t="shared" si="25"/>
        <v>0</v>
      </c>
    </row>
    <row r="121" spans="1:24">
      <c r="A121" s="251"/>
      <c r="B121" s="70" t="s">
        <v>75</v>
      </c>
      <c r="C121" s="84">
        <f t="shared" si="13"/>
        <v>115000</v>
      </c>
      <c r="D121" s="84">
        <f t="shared" si="22"/>
        <v>0</v>
      </c>
      <c r="E121" s="84">
        <f t="shared" si="22"/>
        <v>0</v>
      </c>
      <c r="F121" s="84">
        <f t="shared" si="22"/>
        <v>0</v>
      </c>
      <c r="G121" s="84">
        <f t="shared" si="22"/>
        <v>0</v>
      </c>
      <c r="H121" s="84">
        <f>SUM(I121:N121)</f>
        <v>115000</v>
      </c>
      <c r="I121" s="84">
        <f t="shared" si="23"/>
        <v>115000</v>
      </c>
      <c r="J121" s="84">
        <f t="shared" si="23"/>
        <v>0</v>
      </c>
      <c r="K121" s="84">
        <f t="shared" si="23"/>
        <v>0</v>
      </c>
      <c r="L121" s="84">
        <f t="shared" si="23"/>
        <v>0</v>
      </c>
      <c r="M121" s="84">
        <f t="shared" si="23"/>
        <v>0</v>
      </c>
      <c r="N121" s="86">
        <f t="shared" si="23"/>
        <v>0</v>
      </c>
      <c r="O121" s="86">
        <f t="shared" si="23"/>
        <v>0</v>
      </c>
      <c r="P121" s="86">
        <f>SUM(Q121:T121)</f>
        <v>0</v>
      </c>
      <c r="Q121" s="86">
        <f t="shared" si="24"/>
        <v>0</v>
      </c>
      <c r="R121" s="86">
        <f t="shared" si="24"/>
        <v>0</v>
      </c>
      <c r="S121" s="86">
        <f t="shared" si="24"/>
        <v>0</v>
      </c>
      <c r="T121" s="84">
        <f t="shared" si="24"/>
        <v>0</v>
      </c>
      <c r="U121" s="84">
        <f>SUM(V121:Y121)</f>
        <v>0</v>
      </c>
      <c r="V121" s="84">
        <f t="shared" si="25"/>
        <v>0</v>
      </c>
      <c r="W121" s="84">
        <f t="shared" si="25"/>
        <v>0</v>
      </c>
      <c r="X121" s="84">
        <f t="shared" si="25"/>
        <v>0</v>
      </c>
    </row>
    <row r="122" spans="1:24">
      <c r="A122" s="252"/>
      <c r="B122" s="70" t="s">
        <v>70</v>
      </c>
      <c r="C122" s="85">
        <f>SUM(C118:C121)</f>
        <v>96267164.480000004</v>
      </c>
      <c r="D122" s="85">
        <f>SUM(D118:D121)</f>
        <v>-1327176.6999999981</v>
      </c>
      <c r="E122" s="85">
        <f t="shared" ref="E122:X122" si="26">SUM(E118:E121)</f>
        <v>-37745.339999999997</v>
      </c>
      <c r="F122" s="85">
        <f t="shared" si="26"/>
        <v>48291654.800000004</v>
      </c>
      <c r="G122" s="85">
        <f t="shared" si="26"/>
        <v>-1314546.5299999998</v>
      </c>
      <c r="H122" s="85">
        <f t="shared" si="26"/>
        <v>731286.74</v>
      </c>
      <c r="I122" s="85">
        <f t="shared" si="26"/>
        <v>782532.5</v>
      </c>
      <c r="J122" s="85">
        <f t="shared" si="26"/>
        <v>-88946.680000000008</v>
      </c>
      <c r="K122" s="85">
        <f t="shared" si="26"/>
        <v>40269.69</v>
      </c>
      <c r="L122" s="85">
        <f t="shared" si="26"/>
        <v>0</v>
      </c>
      <c r="M122" s="85">
        <f t="shared" si="26"/>
        <v>5.84</v>
      </c>
      <c r="N122" s="87">
        <f t="shared" si="26"/>
        <v>-2574.6099999999933</v>
      </c>
      <c r="O122" s="87">
        <f t="shared" si="26"/>
        <v>88354.130000000019</v>
      </c>
      <c r="P122" s="87">
        <f t="shared" si="26"/>
        <v>49772379.289999999</v>
      </c>
      <c r="Q122" s="87">
        <f t="shared" si="26"/>
        <v>0</v>
      </c>
      <c r="R122" s="87">
        <f t="shared" si="26"/>
        <v>42574269.009999998</v>
      </c>
      <c r="S122" s="87">
        <f t="shared" si="26"/>
        <v>7198110.2800000003</v>
      </c>
      <c r="T122" s="85">
        <f t="shared" si="26"/>
        <v>0</v>
      </c>
      <c r="U122" s="85">
        <f t="shared" si="26"/>
        <v>62958.09</v>
      </c>
      <c r="V122" s="85">
        <f t="shared" si="26"/>
        <v>0</v>
      </c>
      <c r="W122" s="85">
        <f t="shared" si="26"/>
        <v>0</v>
      </c>
      <c r="X122" s="85">
        <f t="shared" si="26"/>
        <v>62958.09</v>
      </c>
    </row>
    <row r="123" spans="1:24">
      <c r="A123" s="253" t="s">
        <v>76</v>
      </c>
      <c r="B123" s="70" t="s">
        <v>77</v>
      </c>
      <c r="C123" s="84">
        <f t="shared" si="13"/>
        <v>13796301.879999999</v>
      </c>
      <c r="D123" s="84">
        <f t="shared" ref="D123:G138" si="27">D19+D71</f>
        <v>364396</v>
      </c>
      <c r="E123" s="84">
        <f t="shared" si="27"/>
        <v>2275864.3899999997</v>
      </c>
      <c r="F123" s="84">
        <f t="shared" si="27"/>
        <v>5364132.8399999989</v>
      </c>
      <c r="G123" s="84">
        <f t="shared" si="27"/>
        <v>617769.75</v>
      </c>
      <c r="H123" s="84">
        <f>SUM(I123:N123)</f>
        <v>495793.18</v>
      </c>
      <c r="I123" s="84">
        <f>I19+I71</f>
        <v>126288.5</v>
      </c>
      <c r="J123" s="84">
        <f t="shared" ref="I123:O138" si="28">J19+J71</f>
        <v>113736.8</v>
      </c>
      <c r="K123" s="84">
        <f t="shared" si="28"/>
        <v>112972.33</v>
      </c>
      <c r="L123" s="84">
        <f t="shared" si="28"/>
        <v>0</v>
      </c>
      <c r="M123" s="84">
        <f t="shared" si="28"/>
        <v>63523.349999999991</v>
      </c>
      <c r="N123" s="86">
        <f t="shared" si="28"/>
        <v>79272.2</v>
      </c>
      <c r="O123" s="86">
        <f t="shared" si="28"/>
        <v>268120.21000000002</v>
      </c>
      <c r="P123" s="86">
        <f>SUM(Q123:T123)</f>
        <v>4015434.2199999997</v>
      </c>
      <c r="Q123" s="86">
        <f t="shared" ref="Q123:T138" si="29">Q19+Q71</f>
        <v>314865.79999999993</v>
      </c>
      <c r="R123" s="86">
        <f t="shared" si="29"/>
        <v>2759893.87</v>
      </c>
      <c r="S123" s="86">
        <f t="shared" si="29"/>
        <v>866870.15</v>
      </c>
      <c r="T123" s="84">
        <f t="shared" si="29"/>
        <v>73804.399999999994</v>
      </c>
      <c r="U123" s="84">
        <f>SUM(V123:Y123)</f>
        <v>394791.29</v>
      </c>
      <c r="V123" s="84">
        <f t="shared" ref="V123:X138" si="30">V19+V71</f>
        <v>152349.74</v>
      </c>
      <c r="W123" s="84">
        <f t="shared" si="30"/>
        <v>14189</v>
      </c>
      <c r="X123" s="84">
        <f t="shared" si="30"/>
        <v>228252.55</v>
      </c>
    </row>
    <row r="124" spans="1:24">
      <c r="A124" s="254"/>
      <c r="B124" s="70" t="s">
        <v>78</v>
      </c>
      <c r="C124" s="84">
        <f t="shared" si="13"/>
        <v>3959846.3000000003</v>
      </c>
      <c r="D124" s="84">
        <f t="shared" si="27"/>
        <v>0</v>
      </c>
      <c r="E124" s="84">
        <f t="shared" si="27"/>
        <v>498552.8000000001</v>
      </c>
      <c r="F124" s="84">
        <f t="shared" si="27"/>
        <v>1002494.4999999999</v>
      </c>
      <c r="G124" s="84">
        <f t="shared" si="27"/>
        <v>136074.1</v>
      </c>
      <c r="H124" s="84">
        <f t="shared" ref="H124:H154" si="31">SUM(I124:N124)</f>
        <v>522230.61000000004</v>
      </c>
      <c r="I124" s="84">
        <f t="shared" si="28"/>
        <v>211585.91</v>
      </c>
      <c r="J124" s="84">
        <f t="shared" si="28"/>
        <v>158575.12</v>
      </c>
      <c r="K124" s="84">
        <f t="shared" si="28"/>
        <v>53807.540000000008</v>
      </c>
      <c r="L124" s="84">
        <f t="shared" si="28"/>
        <v>0</v>
      </c>
      <c r="M124" s="84">
        <f t="shared" si="28"/>
        <v>20410</v>
      </c>
      <c r="N124" s="86">
        <f t="shared" si="28"/>
        <v>77852.039999999994</v>
      </c>
      <c r="O124" s="86">
        <f t="shared" si="28"/>
        <v>314401.34000000003</v>
      </c>
      <c r="P124" s="86">
        <f t="shared" ref="P124:P146" si="32">SUM(Q124:T124)</f>
        <v>1321501.22</v>
      </c>
      <c r="Q124" s="86">
        <f t="shared" si="29"/>
        <v>41885.550000000003</v>
      </c>
      <c r="R124" s="86">
        <f t="shared" si="29"/>
        <v>892005.36</v>
      </c>
      <c r="S124" s="86">
        <f t="shared" si="29"/>
        <v>330451.01</v>
      </c>
      <c r="T124" s="84">
        <f t="shared" si="29"/>
        <v>57159.3</v>
      </c>
      <c r="U124" s="84">
        <f t="shared" ref="U124:U146" si="33">SUM(V124:Y124)</f>
        <v>164591.72999999998</v>
      </c>
      <c r="V124" s="84">
        <f t="shared" si="30"/>
        <v>35071</v>
      </c>
      <c r="W124" s="84">
        <f t="shared" si="30"/>
        <v>26621.5</v>
      </c>
      <c r="X124" s="84">
        <f t="shared" si="30"/>
        <v>102899.23</v>
      </c>
    </row>
    <row r="125" spans="1:24">
      <c r="A125" s="254"/>
      <c r="B125" s="70" t="s">
        <v>79</v>
      </c>
      <c r="C125" s="84">
        <f t="shared" si="13"/>
        <v>1584144.3</v>
      </c>
      <c r="D125" s="84">
        <f t="shared" si="27"/>
        <v>0</v>
      </c>
      <c r="E125" s="84">
        <f t="shared" si="27"/>
        <v>445156.2</v>
      </c>
      <c r="F125" s="84">
        <f t="shared" si="27"/>
        <v>1024836.3799999999</v>
      </c>
      <c r="G125" s="84">
        <f t="shared" si="27"/>
        <v>9132.5300000000007</v>
      </c>
      <c r="H125" s="84">
        <f t="shared" si="31"/>
        <v>44462.61</v>
      </c>
      <c r="I125" s="84">
        <f t="shared" si="28"/>
        <v>9132.5300000000007</v>
      </c>
      <c r="J125" s="84">
        <f t="shared" si="28"/>
        <v>9132.5300000000007</v>
      </c>
      <c r="K125" s="84">
        <f t="shared" si="28"/>
        <v>9132.5300000000007</v>
      </c>
      <c r="L125" s="84">
        <f t="shared" si="28"/>
        <v>0</v>
      </c>
      <c r="M125" s="84">
        <f t="shared" si="28"/>
        <v>7932.49</v>
      </c>
      <c r="N125" s="86">
        <f t="shared" si="28"/>
        <v>9132.5300000000007</v>
      </c>
      <c r="O125" s="86">
        <f t="shared" si="28"/>
        <v>0</v>
      </c>
      <c r="P125" s="86">
        <f t="shared" si="32"/>
        <v>35286.57</v>
      </c>
      <c r="Q125" s="86">
        <f t="shared" si="29"/>
        <v>7638.74</v>
      </c>
      <c r="R125" s="86">
        <f t="shared" si="29"/>
        <v>7638.74</v>
      </c>
      <c r="S125" s="86">
        <f t="shared" si="29"/>
        <v>7638.74</v>
      </c>
      <c r="T125" s="84">
        <f t="shared" si="29"/>
        <v>12370.35</v>
      </c>
      <c r="U125" s="84">
        <f t="shared" si="33"/>
        <v>25270.010000000002</v>
      </c>
      <c r="V125" s="84">
        <f t="shared" si="30"/>
        <v>12634.92</v>
      </c>
      <c r="W125" s="84">
        <f t="shared" si="30"/>
        <v>0</v>
      </c>
      <c r="X125" s="84">
        <f t="shared" si="30"/>
        <v>12635.09</v>
      </c>
    </row>
    <row r="126" spans="1:24">
      <c r="A126" s="254"/>
      <c r="B126" s="70" t="s">
        <v>80</v>
      </c>
      <c r="C126" s="84">
        <f t="shared" si="13"/>
        <v>1114192.78</v>
      </c>
      <c r="D126" s="84">
        <f t="shared" si="27"/>
        <v>74000</v>
      </c>
      <c r="E126" s="84">
        <f t="shared" si="27"/>
        <v>203678.08000000005</v>
      </c>
      <c r="F126" s="84">
        <f t="shared" si="27"/>
        <v>615185.61999999988</v>
      </c>
      <c r="G126" s="84">
        <f t="shared" si="27"/>
        <v>6327</v>
      </c>
      <c r="H126" s="84">
        <f t="shared" si="31"/>
        <v>142162.85</v>
      </c>
      <c r="I126" s="84">
        <f t="shared" si="28"/>
        <v>46219.24</v>
      </c>
      <c r="J126" s="84">
        <f t="shared" si="28"/>
        <v>16805.77</v>
      </c>
      <c r="K126" s="84">
        <f t="shared" si="28"/>
        <v>13050.15</v>
      </c>
      <c r="L126" s="84">
        <f t="shared" si="28"/>
        <v>0</v>
      </c>
      <c r="M126" s="84">
        <f t="shared" si="28"/>
        <v>41268.239999999998</v>
      </c>
      <c r="N126" s="86">
        <f t="shared" si="28"/>
        <v>24819.45</v>
      </c>
      <c r="O126" s="86">
        <f t="shared" si="28"/>
        <v>7913.15</v>
      </c>
      <c r="P126" s="86">
        <f t="shared" si="32"/>
        <v>14859.970000000001</v>
      </c>
      <c r="Q126" s="86">
        <f t="shared" si="29"/>
        <v>1425.16</v>
      </c>
      <c r="R126" s="86">
        <f t="shared" si="29"/>
        <v>4043</v>
      </c>
      <c r="S126" s="86">
        <f t="shared" si="29"/>
        <v>5250.81</v>
      </c>
      <c r="T126" s="84">
        <f t="shared" si="29"/>
        <v>4141</v>
      </c>
      <c r="U126" s="84">
        <f t="shared" si="33"/>
        <v>50066.11</v>
      </c>
      <c r="V126" s="84">
        <f t="shared" si="30"/>
        <v>9391.99</v>
      </c>
      <c r="W126" s="84">
        <f t="shared" si="30"/>
        <v>257</v>
      </c>
      <c r="X126" s="84">
        <f t="shared" si="30"/>
        <v>40417.120000000003</v>
      </c>
    </row>
    <row r="127" spans="1:24">
      <c r="A127" s="254"/>
      <c r="B127" s="70" t="s">
        <v>81</v>
      </c>
      <c r="C127" s="84">
        <f t="shared" si="13"/>
        <v>665804.80999999994</v>
      </c>
      <c r="D127" s="84">
        <f t="shared" si="27"/>
        <v>0</v>
      </c>
      <c r="E127" s="84">
        <f t="shared" si="27"/>
        <v>114331.49999999997</v>
      </c>
      <c r="F127" s="84">
        <f t="shared" si="27"/>
        <v>431865.87999999995</v>
      </c>
      <c r="G127" s="84">
        <f t="shared" si="27"/>
        <v>1727.1000000000001</v>
      </c>
      <c r="H127" s="84">
        <f t="shared" si="31"/>
        <v>58450.13</v>
      </c>
      <c r="I127" s="84">
        <f t="shared" si="28"/>
        <v>10402</v>
      </c>
      <c r="J127" s="84">
        <f t="shared" si="28"/>
        <v>11382.000000000002</v>
      </c>
      <c r="K127" s="84">
        <f t="shared" si="28"/>
        <v>12216.03</v>
      </c>
      <c r="L127" s="84">
        <f t="shared" si="28"/>
        <v>0</v>
      </c>
      <c r="M127" s="84">
        <f t="shared" si="28"/>
        <v>16994.400000000001</v>
      </c>
      <c r="N127" s="86">
        <f t="shared" si="28"/>
        <v>7455.7</v>
      </c>
      <c r="O127" s="86">
        <f t="shared" si="28"/>
        <v>2587.8000000000002</v>
      </c>
      <c r="P127" s="86">
        <f t="shared" si="32"/>
        <v>12085.18</v>
      </c>
      <c r="Q127" s="86">
        <f t="shared" si="29"/>
        <v>991.88</v>
      </c>
      <c r="R127" s="86">
        <f t="shared" si="29"/>
        <v>1322.7</v>
      </c>
      <c r="S127" s="86">
        <f t="shared" si="29"/>
        <v>2317.6</v>
      </c>
      <c r="T127" s="84">
        <f t="shared" si="29"/>
        <v>7453</v>
      </c>
      <c r="U127" s="84">
        <f t="shared" si="33"/>
        <v>44757.22</v>
      </c>
      <c r="V127" s="84">
        <f t="shared" si="30"/>
        <v>18759.8</v>
      </c>
      <c r="W127" s="84">
        <f t="shared" si="30"/>
        <v>576.84</v>
      </c>
      <c r="X127" s="84">
        <f t="shared" si="30"/>
        <v>25420.580000000005</v>
      </c>
    </row>
    <row r="128" spans="1:24">
      <c r="A128" s="254"/>
      <c r="B128" s="70" t="s">
        <v>82</v>
      </c>
      <c r="C128" s="84">
        <f t="shared" si="13"/>
        <v>414290.21</v>
      </c>
      <c r="D128" s="84">
        <f t="shared" si="27"/>
        <v>0</v>
      </c>
      <c r="E128" s="84">
        <f t="shared" si="27"/>
        <v>63843</v>
      </c>
      <c r="F128" s="84">
        <f t="shared" si="27"/>
        <v>316236.31</v>
      </c>
      <c r="G128" s="84">
        <f t="shared" si="27"/>
        <v>4535</v>
      </c>
      <c r="H128" s="84">
        <f t="shared" si="31"/>
        <v>14731.899999999998</v>
      </c>
      <c r="I128" s="84">
        <f t="shared" si="28"/>
        <v>15054.299999999997</v>
      </c>
      <c r="J128" s="84">
        <f t="shared" si="28"/>
        <v>2545.8000000000002</v>
      </c>
      <c r="K128" s="84">
        <f t="shared" si="28"/>
        <v>0</v>
      </c>
      <c r="L128" s="84">
        <f t="shared" si="28"/>
        <v>0</v>
      </c>
      <c r="M128" s="84">
        <f t="shared" si="28"/>
        <v>-5551.7</v>
      </c>
      <c r="N128" s="86">
        <f t="shared" si="28"/>
        <v>2683.5</v>
      </c>
      <c r="O128" s="86">
        <f t="shared" si="28"/>
        <v>4140</v>
      </c>
      <c r="P128" s="86">
        <f t="shared" si="32"/>
        <v>8249</v>
      </c>
      <c r="Q128" s="86">
        <f t="shared" si="29"/>
        <v>440</v>
      </c>
      <c r="R128" s="86">
        <f t="shared" si="29"/>
        <v>3150</v>
      </c>
      <c r="S128" s="86">
        <f t="shared" si="29"/>
        <v>1509</v>
      </c>
      <c r="T128" s="84">
        <f t="shared" si="29"/>
        <v>3150</v>
      </c>
      <c r="U128" s="84">
        <f t="shared" si="33"/>
        <v>2555</v>
      </c>
      <c r="V128" s="84">
        <f t="shared" si="30"/>
        <v>2460</v>
      </c>
      <c r="W128" s="84">
        <f t="shared" si="30"/>
        <v>0</v>
      </c>
      <c r="X128" s="84">
        <f t="shared" si="30"/>
        <v>95</v>
      </c>
    </row>
    <row r="129" spans="1:24">
      <c r="A129" s="254"/>
      <c r="B129" s="67" t="s">
        <v>83</v>
      </c>
      <c r="C129" s="84">
        <f t="shared" si="13"/>
        <v>2756916.7800000003</v>
      </c>
      <c r="D129" s="84">
        <f t="shared" si="27"/>
        <v>2509816.9900000002</v>
      </c>
      <c r="E129" s="84">
        <f t="shared" si="27"/>
        <v>12000</v>
      </c>
      <c r="F129" s="84">
        <f t="shared" si="27"/>
        <v>232535.79</v>
      </c>
      <c r="G129" s="84">
        <f t="shared" si="27"/>
        <v>0</v>
      </c>
      <c r="H129" s="84">
        <f t="shared" si="31"/>
        <v>0</v>
      </c>
      <c r="I129" s="84">
        <f t="shared" si="28"/>
        <v>0</v>
      </c>
      <c r="J129" s="84">
        <f t="shared" si="28"/>
        <v>0</v>
      </c>
      <c r="K129" s="84">
        <f t="shared" si="28"/>
        <v>0</v>
      </c>
      <c r="L129" s="84">
        <f t="shared" si="28"/>
        <v>0</v>
      </c>
      <c r="M129" s="84">
        <f t="shared" si="28"/>
        <v>0</v>
      </c>
      <c r="N129" s="86">
        <f t="shared" si="28"/>
        <v>0</v>
      </c>
      <c r="O129" s="86">
        <f t="shared" si="28"/>
        <v>60</v>
      </c>
      <c r="P129" s="86">
        <f t="shared" si="32"/>
        <v>2000</v>
      </c>
      <c r="Q129" s="86">
        <f t="shared" si="29"/>
        <v>0</v>
      </c>
      <c r="R129" s="86">
        <f t="shared" si="29"/>
        <v>2000</v>
      </c>
      <c r="S129" s="86">
        <f t="shared" si="29"/>
        <v>0</v>
      </c>
      <c r="T129" s="84">
        <f t="shared" si="29"/>
        <v>0</v>
      </c>
      <c r="U129" s="84">
        <f t="shared" si="33"/>
        <v>504</v>
      </c>
      <c r="V129" s="84">
        <f t="shared" si="30"/>
        <v>0</v>
      </c>
      <c r="W129" s="84">
        <f t="shared" si="30"/>
        <v>0</v>
      </c>
      <c r="X129" s="84">
        <f t="shared" si="30"/>
        <v>504</v>
      </c>
    </row>
    <row r="130" spans="1:24">
      <c r="A130" s="254"/>
      <c r="B130" s="70" t="s">
        <v>84</v>
      </c>
      <c r="C130" s="84">
        <f t="shared" si="13"/>
        <v>808321.58</v>
      </c>
      <c r="D130" s="84">
        <f t="shared" si="27"/>
        <v>801886.77999999991</v>
      </c>
      <c r="E130" s="84">
        <f t="shared" si="27"/>
        <v>6434.8</v>
      </c>
      <c r="F130" s="84">
        <f t="shared" si="27"/>
        <v>0</v>
      </c>
      <c r="G130" s="84">
        <f t="shared" si="27"/>
        <v>0</v>
      </c>
      <c r="H130" s="84">
        <f t="shared" si="31"/>
        <v>0</v>
      </c>
      <c r="I130" s="84">
        <f t="shared" si="28"/>
        <v>0</v>
      </c>
      <c r="J130" s="84">
        <f t="shared" si="28"/>
        <v>0</v>
      </c>
      <c r="K130" s="84">
        <f t="shared" si="28"/>
        <v>0</v>
      </c>
      <c r="L130" s="84">
        <f t="shared" si="28"/>
        <v>0</v>
      </c>
      <c r="M130" s="84">
        <f t="shared" si="28"/>
        <v>0</v>
      </c>
      <c r="N130" s="86">
        <f t="shared" si="28"/>
        <v>0</v>
      </c>
      <c r="O130" s="86">
        <f t="shared" si="28"/>
        <v>0</v>
      </c>
      <c r="P130" s="86">
        <f t="shared" si="32"/>
        <v>0</v>
      </c>
      <c r="Q130" s="86">
        <f t="shared" si="29"/>
        <v>0</v>
      </c>
      <c r="R130" s="86">
        <f t="shared" si="29"/>
        <v>0</v>
      </c>
      <c r="S130" s="86">
        <f t="shared" si="29"/>
        <v>0</v>
      </c>
      <c r="T130" s="84">
        <f t="shared" si="29"/>
        <v>0</v>
      </c>
      <c r="U130" s="84">
        <f t="shared" si="33"/>
        <v>0</v>
      </c>
      <c r="V130" s="84">
        <f t="shared" si="30"/>
        <v>0</v>
      </c>
      <c r="W130" s="84">
        <f t="shared" si="30"/>
        <v>0</v>
      </c>
      <c r="X130" s="84">
        <f t="shared" si="30"/>
        <v>0</v>
      </c>
    </row>
    <row r="131" spans="1:24">
      <c r="A131" s="254"/>
      <c r="B131" s="70" t="s">
        <v>85</v>
      </c>
      <c r="C131" s="84">
        <f t="shared" si="13"/>
        <v>5329352.04</v>
      </c>
      <c r="D131" s="84">
        <f t="shared" si="27"/>
        <v>47169.81</v>
      </c>
      <c r="E131" s="84">
        <f t="shared" si="27"/>
        <v>55849</v>
      </c>
      <c r="F131" s="84">
        <f>F27+F79</f>
        <v>5226333.2300000004</v>
      </c>
      <c r="G131" s="84">
        <f t="shared" si="27"/>
        <v>0</v>
      </c>
      <c r="H131" s="84">
        <f t="shared" si="31"/>
        <v>0</v>
      </c>
      <c r="I131" s="84">
        <f t="shared" si="28"/>
        <v>0</v>
      </c>
      <c r="J131" s="84">
        <f t="shared" si="28"/>
        <v>0</v>
      </c>
      <c r="K131" s="84">
        <f t="shared" si="28"/>
        <v>0</v>
      </c>
      <c r="L131" s="84">
        <f t="shared" si="28"/>
        <v>0</v>
      </c>
      <c r="M131" s="84">
        <f t="shared" si="28"/>
        <v>0</v>
      </c>
      <c r="N131" s="86">
        <f t="shared" si="28"/>
        <v>0</v>
      </c>
      <c r="O131" s="86">
        <f t="shared" si="28"/>
        <v>0</v>
      </c>
      <c r="P131" s="86">
        <f t="shared" si="32"/>
        <v>0</v>
      </c>
      <c r="Q131" s="86">
        <f t="shared" si="29"/>
        <v>0</v>
      </c>
      <c r="R131" s="86">
        <f t="shared" si="29"/>
        <v>0</v>
      </c>
      <c r="S131" s="86">
        <f t="shared" si="29"/>
        <v>0</v>
      </c>
      <c r="T131" s="84">
        <f t="shared" si="29"/>
        <v>0</v>
      </c>
      <c r="U131" s="84">
        <f t="shared" si="33"/>
        <v>0</v>
      </c>
      <c r="V131" s="84">
        <f t="shared" si="30"/>
        <v>0</v>
      </c>
      <c r="W131" s="84">
        <f t="shared" si="30"/>
        <v>0</v>
      </c>
      <c r="X131" s="84">
        <f t="shared" si="30"/>
        <v>0</v>
      </c>
    </row>
    <row r="132" spans="1:24">
      <c r="A132" s="254"/>
      <c r="B132" s="70" t="s">
        <v>86</v>
      </c>
      <c r="C132" s="84">
        <f t="shared" si="13"/>
        <v>1670909.5899999999</v>
      </c>
      <c r="D132" s="84">
        <f t="shared" si="27"/>
        <v>0</v>
      </c>
      <c r="E132" s="84">
        <f t="shared" si="27"/>
        <v>0</v>
      </c>
      <c r="F132" s="84">
        <f t="shared" si="27"/>
        <v>1363944.21</v>
      </c>
      <c r="G132" s="84">
        <f t="shared" si="27"/>
        <v>0</v>
      </c>
      <c r="H132" s="84">
        <f t="shared" si="31"/>
        <v>122164.38</v>
      </c>
      <c r="I132" s="84">
        <f t="shared" si="28"/>
        <v>0</v>
      </c>
      <c r="J132" s="84">
        <f t="shared" si="28"/>
        <v>0</v>
      </c>
      <c r="K132" s="84">
        <f t="shared" si="28"/>
        <v>122164.38</v>
      </c>
      <c r="L132" s="84">
        <f t="shared" si="28"/>
        <v>0</v>
      </c>
      <c r="M132" s="84">
        <f t="shared" si="28"/>
        <v>0</v>
      </c>
      <c r="N132" s="86">
        <f t="shared" si="28"/>
        <v>0</v>
      </c>
      <c r="O132" s="86">
        <f t="shared" si="28"/>
        <v>0</v>
      </c>
      <c r="P132" s="86">
        <f t="shared" si="32"/>
        <v>0</v>
      </c>
      <c r="Q132" s="86">
        <f t="shared" si="29"/>
        <v>0</v>
      </c>
      <c r="R132" s="86">
        <f t="shared" si="29"/>
        <v>0</v>
      </c>
      <c r="S132" s="86">
        <f t="shared" si="29"/>
        <v>0</v>
      </c>
      <c r="T132" s="84">
        <f t="shared" si="29"/>
        <v>0</v>
      </c>
      <c r="U132" s="84">
        <f t="shared" si="33"/>
        <v>184801</v>
      </c>
      <c r="V132" s="84">
        <f t="shared" si="30"/>
        <v>0</v>
      </c>
      <c r="W132" s="84">
        <f t="shared" si="30"/>
        <v>0</v>
      </c>
      <c r="X132" s="84">
        <f t="shared" si="30"/>
        <v>184801</v>
      </c>
    </row>
    <row r="133" spans="1:24">
      <c r="A133" s="254"/>
      <c r="B133" s="70" t="s">
        <v>87</v>
      </c>
      <c r="C133" s="84">
        <f t="shared" si="13"/>
        <v>1243099.3</v>
      </c>
      <c r="D133" s="84">
        <f t="shared" si="27"/>
        <v>0</v>
      </c>
      <c r="E133" s="84">
        <f t="shared" si="27"/>
        <v>0</v>
      </c>
      <c r="F133" s="84">
        <f t="shared" si="27"/>
        <v>615122</v>
      </c>
      <c r="G133" s="84">
        <f t="shared" si="27"/>
        <v>0</v>
      </c>
      <c r="H133" s="84">
        <f t="shared" si="31"/>
        <v>320000</v>
      </c>
      <c r="I133" s="84">
        <f t="shared" si="28"/>
        <v>320000</v>
      </c>
      <c r="J133" s="84">
        <f t="shared" si="28"/>
        <v>0</v>
      </c>
      <c r="K133" s="84">
        <f t="shared" si="28"/>
        <v>0</v>
      </c>
      <c r="L133" s="84">
        <f t="shared" si="28"/>
        <v>0</v>
      </c>
      <c r="M133" s="84">
        <f t="shared" si="28"/>
        <v>0</v>
      </c>
      <c r="N133" s="86">
        <f t="shared" si="28"/>
        <v>0</v>
      </c>
      <c r="O133" s="86">
        <f t="shared" si="28"/>
        <v>0</v>
      </c>
      <c r="P133" s="86">
        <f t="shared" si="32"/>
        <v>0</v>
      </c>
      <c r="Q133" s="86">
        <f t="shared" si="29"/>
        <v>0</v>
      </c>
      <c r="R133" s="86">
        <f t="shared" si="29"/>
        <v>0</v>
      </c>
      <c r="S133" s="86">
        <f t="shared" si="29"/>
        <v>0</v>
      </c>
      <c r="T133" s="84">
        <f t="shared" si="29"/>
        <v>0</v>
      </c>
      <c r="U133" s="84">
        <f t="shared" si="33"/>
        <v>307977.3</v>
      </c>
      <c r="V133" s="84">
        <f t="shared" si="30"/>
        <v>0</v>
      </c>
      <c r="W133" s="84">
        <f t="shared" si="30"/>
        <v>0</v>
      </c>
      <c r="X133" s="84">
        <f t="shared" si="30"/>
        <v>307977.3</v>
      </c>
    </row>
    <row r="134" spans="1:24">
      <c r="A134" s="254"/>
      <c r="B134" s="70" t="s">
        <v>88</v>
      </c>
      <c r="C134" s="84">
        <f t="shared" si="13"/>
        <v>785144.8</v>
      </c>
      <c r="D134" s="84">
        <f t="shared" si="27"/>
        <v>0</v>
      </c>
      <c r="E134" s="84">
        <f t="shared" si="27"/>
        <v>100905</v>
      </c>
      <c r="F134" s="84">
        <f t="shared" si="27"/>
        <v>620051.02</v>
      </c>
      <c r="G134" s="84">
        <f t="shared" si="27"/>
        <v>6816.67</v>
      </c>
      <c r="H134" s="84">
        <f t="shared" si="31"/>
        <v>35624.710000000006</v>
      </c>
      <c r="I134" s="84">
        <f t="shared" si="28"/>
        <v>6816.67</v>
      </c>
      <c r="J134" s="84">
        <f t="shared" si="28"/>
        <v>6816.67</v>
      </c>
      <c r="K134" s="84">
        <f t="shared" si="28"/>
        <v>6816.67</v>
      </c>
      <c r="L134" s="84">
        <f t="shared" si="28"/>
        <v>0</v>
      </c>
      <c r="M134" s="84">
        <f t="shared" si="28"/>
        <v>6816.65</v>
      </c>
      <c r="N134" s="86">
        <f t="shared" si="28"/>
        <v>8358.0499999999993</v>
      </c>
      <c r="O134" s="86">
        <f t="shared" si="28"/>
        <v>0</v>
      </c>
      <c r="P134" s="86">
        <f t="shared" si="32"/>
        <v>0</v>
      </c>
      <c r="Q134" s="86">
        <f t="shared" si="29"/>
        <v>0</v>
      </c>
      <c r="R134" s="86">
        <f t="shared" si="29"/>
        <v>0</v>
      </c>
      <c r="S134" s="86">
        <f t="shared" si="29"/>
        <v>0</v>
      </c>
      <c r="T134" s="84">
        <f t="shared" si="29"/>
        <v>0</v>
      </c>
      <c r="U134" s="84">
        <f t="shared" si="33"/>
        <v>21747.400000000005</v>
      </c>
      <c r="V134" s="84">
        <f t="shared" si="30"/>
        <v>10873.700000000003</v>
      </c>
      <c r="W134" s="84">
        <f t="shared" si="30"/>
        <v>0</v>
      </c>
      <c r="X134" s="84">
        <f t="shared" si="30"/>
        <v>10873.700000000003</v>
      </c>
    </row>
    <row r="135" spans="1:24">
      <c r="A135" s="254"/>
      <c r="B135" s="70" t="s">
        <v>89</v>
      </c>
      <c r="C135" s="84">
        <f t="shared" si="13"/>
        <v>1234118.26</v>
      </c>
      <c r="D135" s="84">
        <f t="shared" si="27"/>
        <v>0</v>
      </c>
      <c r="E135" s="84">
        <f t="shared" si="27"/>
        <v>467112.7</v>
      </c>
      <c r="F135" s="84">
        <f t="shared" si="27"/>
        <v>767005.56</v>
      </c>
      <c r="G135" s="84">
        <f t="shared" si="27"/>
        <v>0</v>
      </c>
      <c r="H135" s="84">
        <f t="shared" si="31"/>
        <v>0</v>
      </c>
      <c r="I135" s="84">
        <f t="shared" si="28"/>
        <v>0</v>
      </c>
      <c r="J135" s="84">
        <f t="shared" si="28"/>
        <v>0</v>
      </c>
      <c r="K135" s="84">
        <f t="shared" si="28"/>
        <v>0</v>
      </c>
      <c r="L135" s="84">
        <f t="shared" si="28"/>
        <v>0</v>
      </c>
      <c r="M135" s="84">
        <f t="shared" si="28"/>
        <v>0</v>
      </c>
      <c r="N135" s="86">
        <f t="shared" si="28"/>
        <v>0</v>
      </c>
      <c r="O135" s="86">
        <f t="shared" si="28"/>
        <v>0</v>
      </c>
      <c r="P135" s="86">
        <f t="shared" si="32"/>
        <v>0</v>
      </c>
      <c r="Q135" s="86">
        <f t="shared" si="29"/>
        <v>0</v>
      </c>
      <c r="R135" s="86">
        <f t="shared" si="29"/>
        <v>0</v>
      </c>
      <c r="S135" s="86">
        <f t="shared" si="29"/>
        <v>0</v>
      </c>
      <c r="T135" s="84">
        <f t="shared" si="29"/>
        <v>0</v>
      </c>
      <c r="U135" s="84">
        <f t="shared" si="33"/>
        <v>0</v>
      </c>
      <c r="V135" s="84">
        <f t="shared" si="30"/>
        <v>0</v>
      </c>
      <c r="W135" s="84">
        <f t="shared" si="30"/>
        <v>0</v>
      </c>
      <c r="X135" s="84">
        <f t="shared" si="30"/>
        <v>0</v>
      </c>
    </row>
    <row r="136" spans="1:24">
      <c r="A136" s="254"/>
      <c r="B136" s="70" t="s">
        <v>90</v>
      </c>
      <c r="C136" s="84">
        <f t="shared" si="13"/>
        <v>444016.89000000007</v>
      </c>
      <c r="D136" s="84">
        <f t="shared" si="27"/>
        <v>0</v>
      </c>
      <c r="E136" s="84">
        <f t="shared" si="27"/>
        <v>73994.900000000009</v>
      </c>
      <c r="F136" s="84">
        <f t="shared" si="27"/>
        <v>269932</v>
      </c>
      <c r="G136" s="84">
        <f t="shared" si="27"/>
        <v>2737.3999999999996</v>
      </c>
      <c r="H136" s="84">
        <f t="shared" si="31"/>
        <v>6360</v>
      </c>
      <c r="I136" s="84">
        <f t="shared" si="28"/>
        <v>4144</v>
      </c>
      <c r="J136" s="84">
        <f t="shared" si="28"/>
        <v>66</v>
      </c>
      <c r="K136" s="84">
        <f t="shared" si="28"/>
        <v>1213</v>
      </c>
      <c r="L136" s="84">
        <f t="shared" si="28"/>
        <v>0</v>
      </c>
      <c r="M136" s="84">
        <f t="shared" si="28"/>
        <v>-846</v>
      </c>
      <c r="N136" s="86">
        <f t="shared" si="28"/>
        <v>1782.9999999999998</v>
      </c>
      <c r="O136" s="86">
        <f t="shared" si="28"/>
        <v>17006.5</v>
      </c>
      <c r="P136" s="86">
        <f t="shared" si="32"/>
        <v>73569</v>
      </c>
      <c r="Q136" s="86">
        <f t="shared" si="29"/>
        <v>2960.8</v>
      </c>
      <c r="R136" s="86">
        <f t="shared" si="29"/>
        <v>46097.700000000004</v>
      </c>
      <c r="S136" s="86">
        <f t="shared" si="29"/>
        <v>23553.5</v>
      </c>
      <c r="T136" s="84">
        <f t="shared" si="29"/>
        <v>956.99999999999989</v>
      </c>
      <c r="U136" s="84">
        <f t="shared" si="33"/>
        <v>417.09</v>
      </c>
      <c r="V136" s="84">
        <f t="shared" si="30"/>
        <v>0</v>
      </c>
      <c r="W136" s="84">
        <f t="shared" si="30"/>
        <v>0</v>
      </c>
      <c r="X136" s="84">
        <f t="shared" si="30"/>
        <v>417.09</v>
      </c>
    </row>
    <row r="137" spans="1:24">
      <c r="A137" s="254"/>
      <c r="B137" s="70" t="s">
        <v>91</v>
      </c>
      <c r="C137" s="84">
        <f t="shared" si="13"/>
        <v>887863.10000000009</v>
      </c>
      <c r="D137" s="84">
        <f t="shared" si="27"/>
        <v>0</v>
      </c>
      <c r="E137" s="84">
        <f t="shared" si="27"/>
        <v>311680.99</v>
      </c>
      <c r="F137" s="84">
        <f t="shared" si="27"/>
        <v>418058.42000000004</v>
      </c>
      <c r="G137" s="84">
        <f t="shared" si="27"/>
        <v>0</v>
      </c>
      <c r="H137" s="84">
        <f t="shared" si="31"/>
        <v>71527.41</v>
      </c>
      <c r="I137" s="84">
        <f t="shared" si="28"/>
        <v>4319</v>
      </c>
      <c r="J137" s="84">
        <f t="shared" si="28"/>
        <v>0</v>
      </c>
      <c r="K137" s="84">
        <f t="shared" si="28"/>
        <v>1034</v>
      </c>
      <c r="L137" s="84">
        <f t="shared" si="28"/>
        <v>0</v>
      </c>
      <c r="M137" s="84">
        <f t="shared" si="28"/>
        <v>66174.41</v>
      </c>
      <c r="N137" s="86">
        <f t="shared" si="28"/>
        <v>0</v>
      </c>
      <c r="O137" s="86">
        <f t="shared" si="28"/>
        <v>0</v>
      </c>
      <c r="P137" s="86">
        <f t="shared" si="32"/>
        <v>23413</v>
      </c>
      <c r="Q137" s="86">
        <f t="shared" si="29"/>
        <v>0</v>
      </c>
      <c r="R137" s="86">
        <f t="shared" si="29"/>
        <v>0</v>
      </c>
      <c r="S137" s="86">
        <f t="shared" si="29"/>
        <v>661.00000000000011</v>
      </c>
      <c r="T137" s="84">
        <f t="shared" si="29"/>
        <v>22752</v>
      </c>
      <c r="U137" s="84">
        <f t="shared" si="33"/>
        <v>63183.28</v>
      </c>
      <c r="V137" s="84">
        <f t="shared" si="30"/>
        <v>39183.279999999999</v>
      </c>
      <c r="W137" s="84">
        <f t="shared" si="30"/>
        <v>0</v>
      </c>
      <c r="X137" s="84">
        <f t="shared" si="30"/>
        <v>24000</v>
      </c>
    </row>
    <row r="138" spans="1:24">
      <c r="A138" s="254"/>
      <c r="B138" s="70" t="s">
        <v>92</v>
      </c>
      <c r="C138" s="84">
        <f t="shared" si="13"/>
        <v>66366</v>
      </c>
      <c r="D138" s="84">
        <f t="shared" si="27"/>
        <v>0</v>
      </c>
      <c r="E138" s="84">
        <f t="shared" si="27"/>
        <v>66366</v>
      </c>
      <c r="F138" s="84">
        <f t="shared" si="27"/>
        <v>0</v>
      </c>
      <c r="G138" s="84">
        <f t="shared" si="27"/>
        <v>0</v>
      </c>
      <c r="H138" s="84">
        <f t="shared" si="31"/>
        <v>0</v>
      </c>
      <c r="I138" s="84">
        <f t="shared" si="28"/>
        <v>0</v>
      </c>
      <c r="J138" s="84">
        <f t="shared" si="28"/>
        <v>0</v>
      </c>
      <c r="K138" s="84">
        <f t="shared" si="28"/>
        <v>0</v>
      </c>
      <c r="L138" s="84">
        <f t="shared" si="28"/>
        <v>0</v>
      </c>
      <c r="M138" s="84">
        <f t="shared" si="28"/>
        <v>0</v>
      </c>
      <c r="N138" s="86">
        <f t="shared" si="28"/>
        <v>0</v>
      </c>
      <c r="O138" s="86">
        <f t="shared" si="28"/>
        <v>0</v>
      </c>
      <c r="P138" s="86">
        <f t="shared" si="32"/>
        <v>0</v>
      </c>
      <c r="Q138" s="86">
        <f t="shared" si="29"/>
        <v>0</v>
      </c>
      <c r="R138" s="86">
        <f t="shared" si="29"/>
        <v>0</v>
      </c>
      <c r="S138" s="86">
        <f t="shared" si="29"/>
        <v>0</v>
      </c>
      <c r="T138" s="84">
        <f t="shared" si="29"/>
        <v>0</v>
      </c>
      <c r="U138" s="84">
        <f t="shared" si="33"/>
        <v>0</v>
      </c>
      <c r="V138" s="84">
        <f t="shared" si="30"/>
        <v>0</v>
      </c>
      <c r="W138" s="84">
        <f t="shared" si="30"/>
        <v>0</v>
      </c>
      <c r="X138" s="84">
        <f t="shared" si="30"/>
        <v>0</v>
      </c>
    </row>
    <row r="139" spans="1:24">
      <c r="A139" s="254"/>
      <c r="B139" s="70" t="s">
        <v>93</v>
      </c>
      <c r="C139" s="84">
        <f t="shared" si="13"/>
        <v>258331.33000000002</v>
      </c>
      <c r="D139" s="84">
        <f t="shared" ref="D139:G146" si="34">D35+D87</f>
        <v>0</v>
      </c>
      <c r="E139" s="84">
        <f t="shared" si="34"/>
        <v>103543</v>
      </c>
      <c r="F139" s="84">
        <f t="shared" si="34"/>
        <v>116978.33000000002</v>
      </c>
      <c r="G139" s="84">
        <f t="shared" si="34"/>
        <v>0</v>
      </c>
      <c r="H139" s="84">
        <f t="shared" si="31"/>
        <v>-522</v>
      </c>
      <c r="I139" s="84">
        <f t="shared" ref="I139:O146" si="35">I35+I87</f>
        <v>0</v>
      </c>
      <c r="J139" s="84">
        <f t="shared" si="35"/>
        <v>0</v>
      </c>
      <c r="K139" s="84">
        <f t="shared" si="35"/>
        <v>0</v>
      </c>
      <c r="L139" s="84">
        <f t="shared" si="35"/>
        <v>0</v>
      </c>
      <c r="M139" s="84">
        <f t="shared" si="35"/>
        <v>-522</v>
      </c>
      <c r="N139" s="86">
        <f t="shared" si="35"/>
        <v>0</v>
      </c>
      <c r="O139" s="86">
        <f t="shared" si="35"/>
        <v>0</v>
      </c>
      <c r="P139" s="86">
        <f t="shared" si="32"/>
        <v>38332</v>
      </c>
      <c r="Q139" s="86">
        <f t="shared" ref="Q139:T146" si="36">Q35+Q87</f>
        <v>0</v>
      </c>
      <c r="R139" s="86">
        <f t="shared" si="36"/>
        <v>1241</v>
      </c>
      <c r="S139" s="86">
        <f t="shared" si="36"/>
        <v>1241</v>
      </c>
      <c r="T139" s="84">
        <f t="shared" si="36"/>
        <v>35850</v>
      </c>
      <c r="U139" s="84">
        <f t="shared" si="33"/>
        <v>0</v>
      </c>
      <c r="V139" s="84">
        <f t="shared" ref="V139:X146" si="37">V35+V87</f>
        <v>0</v>
      </c>
      <c r="W139" s="84">
        <f t="shared" si="37"/>
        <v>0</v>
      </c>
      <c r="X139" s="84">
        <f t="shared" si="37"/>
        <v>0</v>
      </c>
    </row>
    <row r="140" spans="1:24">
      <c r="A140" s="254"/>
      <c r="B140" s="70" t="s">
        <v>94</v>
      </c>
      <c r="C140" s="84">
        <f t="shared" si="13"/>
        <v>109810.09000000001</v>
      </c>
      <c r="D140" s="84">
        <f t="shared" si="34"/>
        <v>0</v>
      </c>
      <c r="E140" s="84">
        <f t="shared" si="34"/>
        <v>42390.080000000002</v>
      </c>
      <c r="F140" s="84">
        <f t="shared" si="34"/>
        <v>61559.010000000009</v>
      </c>
      <c r="G140" s="84">
        <f t="shared" si="34"/>
        <v>0</v>
      </c>
      <c r="H140" s="84">
        <f t="shared" si="31"/>
        <v>5172.3999999999996</v>
      </c>
      <c r="I140" s="84">
        <f t="shared" si="35"/>
        <v>440</v>
      </c>
      <c r="J140" s="84">
        <f t="shared" si="35"/>
        <v>440</v>
      </c>
      <c r="K140" s="84">
        <f t="shared" si="35"/>
        <v>440</v>
      </c>
      <c r="L140" s="84">
        <f t="shared" si="35"/>
        <v>0</v>
      </c>
      <c r="M140" s="84">
        <f t="shared" si="35"/>
        <v>2651</v>
      </c>
      <c r="N140" s="86">
        <f t="shared" si="35"/>
        <v>1201.4000000000001</v>
      </c>
      <c r="O140" s="86">
        <f t="shared" si="35"/>
        <v>68.5</v>
      </c>
      <c r="P140" s="86">
        <f t="shared" si="32"/>
        <v>0</v>
      </c>
      <c r="Q140" s="86">
        <f t="shared" si="36"/>
        <v>0</v>
      </c>
      <c r="R140" s="86">
        <f t="shared" si="36"/>
        <v>0</v>
      </c>
      <c r="S140" s="86">
        <f t="shared" si="36"/>
        <v>0</v>
      </c>
      <c r="T140" s="84">
        <f t="shared" si="36"/>
        <v>0</v>
      </c>
      <c r="U140" s="84">
        <f t="shared" si="33"/>
        <v>620.1</v>
      </c>
      <c r="V140" s="84">
        <f t="shared" si="37"/>
        <v>357.20000000000005</v>
      </c>
      <c r="W140" s="84">
        <f t="shared" si="37"/>
        <v>0</v>
      </c>
      <c r="X140" s="84">
        <f t="shared" si="37"/>
        <v>262.89999999999998</v>
      </c>
    </row>
    <row r="141" spans="1:24">
      <c r="A141" s="254"/>
      <c r="B141" s="70" t="s">
        <v>95</v>
      </c>
      <c r="C141" s="84">
        <f t="shared" si="13"/>
        <v>295376.74</v>
      </c>
      <c r="D141" s="84">
        <f t="shared" si="34"/>
        <v>0</v>
      </c>
      <c r="E141" s="84">
        <f t="shared" si="34"/>
        <v>76819.510000000009</v>
      </c>
      <c r="F141" s="84">
        <f t="shared" si="34"/>
        <v>91721.16</v>
      </c>
      <c r="G141" s="84">
        <f t="shared" si="34"/>
        <v>206</v>
      </c>
      <c r="H141" s="84">
        <f t="shared" si="31"/>
        <v>18545.560000000001</v>
      </c>
      <c r="I141" s="84">
        <f t="shared" si="35"/>
        <v>4409.7</v>
      </c>
      <c r="J141" s="84">
        <f t="shared" si="35"/>
        <v>412.80000000000007</v>
      </c>
      <c r="K141" s="84">
        <f t="shared" si="35"/>
        <v>10348.02</v>
      </c>
      <c r="L141" s="84">
        <f t="shared" si="35"/>
        <v>0</v>
      </c>
      <c r="M141" s="84">
        <f t="shared" si="35"/>
        <v>1815.4</v>
      </c>
      <c r="N141" s="86">
        <f t="shared" si="35"/>
        <v>1559.64</v>
      </c>
      <c r="O141" s="86">
        <f t="shared" si="35"/>
        <v>39882.6</v>
      </c>
      <c r="P141" s="86">
        <f t="shared" si="32"/>
        <v>64871.55</v>
      </c>
      <c r="Q141" s="86">
        <f t="shared" si="36"/>
        <v>14887.6</v>
      </c>
      <c r="R141" s="86">
        <f t="shared" si="36"/>
        <v>25361.18</v>
      </c>
      <c r="S141" s="86">
        <f t="shared" si="36"/>
        <v>13571.37</v>
      </c>
      <c r="T141" s="84">
        <f t="shared" si="36"/>
        <v>11051.4</v>
      </c>
      <c r="U141" s="84">
        <f t="shared" si="33"/>
        <v>3330.36</v>
      </c>
      <c r="V141" s="84">
        <f t="shared" si="37"/>
        <v>1910</v>
      </c>
      <c r="W141" s="84">
        <f t="shared" si="37"/>
        <v>258.36</v>
      </c>
      <c r="X141" s="84">
        <f t="shared" si="37"/>
        <v>1162</v>
      </c>
    </row>
    <row r="142" spans="1:24">
      <c r="A142" s="254"/>
      <c r="B142" s="70" t="s">
        <v>96</v>
      </c>
      <c r="C142" s="84">
        <f t="shared" si="13"/>
        <v>793130</v>
      </c>
      <c r="D142" s="84">
        <f t="shared" si="34"/>
        <v>624000</v>
      </c>
      <c r="E142" s="84">
        <f t="shared" si="34"/>
        <v>0</v>
      </c>
      <c r="F142" s="84">
        <f t="shared" si="34"/>
        <v>164130</v>
      </c>
      <c r="G142" s="84">
        <f t="shared" si="34"/>
        <v>0</v>
      </c>
      <c r="H142" s="84">
        <f t="shared" si="31"/>
        <v>0</v>
      </c>
      <c r="I142" s="84">
        <f t="shared" si="35"/>
        <v>0</v>
      </c>
      <c r="J142" s="84">
        <f t="shared" si="35"/>
        <v>0</v>
      </c>
      <c r="K142" s="84">
        <f t="shared" si="35"/>
        <v>0</v>
      </c>
      <c r="L142" s="84">
        <f t="shared" si="35"/>
        <v>0</v>
      </c>
      <c r="M142" s="84">
        <f t="shared" si="35"/>
        <v>0</v>
      </c>
      <c r="N142" s="86">
        <f t="shared" si="35"/>
        <v>0</v>
      </c>
      <c r="O142" s="86">
        <f t="shared" si="35"/>
        <v>0</v>
      </c>
      <c r="P142" s="86">
        <f t="shared" si="32"/>
        <v>0</v>
      </c>
      <c r="Q142" s="86">
        <f t="shared" si="36"/>
        <v>0</v>
      </c>
      <c r="R142" s="86">
        <f t="shared" si="36"/>
        <v>0</v>
      </c>
      <c r="S142" s="86">
        <f t="shared" si="36"/>
        <v>0</v>
      </c>
      <c r="T142" s="84">
        <f t="shared" si="36"/>
        <v>0</v>
      </c>
      <c r="U142" s="84">
        <f t="shared" si="33"/>
        <v>5000</v>
      </c>
      <c r="V142" s="84">
        <f t="shared" si="37"/>
        <v>5000</v>
      </c>
      <c r="W142" s="84">
        <f t="shared" si="37"/>
        <v>0</v>
      </c>
      <c r="X142" s="84">
        <f t="shared" si="37"/>
        <v>0</v>
      </c>
    </row>
    <row r="143" spans="1:24">
      <c r="A143" s="254"/>
      <c r="B143" s="70" t="s">
        <v>97</v>
      </c>
      <c r="C143" s="84">
        <f t="shared" si="13"/>
        <v>320311.58999999997</v>
      </c>
      <c r="D143" s="84">
        <f t="shared" si="34"/>
        <v>109406.75</v>
      </c>
      <c r="E143" s="84">
        <f t="shared" si="34"/>
        <v>0</v>
      </c>
      <c r="F143" s="84">
        <f t="shared" si="34"/>
        <v>210889.84</v>
      </c>
      <c r="G143" s="84">
        <f t="shared" si="34"/>
        <v>0</v>
      </c>
      <c r="H143" s="84">
        <f t="shared" si="31"/>
        <v>0</v>
      </c>
      <c r="I143" s="84">
        <f t="shared" si="35"/>
        <v>0</v>
      </c>
      <c r="J143" s="84">
        <f t="shared" si="35"/>
        <v>0</v>
      </c>
      <c r="K143" s="84">
        <f t="shared" si="35"/>
        <v>0</v>
      </c>
      <c r="L143" s="84">
        <f t="shared" si="35"/>
        <v>0</v>
      </c>
      <c r="M143" s="84">
        <f t="shared" si="35"/>
        <v>0</v>
      </c>
      <c r="N143" s="86">
        <f t="shared" si="35"/>
        <v>0</v>
      </c>
      <c r="O143" s="86">
        <f t="shared" si="35"/>
        <v>0</v>
      </c>
      <c r="P143" s="86">
        <f t="shared" si="32"/>
        <v>0</v>
      </c>
      <c r="Q143" s="86">
        <f t="shared" si="36"/>
        <v>0</v>
      </c>
      <c r="R143" s="86">
        <f t="shared" si="36"/>
        <v>0</v>
      </c>
      <c r="S143" s="86">
        <f t="shared" si="36"/>
        <v>0</v>
      </c>
      <c r="T143" s="84">
        <f t="shared" si="36"/>
        <v>0</v>
      </c>
      <c r="U143" s="84">
        <f t="shared" si="33"/>
        <v>15</v>
      </c>
      <c r="V143" s="84">
        <f t="shared" si="37"/>
        <v>15</v>
      </c>
      <c r="W143" s="84">
        <f t="shared" si="37"/>
        <v>0</v>
      </c>
      <c r="X143" s="84">
        <f t="shared" si="37"/>
        <v>0</v>
      </c>
    </row>
    <row r="144" spans="1:24">
      <c r="A144" s="254"/>
      <c r="B144" s="70" t="s">
        <v>98</v>
      </c>
      <c r="C144" s="84">
        <f t="shared" si="13"/>
        <v>176000</v>
      </c>
      <c r="D144" s="84">
        <f t="shared" si="34"/>
        <v>0</v>
      </c>
      <c r="E144" s="84">
        <f t="shared" si="34"/>
        <v>156000</v>
      </c>
      <c r="F144" s="84">
        <f t="shared" si="34"/>
        <v>0</v>
      </c>
      <c r="G144" s="84">
        <f t="shared" si="34"/>
        <v>0</v>
      </c>
      <c r="H144" s="84">
        <f t="shared" si="31"/>
        <v>0</v>
      </c>
      <c r="I144" s="84">
        <f t="shared" si="35"/>
        <v>0</v>
      </c>
      <c r="J144" s="84">
        <f t="shared" si="35"/>
        <v>0</v>
      </c>
      <c r="K144" s="84">
        <f t="shared" si="35"/>
        <v>0</v>
      </c>
      <c r="L144" s="84">
        <f t="shared" si="35"/>
        <v>0</v>
      </c>
      <c r="M144" s="84">
        <f t="shared" si="35"/>
        <v>0</v>
      </c>
      <c r="N144" s="86">
        <f t="shared" si="35"/>
        <v>0</v>
      </c>
      <c r="O144" s="86">
        <f t="shared" si="35"/>
        <v>0</v>
      </c>
      <c r="P144" s="86">
        <f t="shared" si="32"/>
        <v>20000</v>
      </c>
      <c r="Q144" s="86">
        <f t="shared" si="36"/>
        <v>0</v>
      </c>
      <c r="R144" s="86">
        <f t="shared" si="36"/>
        <v>20000</v>
      </c>
      <c r="S144" s="86">
        <f t="shared" si="36"/>
        <v>0</v>
      </c>
      <c r="T144" s="84">
        <f t="shared" si="36"/>
        <v>0</v>
      </c>
      <c r="U144" s="84">
        <f t="shared" si="33"/>
        <v>0</v>
      </c>
      <c r="V144" s="84">
        <f t="shared" si="37"/>
        <v>0</v>
      </c>
      <c r="W144" s="84">
        <f t="shared" si="37"/>
        <v>0</v>
      </c>
      <c r="X144" s="84">
        <f t="shared" si="37"/>
        <v>0</v>
      </c>
    </row>
    <row r="145" spans="1:25">
      <c r="A145" s="254"/>
      <c r="B145" s="70" t="s">
        <v>99</v>
      </c>
      <c r="C145" s="84">
        <f t="shared" si="13"/>
        <v>0</v>
      </c>
      <c r="D145" s="84">
        <f t="shared" si="34"/>
        <v>0</v>
      </c>
      <c r="E145" s="84">
        <f t="shared" si="34"/>
        <v>0</v>
      </c>
      <c r="F145" s="84">
        <f t="shared" si="34"/>
        <v>0</v>
      </c>
      <c r="G145" s="84">
        <f t="shared" si="34"/>
        <v>0</v>
      </c>
      <c r="H145" s="84">
        <f t="shared" si="31"/>
        <v>0</v>
      </c>
      <c r="I145" s="84">
        <f t="shared" si="35"/>
        <v>0</v>
      </c>
      <c r="J145" s="84">
        <f t="shared" si="35"/>
        <v>0</v>
      </c>
      <c r="K145" s="84">
        <f t="shared" si="35"/>
        <v>0</v>
      </c>
      <c r="L145" s="84">
        <f t="shared" si="35"/>
        <v>0</v>
      </c>
      <c r="M145" s="84">
        <f t="shared" si="35"/>
        <v>0</v>
      </c>
      <c r="N145" s="86">
        <f t="shared" si="35"/>
        <v>0</v>
      </c>
      <c r="O145" s="86">
        <f t="shared" si="35"/>
        <v>0</v>
      </c>
      <c r="P145" s="86">
        <f t="shared" si="32"/>
        <v>0</v>
      </c>
      <c r="Q145" s="86">
        <f t="shared" si="36"/>
        <v>0</v>
      </c>
      <c r="R145" s="86">
        <f t="shared" si="36"/>
        <v>0</v>
      </c>
      <c r="S145" s="86">
        <f t="shared" si="36"/>
        <v>0</v>
      </c>
      <c r="T145" s="84">
        <f t="shared" si="36"/>
        <v>0</v>
      </c>
      <c r="U145" s="84">
        <f t="shared" si="33"/>
        <v>0</v>
      </c>
      <c r="V145" s="84">
        <f t="shared" si="37"/>
        <v>0</v>
      </c>
      <c r="W145" s="84">
        <f t="shared" si="37"/>
        <v>0</v>
      </c>
      <c r="X145" s="84">
        <f t="shared" si="37"/>
        <v>0</v>
      </c>
    </row>
    <row r="146" spans="1:25">
      <c r="A146" s="254"/>
      <c r="B146" s="70" t="s">
        <v>100</v>
      </c>
      <c r="C146" s="84">
        <f>SUM(D146:H146)+O146+P146+U146</f>
        <v>17088.72</v>
      </c>
      <c r="D146" s="84">
        <f t="shared" si="34"/>
        <v>0</v>
      </c>
      <c r="E146" s="84">
        <f t="shared" si="34"/>
        <v>9480</v>
      </c>
      <c r="F146" s="84">
        <f t="shared" si="34"/>
        <v>-480</v>
      </c>
      <c r="G146" s="84">
        <f t="shared" si="34"/>
        <v>8088.72</v>
      </c>
      <c r="H146" s="84">
        <f t="shared" si="31"/>
        <v>0</v>
      </c>
      <c r="I146" s="84">
        <f t="shared" si="35"/>
        <v>0</v>
      </c>
      <c r="J146" s="84">
        <f t="shared" si="35"/>
        <v>0</v>
      </c>
      <c r="K146" s="84">
        <f t="shared" si="35"/>
        <v>0</v>
      </c>
      <c r="L146" s="84">
        <f t="shared" si="35"/>
        <v>0</v>
      </c>
      <c r="M146" s="84">
        <f t="shared" si="35"/>
        <v>0</v>
      </c>
      <c r="N146" s="86">
        <f t="shared" si="35"/>
        <v>0</v>
      </c>
      <c r="O146" s="86">
        <f t="shared" si="35"/>
        <v>0</v>
      </c>
      <c r="P146" s="86">
        <f t="shared" si="32"/>
        <v>0</v>
      </c>
      <c r="Q146" s="86">
        <f t="shared" si="36"/>
        <v>0</v>
      </c>
      <c r="R146" s="86">
        <f t="shared" si="36"/>
        <v>0</v>
      </c>
      <c r="S146" s="86">
        <f t="shared" si="36"/>
        <v>0</v>
      </c>
      <c r="T146" s="84">
        <f t="shared" si="36"/>
        <v>0</v>
      </c>
      <c r="U146" s="84">
        <f t="shared" si="33"/>
        <v>0</v>
      </c>
      <c r="V146" s="84">
        <f t="shared" si="37"/>
        <v>0</v>
      </c>
      <c r="W146" s="84">
        <f t="shared" si="37"/>
        <v>0</v>
      </c>
      <c r="X146" s="84">
        <f t="shared" si="37"/>
        <v>0</v>
      </c>
    </row>
    <row r="147" spans="1:25">
      <c r="A147" s="255"/>
      <c r="B147" s="70" t="s">
        <v>70</v>
      </c>
      <c r="C147" s="88">
        <f>SUM(D147:H147)+O147+P147+U147</f>
        <v>38730737.089999996</v>
      </c>
      <c r="D147" s="88">
        <f>SUM(D123:D146)</f>
        <v>4530676.33</v>
      </c>
      <c r="E147" s="88">
        <f t="shared" ref="E147:X147" si="38">SUM(E123:E146)</f>
        <v>5084001.95</v>
      </c>
      <c r="F147" s="88">
        <f t="shared" si="38"/>
        <v>18912532.099999998</v>
      </c>
      <c r="G147" s="88">
        <f t="shared" si="38"/>
        <v>793414.27</v>
      </c>
      <c r="H147" s="88">
        <f t="shared" si="38"/>
        <v>1856703.74</v>
      </c>
      <c r="I147" s="88">
        <f t="shared" si="38"/>
        <v>758811.85</v>
      </c>
      <c r="J147" s="88">
        <f t="shared" si="38"/>
        <v>319913.49</v>
      </c>
      <c r="K147" s="88">
        <f t="shared" si="38"/>
        <v>343194.64999999997</v>
      </c>
      <c r="L147" s="88">
        <f t="shared" si="38"/>
        <v>0</v>
      </c>
      <c r="M147" s="88">
        <f t="shared" si="38"/>
        <v>220666.23999999996</v>
      </c>
      <c r="N147" s="91">
        <f t="shared" si="38"/>
        <v>214117.51</v>
      </c>
      <c r="O147" s="91">
        <f t="shared" si="38"/>
        <v>654180.10000000009</v>
      </c>
      <c r="P147" s="91">
        <f t="shared" si="38"/>
        <v>5629601.709999999</v>
      </c>
      <c r="Q147" s="91">
        <f t="shared" si="38"/>
        <v>385095.52999999985</v>
      </c>
      <c r="R147" s="91">
        <f t="shared" si="38"/>
        <v>3762753.5500000007</v>
      </c>
      <c r="S147" s="91">
        <f t="shared" si="38"/>
        <v>1253064.1800000004</v>
      </c>
      <c r="T147" s="88">
        <f t="shared" si="38"/>
        <v>228688.44999999998</v>
      </c>
      <c r="U147" s="88">
        <f t="shared" si="38"/>
        <v>1269626.8900000001</v>
      </c>
      <c r="V147" s="88">
        <f t="shared" si="38"/>
        <v>288006.63</v>
      </c>
      <c r="W147" s="88">
        <f t="shared" si="38"/>
        <v>41902.699999999997</v>
      </c>
      <c r="X147" s="88">
        <f t="shared" si="38"/>
        <v>939717.56</v>
      </c>
    </row>
    <row r="148" spans="1:25">
      <c r="A148" s="253" t="s">
        <v>101</v>
      </c>
      <c r="B148" s="70" t="s">
        <v>102</v>
      </c>
      <c r="C148" s="84">
        <f t="shared" si="13"/>
        <v>2404675.81</v>
      </c>
      <c r="D148" s="84">
        <f t="shared" ref="D148:G154" si="39">D44+D96</f>
        <v>0</v>
      </c>
      <c r="E148" s="84">
        <f t="shared" si="39"/>
        <v>2400</v>
      </c>
      <c r="F148" s="84">
        <f t="shared" si="39"/>
        <v>2165449.5100000002</v>
      </c>
      <c r="G148" s="84">
        <f t="shared" si="39"/>
        <v>0</v>
      </c>
      <c r="H148" s="84">
        <f t="shared" si="31"/>
        <v>132636</v>
      </c>
      <c r="I148" s="84">
        <f t="shared" ref="I148:O154" si="40">I44+I96</f>
        <v>8000</v>
      </c>
      <c r="J148" s="84">
        <f t="shared" si="40"/>
        <v>25000</v>
      </c>
      <c r="K148" s="84">
        <f t="shared" si="40"/>
        <v>41636</v>
      </c>
      <c r="L148" s="84">
        <f t="shared" si="40"/>
        <v>0</v>
      </c>
      <c r="M148" s="84">
        <f t="shared" si="40"/>
        <v>0</v>
      </c>
      <c r="N148" s="86">
        <f t="shared" si="40"/>
        <v>58000</v>
      </c>
      <c r="O148" s="86">
        <f t="shared" si="40"/>
        <v>0</v>
      </c>
      <c r="P148" s="86">
        <f t="shared" ref="P148:P154" si="41">SUM(Q148:T148)</f>
        <v>0</v>
      </c>
      <c r="Q148" s="86">
        <f t="shared" ref="Q148:T154" si="42">Q44+Q96</f>
        <v>0</v>
      </c>
      <c r="R148" s="86">
        <f t="shared" si="42"/>
        <v>0</v>
      </c>
      <c r="S148" s="86">
        <f t="shared" si="42"/>
        <v>0</v>
      </c>
      <c r="T148" s="84">
        <f t="shared" si="42"/>
        <v>0</v>
      </c>
      <c r="U148" s="84">
        <f t="shared" ref="U148:U154" si="43">SUM(V148:Y148)</f>
        <v>104190.30000000002</v>
      </c>
      <c r="V148" s="84">
        <f t="shared" ref="V148:X154" si="44">V44+V96</f>
        <v>0</v>
      </c>
      <c r="W148" s="84">
        <f t="shared" si="44"/>
        <v>0</v>
      </c>
      <c r="X148" s="84">
        <f t="shared" si="44"/>
        <v>104190.30000000002</v>
      </c>
    </row>
    <row r="149" spans="1:25">
      <c r="A149" s="254"/>
      <c r="B149" s="70" t="s">
        <v>103</v>
      </c>
      <c r="C149" s="84">
        <f t="shared" si="13"/>
        <v>868528</v>
      </c>
      <c r="D149" s="84">
        <f t="shared" si="39"/>
        <v>0</v>
      </c>
      <c r="E149" s="84">
        <f t="shared" si="39"/>
        <v>524520</v>
      </c>
      <c r="F149" s="84">
        <f t="shared" si="39"/>
        <v>96518</v>
      </c>
      <c r="G149" s="84">
        <f t="shared" si="39"/>
        <v>0</v>
      </c>
      <c r="H149" s="84">
        <f t="shared" si="31"/>
        <v>241440</v>
      </c>
      <c r="I149" s="84">
        <f t="shared" si="40"/>
        <v>76360</v>
      </c>
      <c r="J149" s="84">
        <f t="shared" si="40"/>
        <v>2360</v>
      </c>
      <c r="K149" s="84">
        <f t="shared" si="40"/>
        <v>81359.999999999985</v>
      </c>
      <c r="L149" s="84">
        <f t="shared" si="40"/>
        <v>0</v>
      </c>
      <c r="M149" s="84">
        <f t="shared" si="40"/>
        <v>0</v>
      </c>
      <c r="N149" s="86">
        <f t="shared" si="40"/>
        <v>81359.999999999985</v>
      </c>
      <c r="O149" s="86">
        <f t="shared" si="40"/>
        <v>2050</v>
      </c>
      <c r="P149" s="86">
        <f t="shared" si="41"/>
        <v>0</v>
      </c>
      <c r="Q149" s="86">
        <f t="shared" si="42"/>
        <v>0</v>
      </c>
      <c r="R149" s="86">
        <f t="shared" si="42"/>
        <v>0</v>
      </c>
      <c r="S149" s="86">
        <f t="shared" si="42"/>
        <v>0</v>
      </c>
      <c r="T149" s="84">
        <f t="shared" si="42"/>
        <v>0</v>
      </c>
      <c r="U149" s="84">
        <f t="shared" si="43"/>
        <v>4000</v>
      </c>
      <c r="V149" s="84">
        <f t="shared" si="44"/>
        <v>2000</v>
      </c>
      <c r="W149" s="84">
        <f t="shared" si="44"/>
        <v>0</v>
      </c>
      <c r="X149" s="84">
        <f t="shared" si="44"/>
        <v>2000</v>
      </c>
    </row>
    <row r="150" spans="1:25">
      <c r="A150" s="254"/>
      <c r="B150" s="70" t="s">
        <v>104</v>
      </c>
      <c r="C150" s="84">
        <f t="shared" si="13"/>
        <v>13380601.699999997</v>
      </c>
      <c r="D150" s="84">
        <f t="shared" si="39"/>
        <v>0</v>
      </c>
      <c r="E150" s="84">
        <f t="shared" si="39"/>
        <v>2343656.63</v>
      </c>
      <c r="F150" s="84">
        <f t="shared" si="39"/>
        <v>8902417.5799999963</v>
      </c>
      <c r="G150" s="84">
        <f t="shared" si="39"/>
        <v>106193.61</v>
      </c>
      <c r="H150" s="84">
        <f t="shared" si="31"/>
        <v>1222509.57</v>
      </c>
      <c r="I150" s="84">
        <f t="shared" si="40"/>
        <v>110193.61</v>
      </c>
      <c r="J150" s="84">
        <f t="shared" si="40"/>
        <v>110188.61</v>
      </c>
      <c r="K150" s="84">
        <f t="shared" si="40"/>
        <v>106193.61</v>
      </c>
      <c r="L150" s="84">
        <f t="shared" si="40"/>
        <v>0</v>
      </c>
      <c r="M150" s="84">
        <f t="shared" si="40"/>
        <v>791281.51</v>
      </c>
      <c r="N150" s="86">
        <f t="shared" si="40"/>
        <v>104652.23</v>
      </c>
      <c r="O150" s="86">
        <f t="shared" si="40"/>
        <v>0</v>
      </c>
      <c r="P150" s="86">
        <f t="shared" si="41"/>
        <v>346229.49</v>
      </c>
      <c r="Q150" s="86">
        <f t="shared" si="42"/>
        <v>43754</v>
      </c>
      <c r="R150" s="86">
        <f t="shared" si="42"/>
        <v>106000.5</v>
      </c>
      <c r="S150" s="86">
        <f t="shared" si="42"/>
        <v>98238</v>
      </c>
      <c r="T150" s="84">
        <f t="shared" si="42"/>
        <v>98236.99000000002</v>
      </c>
      <c r="U150" s="84">
        <f t="shared" si="43"/>
        <v>459594.82</v>
      </c>
      <c r="V150" s="84">
        <f t="shared" si="44"/>
        <v>228994.6</v>
      </c>
      <c r="W150" s="84">
        <f t="shared" si="44"/>
        <v>0</v>
      </c>
      <c r="X150" s="84">
        <f t="shared" si="44"/>
        <v>230600.22</v>
      </c>
    </row>
    <row r="151" spans="1:25">
      <c r="A151" s="254"/>
      <c r="B151" s="70" t="s">
        <v>105</v>
      </c>
      <c r="C151" s="84">
        <f t="shared" si="13"/>
        <v>6341969.6499999994</v>
      </c>
      <c r="D151" s="84">
        <f t="shared" si="39"/>
        <v>767871.32666666666</v>
      </c>
      <c r="E151" s="84">
        <f t="shared" si="39"/>
        <v>0</v>
      </c>
      <c r="F151" s="84">
        <f t="shared" si="39"/>
        <v>5219405.7833333332</v>
      </c>
      <c r="G151" s="84">
        <f t="shared" si="39"/>
        <v>0</v>
      </c>
      <c r="H151" s="84">
        <f t="shared" si="31"/>
        <v>268914.76</v>
      </c>
      <c r="I151" s="84">
        <f t="shared" si="40"/>
        <v>0</v>
      </c>
      <c r="J151" s="84">
        <f t="shared" si="40"/>
        <v>0</v>
      </c>
      <c r="K151" s="84">
        <f t="shared" si="40"/>
        <v>0</v>
      </c>
      <c r="L151" s="84">
        <f t="shared" si="40"/>
        <v>0</v>
      </c>
      <c r="M151" s="84">
        <f t="shared" si="40"/>
        <v>268914.76</v>
      </c>
      <c r="N151" s="86">
        <f t="shared" si="40"/>
        <v>0</v>
      </c>
      <c r="O151" s="86">
        <f t="shared" si="40"/>
        <v>0</v>
      </c>
      <c r="P151" s="86">
        <f t="shared" si="41"/>
        <v>0</v>
      </c>
      <c r="Q151" s="86">
        <f t="shared" si="42"/>
        <v>0</v>
      </c>
      <c r="R151" s="86">
        <f t="shared" si="42"/>
        <v>0</v>
      </c>
      <c r="S151" s="86">
        <f t="shared" si="42"/>
        <v>0</v>
      </c>
      <c r="T151" s="84">
        <f t="shared" si="42"/>
        <v>0</v>
      </c>
      <c r="U151" s="84">
        <f t="shared" si="43"/>
        <v>85777.78</v>
      </c>
      <c r="V151" s="84">
        <f t="shared" si="44"/>
        <v>47835.25</v>
      </c>
      <c r="W151" s="84">
        <f t="shared" si="44"/>
        <v>2382.9</v>
      </c>
      <c r="X151" s="84">
        <f t="shared" si="44"/>
        <v>35559.629999999997</v>
      </c>
    </row>
    <row r="152" spans="1:25">
      <c r="A152" s="254"/>
      <c r="B152" s="70" t="s">
        <v>106</v>
      </c>
      <c r="C152" s="84">
        <f t="shared" si="13"/>
        <v>2301637.4699999997</v>
      </c>
      <c r="D152" s="84">
        <f t="shared" si="39"/>
        <v>2063046.35</v>
      </c>
      <c r="E152" s="84">
        <f t="shared" si="39"/>
        <v>0</v>
      </c>
      <c r="F152" s="84">
        <f t="shared" si="39"/>
        <v>13611.130000000001</v>
      </c>
      <c r="G152" s="84">
        <f t="shared" si="39"/>
        <v>0</v>
      </c>
      <c r="H152" s="84">
        <f t="shared" si="31"/>
        <v>0</v>
      </c>
      <c r="I152" s="84">
        <f t="shared" si="40"/>
        <v>0</v>
      </c>
      <c r="J152" s="84">
        <f t="shared" si="40"/>
        <v>0</v>
      </c>
      <c r="K152" s="84">
        <f t="shared" si="40"/>
        <v>0</v>
      </c>
      <c r="L152" s="84">
        <f t="shared" si="40"/>
        <v>0</v>
      </c>
      <c r="M152" s="84">
        <f t="shared" si="40"/>
        <v>0</v>
      </c>
      <c r="N152" s="86">
        <f t="shared" si="40"/>
        <v>0</v>
      </c>
      <c r="O152" s="86">
        <f t="shared" si="40"/>
        <v>0</v>
      </c>
      <c r="P152" s="86">
        <f t="shared" si="41"/>
        <v>0</v>
      </c>
      <c r="Q152" s="86">
        <f t="shared" si="42"/>
        <v>0</v>
      </c>
      <c r="R152" s="86">
        <f t="shared" si="42"/>
        <v>0</v>
      </c>
      <c r="S152" s="86">
        <f t="shared" si="42"/>
        <v>0</v>
      </c>
      <c r="T152" s="84">
        <f t="shared" si="42"/>
        <v>0</v>
      </c>
      <c r="U152" s="84">
        <f t="shared" si="43"/>
        <v>224979.99</v>
      </c>
      <c r="V152" s="84">
        <f t="shared" si="44"/>
        <v>0</v>
      </c>
      <c r="W152" s="84">
        <f t="shared" si="44"/>
        <v>0</v>
      </c>
      <c r="X152" s="84">
        <f t="shared" si="44"/>
        <v>224979.99</v>
      </c>
    </row>
    <row r="153" spans="1:25">
      <c r="A153" s="254"/>
      <c r="B153" s="70" t="s">
        <v>107</v>
      </c>
      <c r="C153" s="84">
        <f t="shared" si="13"/>
        <v>2524197.3600000013</v>
      </c>
      <c r="D153" s="84">
        <f t="shared" si="39"/>
        <v>827198.4</v>
      </c>
      <c r="E153" s="84">
        <f t="shared" si="39"/>
        <v>30159.449999999997</v>
      </c>
      <c r="F153" s="84">
        <f t="shared" si="39"/>
        <v>1303744.8200000008</v>
      </c>
      <c r="G153" s="84">
        <f t="shared" si="39"/>
        <v>22000.12</v>
      </c>
      <c r="H153" s="84">
        <f t="shared" si="31"/>
        <v>91977.180000000008</v>
      </c>
      <c r="I153" s="84">
        <f t="shared" si="40"/>
        <v>20156.719999999998</v>
      </c>
      <c r="J153" s="84">
        <f t="shared" si="40"/>
        <v>18353.37</v>
      </c>
      <c r="K153" s="84">
        <f t="shared" si="40"/>
        <v>17926.77</v>
      </c>
      <c r="L153" s="84">
        <f t="shared" si="40"/>
        <v>0</v>
      </c>
      <c r="M153" s="84">
        <f t="shared" si="40"/>
        <v>17520.3</v>
      </c>
      <c r="N153" s="86">
        <f t="shared" si="40"/>
        <v>18020.02</v>
      </c>
      <c r="O153" s="86">
        <f t="shared" si="40"/>
        <v>0</v>
      </c>
      <c r="P153" s="86">
        <f t="shared" si="41"/>
        <v>171861</v>
      </c>
      <c r="Q153" s="86">
        <f t="shared" si="42"/>
        <v>38450.04</v>
      </c>
      <c r="R153" s="86">
        <f t="shared" si="42"/>
        <v>44522.069999999992</v>
      </c>
      <c r="S153" s="86">
        <f t="shared" si="42"/>
        <v>45150.22</v>
      </c>
      <c r="T153" s="84">
        <f t="shared" si="42"/>
        <v>43738.67</v>
      </c>
      <c r="U153" s="84">
        <f t="shared" si="43"/>
        <v>77256.390000000014</v>
      </c>
      <c r="V153" s="84">
        <f t="shared" si="44"/>
        <v>41795.660000000003</v>
      </c>
      <c r="W153" s="84">
        <f t="shared" si="44"/>
        <v>0</v>
      </c>
      <c r="X153" s="84">
        <f t="shared" si="44"/>
        <v>35460.730000000003</v>
      </c>
    </row>
    <row r="154" spans="1:25">
      <c r="A154" s="254"/>
      <c r="B154" s="70" t="s">
        <v>108</v>
      </c>
      <c r="C154" s="84">
        <f t="shared" si="13"/>
        <v>0</v>
      </c>
      <c r="D154" s="84">
        <f t="shared" si="39"/>
        <v>0</v>
      </c>
      <c r="E154" s="84">
        <f t="shared" si="39"/>
        <v>0</v>
      </c>
      <c r="F154" s="84">
        <f t="shared" si="39"/>
        <v>0</v>
      </c>
      <c r="G154" s="84">
        <f t="shared" si="39"/>
        <v>0</v>
      </c>
      <c r="H154" s="84">
        <f t="shared" si="31"/>
        <v>0</v>
      </c>
      <c r="I154" s="84">
        <f t="shared" si="40"/>
        <v>0</v>
      </c>
      <c r="J154" s="84">
        <f t="shared" si="40"/>
        <v>0</v>
      </c>
      <c r="K154" s="84">
        <f t="shared" si="40"/>
        <v>0</v>
      </c>
      <c r="L154" s="84">
        <f t="shared" si="40"/>
        <v>0</v>
      </c>
      <c r="M154" s="84">
        <f t="shared" si="40"/>
        <v>0</v>
      </c>
      <c r="N154" s="86">
        <f t="shared" si="40"/>
        <v>0</v>
      </c>
      <c r="O154" s="86">
        <f t="shared" si="40"/>
        <v>0</v>
      </c>
      <c r="P154" s="86">
        <f t="shared" si="41"/>
        <v>0</v>
      </c>
      <c r="Q154" s="86">
        <f t="shared" si="42"/>
        <v>0</v>
      </c>
      <c r="R154" s="86">
        <f t="shared" si="42"/>
        <v>0</v>
      </c>
      <c r="S154" s="86">
        <f t="shared" si="42"/>
        <v>0</v>
      </c>
      <c r="T154" s="84">
        <f t="shared" si="42"/>
        <v>0</v>
      </c>
      <c r="U154" s="84">
        <f t="shared" si="43"/>
        <v>0</v>
      </c>
      <c r="V154" s="84">
        <f t="shared" si="44"/>
        <v>0</v>
      </c>
      <c r="W154" s="84">
        <f t="shared" si="44"/>
        <v>0</v>
      </c>
      <c r="X154" s="84">
        <f t="shared" si="44"/>
        <v>0</v>
      </c>
    </row>
    <row r="155" spans="1:25">
      <c r="A155" s="255"/>
      <c r="B155" s="70" t="s">
        <v>70</v>
      </c>
      <c r="C155" s="87">
        <f>SUM(C148:C154)</f>
        <v>27821609.989999995</v>
      </c>
      <c r="D155" s="87">
        <f>SUM(D148:D154)</f>
        <v>3658116.0766666667</v>
      </c>
      <c r="E155" s="87">
        <f t="shared" ref="E155:X155" si="45">SUM(E148:E154)</f>
        <v>2900736.08</v>
      </c>
      <c r="F155" s="87">
        <f t="shared" si="45"/>
        <v>17701146.82333333</v>
      </c>
      <c r="G155" s="87">
        <f t="shared" si="45"/>
        <v>128193.73</v>
      </c>
      <c r="H155" s="87">
        <f t="shared" si="45"/>
        <v>1957477.51</v>
      </c>
      <c r="I155" s="87">
        <f t="shared" si="45"/>
        <v>214710.33</v>
      </c>
      <c r="J155" s="87">
        <f t="shared" si="45"/>
        <v>155901.97999999998</v>
      </c>
      <c r="K155" s="87">
        <f t="shared" si="45"/>
        <v>247116.37999999998</v>
      </c>
      <c r="L155" s="87">
        <f t="shared" si="45"/>
        <v>0</v>
      </c>
      <c r="M155" s="87">
        <f t="shared" si="45"/>
        <v>1077716.57</v>
      </c>
      <c r="N155" s="87">
        <f t="shared" si="45"/>
        <v>262032.24999999997</v>
      </c>
      <c r="O155" s="87">
        <f t="shared" si="45"/>
        <v>2050</v>
      </c>
      <c r="P155" s="87">
        <f t="shared" si="45"/>
        <v>518090.49</v>
      </c>
      <c r="Q155" s="87">
        <f t="shared" si="45"/>
        <v>82204.040000000008</v>
      </c>
      <c r="R155" s="87">
        <f t="shared" si="45"/>
        <v>150522.57</v>
      </c>
      <c r="S155" s="87">
        <f t="shared" si="45"/>
        <v>143388.22</v>
      </c>
      <c r="T155" s="87">
        <f t="shared" si="45"/>
        <v>141975.66000000003</v>
      </c>
      <c r="U155" s="87">
        <f t="shared" si="45"/>
        <v>955799.28</v>
      </c>
      <c r="V155" s="87">
        <f t="shared" si="45"/>
        <v>320625.51</v>
      </c>
      <c r="W155" s="87">
        <f t="shared" si="45"/>
        <v>2382.9</v>
      </c>
      <c r="X155" s="87">
        <f t="shared" si="45"/>
        <v>632790.87</v>
      </c>
    </row>
    <row r="156" spans="1:25">
      <c r="A156" s="73"/>
      <c r="B156" s="73" t="s">
        <v>4</v>
      </c>
      <c r="C156" s="89">
        <f>C155+C147+C122+C117</f>
        <v>251653520.00999999</v>
      </c>
      <c r="D156" s="89">
        <f t="shared" ref="D156:U156" si="46">D155+D147+D122+D117</f>
        <v>6875597.3566666683</v>
      </c>
      <c r="E156" s="89">
        <f t="shared" si="46"/>
        <v>29412351.550000001</v>
      </c>
      <c r="F156" s="89">
        <f t="shared" si="46"/>
        <v>128222951.27333331</v>
      </c>
      <c r="G156" s="89">
        <f t="shared" si="46"/>
        <v>2249495.6300000004</v>
      </c>
      <c r="H156" s="89">
        <f t="shared" si="46"/>
        <v>11312554.75</v>
      </c>
      <c r="I156" s="89">
        <f t="shared" si="46"/>
        <v>3724107.7199999997</v>
      </c>
      <c r="J156" s="89">
        <f t="shared" si="46"/>
        <v>2102826.96</v>
      </c>
      <c r="K156" s="89">
        <f t="shared" si="46"/>
        <v>1581560.3</v>
      </c>
      <c r="L156" s="89">
        <f t="shared" si="46"/>
        <v>0</v>
      </c>
      <c r="M156" s="89">
        <f t="shared" si="46"/>
        <v>2036647.1400000001</v>
      </c>
      <c r="N156" s="92">
        <f t="shared" si="46"/>
        <v>1867412.63</v>
      </c>
      <c r="O156" s="92">
        <f t="shared" si="46"/>
        <v>3483984.7099999995</v>
      </c>
      <c r="P156" s="92">
        <f t="shared" si="46"/>
        <v>64138853.359999992</v>
      </c>
      <c r="Q156" s="92">
        <f t="shared" si="46"/>
        <v>835761.3899999999</v>
      </c>
      <c r="R156" s="92">
        <f t="shared" si="46"/>
        <v>49336921.129999995</v>
      </c>
      <c r="S156" s="92">
        <f t="shared" si="46"/>
        <v>12658386.41</v>
      </c>
      <c r="T156" s="89">
        <f t="shared" si="46"/>
        <v>1307784.4299999997</v>
      </c>
      <c r="U156" s="89">
        <f t="shared" si="46"/>
        <v>5957731.3799999999</v>
      </c>
      <c r="V156" s="89">
        <f>V155+V147+V122+V117</f>
        <v>1453232.44</v>
      </c>
      <c r="W156" s="89">
        <f>W155+W147+W122+W117</f>
        <v>281190.5</v>
      </c>
      <c r="X156" s="89">
        <f>X155+X147+X122+X117</f>
        <v>4223308.4400000004</v>
      </c>
    </row>
    <row r="158" spans="1:25" s="58" customFormat="1" ht="12">
      <c r="B158" s="90" t="s">
        <v>50</v>
      </c>
      <c r="C158" s="58">
        <f>C156-累计利润调整表!B77</f>
        <v>0</v>
      </c>
      <c r="D158" s="58">
        <f>D156-累计利润调整表!C77</f>
        <v>0</v>
      </c>
      <c r="E158" s="58">
        <f>E156-累计利润调整表!D77</f>
        <v>0</v>
      </c>
      <c r="F158" s="58">
        <f>F156-累计利润调整表!E77</f>
        <v>0</v>
      </c>
      <c r="G158" s="58">
        <f>G156-累计利润调整表!F77</f>
        <v>0</v>
      </c>
      <c r="H158" s="58">
        <f>H156-累计利润调整表!G77</f>
        <v>0</v>
      </c>
      <c r="I158" s="58">
        <f>I156-累计利润调整表!H77</f>
        <v>0</v>
      </c>
      <c r="J158" s="58">
        <f>J156-累计利润调整表!I77</f>
        <v>0</v>
      </c>
      <c r="K158" s="58">
        <f>K156-累计利润调整表!J77</f>
        <v>0</v>
      </c>
      <c r="L158" s="58">
        <f>L156-累计利润调整表!K77</f>
        <v>0</v>
      </c>
      <c r="M158" s="58">
        <f>M156-累计利润调整表!L77</f>
        <v>0</v>
      </c>
      <c r="N158" s="58">
        <f>N156-累计利润调整表!M77</f>
        <v>0</v>
      </c>
      <c r="O158" s="58">
        <f>O156-累计利润调整表!N77</f>
        <v>0</v>
      </c>
      <c r="P158" s="58">
        <f>P156-累计利润调整表!O77</f>
        <v>0</v>
      </c>
      <c r="Q158" s="58">
        <f>Q156-累计利润调整表!P77</f>
        <v>0</v>
      </c>
      <c r="R158" s="58">
        <f>R156-累计利润调整表!Q77</f>
        <v>0</v>
      </c>
      <c r="S158" s="58">
        <f>S156-累计利润调整表!R77</f>
        <v>0</v>
      </c>
      <c r="T158" s="58">
        <f>T156-累计利润调整表!S77</f>
        <v>0</v>
      </c>
      <c r="U158" s="58">
        <f>U156-累计利润调整表!T77</f>
        <v>0</v>
      </c>
      <c r="V158" s="58">
        <f>V156-累计利润调整表!U77</f>
        <v>0</v>
      </c>
      <c r="W158" s="58">
        <f>W156-累计利润调整表!V77</f>
        <v>0</v>
      </c>
      <c r="X158" s="58">
        <f>X156-累计利润调整表!W77</f>
        <v>0</v>
      </c>
      <c r="Y158" s="58">
        <f>Y156-累计利润调整表!X77</f>
        <v>0</v>
      </c>
    </row>
  </sheetData>
  <mergeCells count="13">
    <mergeCell ref="A118:A122"/>
    <mergeCell ref="A123:A147"/>
    <mergeCell ref="A148:A155"/>
    <mergeCell ref="A56:A65"/>
    <mergeCell ref="A66:A70"/>
    <mergeCell ref="A71:A95"/>
    <mergeCell ref="A96:A103"/>
    <mergeCell ref="A108:A117"/>
    <mergeCell ref="A1:X1"/>
    <mergeCell ref="A4:A13"/>
    <mergeCell ref="A14:A18"/>
    <mergeCell ref="A19:A43"/>
    <mergeCell ref="A44:A51"/>
  </mergeCells>
  <phoneticPr fontId="3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2"/>
  <sheetViews>
    <sheetView workbookViewId="0">
      <pane xSplit="2" ySplit="49" topLeftCell="C77" activePane="bottomRight" state="frozen"/>
      <selection pane="topRight"/>
      <selection pane="bottomLeft"/>
      <selection pane="bottomRight" activeCell="H89" sqref="H89"/>
    </sheetView>
  </sheetViews>
  <sheetFormatPr defaultColWidth="9" defaultRowHeight="16.5"/>
  <cols>
    <col min="1" max="1" width="6.875" style="2" customWidth="1"/>
    <col min="2" max="3" width="17.25" style="2" customWidth="1"/>
    <col min="4" max="4" width="17.25" style="3" customWidth="1"/>
    <col min="5" max="5" width="15.5" style="3" customWidth="1"/>
    <col min="6" max="6" width="17.875" style="3" customWidth="1"/>
    <col min="7" max="7" width="20.75" style="3" customWidth="1"/>
    <col min="8" max="8" width="29.25" style="4" bestFit="1" customWidth="1"/>
    <col min="9" max="9" width="29.375" style="5" customWidth="1"/>
    <col min="10" max="10" width="14" style="5" customWidth="1"/>
    <col min="11" max="11" width="14.625" style="5" customWidth="1"/>
    <col min="12" max="12" width="13.5" style="5" customWidth="1"/>
    <col min="13" max="13" width="14" style="5" customWidth="1"/>
    <col min="14" max="20" width="9" style="5"/>
    <col min="21" max="16384" width="9" style="3"/>
  </cols>
  <sheetData>
    <row r="1" spans="1:13" ht="16.5" hidden="1" customHeight="1">
      <c r="A1" s="3"/>
      <c r="B1" s="3"/>
      <c r="C1" s="3"/>
      <c r="H1" s="3"/>
      <c r="I1" s="5" t="s">
        <v>111</v>
      </c>
      <c r="K1" s="5" t="s">
        <v>5</v>
      </c>
      <c r="M1" s="5" t="s">
        <v>61</v>
      </c>
    </row>
    <row r="2" spans="1:13" ht="16.5" hidden="1" customHeight="1">
      <c r="A2" s="3"/>
      <c r="B2" s="3"/>
      <c r="C2" s="3"/>
      <c r="H2" s="3"/>
      <c r="I2" s="5" t="s">
        <v>28</v>
      </c>
      <c r="K2" s="5" t="s">
        <v>6</v>
      </c>
      <c r="M2" s="5" t="s">
        <v>62</v>
      </c>
    </row>
    <row r="3" spans="1:13" ht="16.5" hidden="1" customHeight="1">
      <c r="A3" s="3"/>
      <c r="B3" s="3"/>
      <c r="C3" s="3"/>
      <c r="H3" s="3"/>
      <c r="I3" s="5" t="s">
        <v>29</v>
      </c>
      <c r="K3" s="5" t="s">
        <v>7</v>
      </c>
      <c r="M3" s="5" t="s">
        <v>63</v>
      </c>
    </row>
    <row r="4" spans="1:13" ht="16.5" hidden="1" customHeight="1">
      <c r="A4" s="3"/>
      <c r="B4" s="3"/>
      <c r="C4" s="3"/>
      <c r="H4" s="3"/>
      <c r="I4" s="5" t="s">
        <v>30</v>
      </c>
      <c r="K4" s="5" t="s">
        <v>8</v>
      </c>
      <c r="M4" s="5" t="s">
        <v>64</v>
      </c>
    </row>
    <row r="5" spans="1:13" ht="16.5" hidden="1" customHeight="1">
      <c r="A5" s="3"/>
      <c r="B5" s="3"/>
      <c r="C5" s="3"/>
      <c r="H5" s="3"/>
      <c r="I5" s="5" t="s">
        <v>112</v>
      </c>
      <c r="K5" s="5" t="s">
        <v>10</v>
      </c>
      <c r="M5" s="5" t="s">
        <v>65</v>
      </c>
    </row>
    <row r="6" spans="1:13" ht="16.5" hidden="1" customHeight="1">
      <c r="A6" s="3"/>
      <c r="B6" s="3"/>
      <c r="C6" s="3"/>
      <c r="H6" s="3"/>
      <c r="I6" s="5" t="s">
        <v>32</v>
      </c>
      <c r="K6" s="5" t="s">
        <v>11</v>
      </c>
      <c r="M6" s="5" t="s">
        <v>66</v>
      </c>
    </row>
    <row r="7" spans="1:13" ht="16.5" hidden="1" customHeight="1">
      <c r="A7" s="3"/>
      <c r="B7" s="3"/>
      <c r="C7" s="3"/>
      <c r="H7" s="3"/>
      <c r="I7" s="5" t="s">
        <v>34</v>
      </c>
      <c r="K7" s="5" t="s">
        <v>12</v>
      </c>
      <c r="M7" s="5" t="s">
        <v>67</v>
      </c>
    </row>
    <row r="8" spans="1:13" ht="16.5" hidden="1" customHeight="1">
      <c r="A8" s="3"/>
      <c r="B8" s="3"/>
      <c r="C8" s="3"/>
      <c r="H8" s="3"/>
      <c r="I8" s="5" t="s">
        <v>113</v>
      </c>
      <c r="K8" s="5" t="s">
        <v>13</v>
      </c>
      <c r="M8" s="5" t="s">
        <v>68</v>
      </c>
    </row>
    <row r="9" spans="1:13" ht="16.5" hidden="1" customHeight="1">
      <c r="A9" s="3"/>
      <c r="B9" s="3"/>
      <c r="C9" s="3"/>
      <c r="H9" s="3"/>
      <c r="I9" s="5" t="s">
        <v>114</v>
      </c>
      <c r="K9" s="5" t="s">
        <v>14</v>
      </c>
      <c r="M9" s="5" t="s">
        <v>69</v>
      </c>
    </row>
    <row r="10" spans="1:13" ht="16.5" hidden="1" customHeight="1">
      <c r="A10" s="3"/>
      <c r="B10" s="3"/>
      <c r="C10" s="3"/>
      <c r="H10" s="3"/>
      <c r="I10" s="5" t="s">
        <v>115</v>
      </c>
      <c r="K10" s="5" t="s">
        <v>15</v>
      </c>
      <c r="M10" s="5" t="s">
        <v>72</v>
      </c>
    </row>
    <row r="11" spans="1:13" ht="16.5" hidden="1" customHeight="1">
      <c r="A11" s="3"/>
      <c r="B11" s="3"/>
      <c r="C11" s="3"/>
      <c r="H11" s="3"/>
      <c r="I11" s="5" t="s">
        <v>116</v>
      </c>
      <c r="K11" s="5" t="s">
        <v>16</v>
      </c>
      <c r="M11" s="5" t="s">
        <v>73</v>
      </c>
    </row>
    <row r="12" spans="1:13" ht="16.5" hidden="1" customHeight="1">
      <c r="A12" s="3"/>
      <c r="B12" s="3"/>
      <c r="C12" s="3"/>
      <c r="H12" s="3"/>
      <c r="I12" s="5" t="s">
        <v>117</v>
      </c>
      <c r="K12" s="5" t="s">
        <v>18</v>
      </c>
      <c r="M12" s="5" t="s">
        <v>74</v>
      </c>
    </row>
    <row r="13" spans="1:13" ht="16.5" hidden="1" customHeight="1">
      <c r="A13" s="3"/>
      <c r="B13" s="3"/>
      <c r="C13" s="3"/>
      <c r="H13" s="3"/>
      <c r="I13" s="5" t="s">
        <v>118</v>
      </c>
      <c r="K13" s="5" t="s">
        <v>19</v>
      </c>
      <c r="M13" s="5" t="s">
        <v>75</v>
      </c>
    </row>
    <row r="14" spans="1:13" ht="16.5" hidden="1" customHeight="1">
      <c r="A14" s="3"/>
      <c r="B14" s="3"/>
      <c r="C14" s="3"/>
      <c r="H14" s="3"/>
      <c r="I14" s="5" t="s">
        <v>119</v>
      </c>
      <c r="K14" s="5" t="s">
        <v>20</v>
      </c>
      <c r="M14" s="5" t="s">
        <v>77</v>
      </c>
    </row>
    <row r="15" spans="1:13" ht="16.5" hidden="1" customHeight="1">
      <c r="A15" s="3"/>
      <c r="B15" s="3"/>
      <c r="C15" s="3"/>
      <c r="H15" s="3"/>
      <c r="I15" s="5" t="s">
        <v>120</v>
      </c>
      <c r="K15" s="5" t="s">
        <v>121</v>
      </c>
      <c r="M15" s="5" t="s">
        <v>78</v>
      </c>
    </row>
    <row r="16" spans="1:13" ht="16.5" hidden="1" customHeight="1">
      <c r="I16" s="5" t="s">
        <v>122</v>
      </c>
      <c r="K16" s="5" t="s">
        <v>193</v>
      </c>
      <c r="M16" s="5" t="s">
        <v>79</v>
      </c>
    </row>
    <row r="17" spans="9:13" ht="16.5" hidden="1" customHeight="1">
      <c r="I17" s="5" t="s">
        <v>48</v>
      </c>
      <c r="K17" s="5" t="s">
        <v>24</v>
      </c>
      <c r="M17" s="5" t="s">
        <v>80</v>
      </c>
    </row>
    <row r="18" spans="9:13" ht="16.5" hidden="1" customHeight="1">
      <c r="K18" s="5" t="s">
        <v>25</v>
      </c>
      <c r="M18" s="5" t="s">
        <v>81</v>
      </c>
    </row>
    <row r="19" spans="9:13" ht="16.5" hidden="1" customHeight="1">
      <c r="M19" s="5" t="s">
        <v>82</v>
      </c>
    </row>
    <row r="20" spans="9:13" ht="16.5" hidden="1" customHeight="1">
      <c r="M20" s="5" t="s">
        <v>83</v>
      </c>
    </row>
    <row r="21" spans="9:13" ht="16.5" hidden="1" customHeight="1">
      <c r="M21" s="5" t="s">
        <v>84</v>
      </c>
    </row>
    <row r="22" spans="9:13" ht="16.5" hidden="1" customHeight="1">
      <c r="M22" s="5" t="s">
        <v>85</v>
      </c>
    </row>
    <row r="23" spans="9:13" ht="16.5" hidden="1" customHeight="1">
      <c r="M23" s="5" t="s">
        <v>86</v>
      </c>
    </row>
    <row r="24" spans="9:13" ht="16.5" hidden="1" customHeight="1">
      <c r="M24" s="5" t="s">
        <v>87</v>
      </c>
    </row>
    <row r="25" spans="9:13" ht="16.5" hidden="1" customHeight="1">
      <c r="M25" s="5" t="s">
        <v>88</v>
      </c>
    </row>
    <row r="26" spans="9:13" ht="16.5" hidden="1" customHeight="1">
      <c r="M26" s="5" t="s">
        <v>89</v>
      </c>
    </row>
    <row r="27" spans="9:13" ht="16.5" hidden="1" customHeight="1">
      <c r="M27" s="5" t="s">
        <v>90</v>
      </c>
    </row>
    <row r="28" spans="9:13" ht="16.5" hidden="1" customHeight="1">
      <c r="M28" s="5" t="s">
        <v>91</v>
      </c>
    </row>
    <row r="29" spans="9:13" ht="16.5" hidden="1" customHeight="1">
      <c r="M29" s="5" t="s">
        <v>92</v>
      </c>
    </row>
    <row r="30" spans="9:13" ht="16.5" hidden="1" customHeight="1">
      <c r="M30" s="5" t="s">
        <v>93</v>
      </c>
    </row>
    <row r="31" spans="9:13" ht="16.5" hidden="1" customHeight="1">
      <c r="M31" s="5" t="s">
        <v>94</v>
      </c>
    </row>
    <row r="32" spans="9:13" ht="16.5" hidden="1" customHeight="1">
      <c r="M32" s="5" t="s">
        <v>95</v>
      </c>
    </row>
    <row r="33" spans="1:13" ht="16.5" hidden="1" customHeight="1">
      <c r="M33" s="5" t="s">
        <v>96</v>
      </c>
    </row>
    <row r="34" spans="1:13" ht="16.5" hidden="1" customHeight="1">
      <c r="M34" s="5" t="s">
        <v>97</v>
      </c>
    </row>
    <row r="35" spans="1:13" ht="16.5" hidden="1" customHeight="1">
      <c r="M35" s="5" t="s">
        <v>98</v>
      </c>
    </row>
    <row r="36" spans="1:13" ht="16.5" hidden="1" customHeight="1">
      <c r="M36" s="5" t="s">
        <v>99</v>
      </c>
    </row>
    <row r="37" spans="1:13" ht="16.5" hidden="1" customHeight="1">
      <c r="M37" s="5" t="s">
        <v>100</v>
      </c>
    </row>
    <row r="38" spans="1:13" ht="16.5" hidden="1" customHeight="1">
      <c r="M38" s="5" t="s">
        <v>102</v>
      </c>
    </row>
    <row r="39" spans="1:13" ht="16.5" hidden="1" customHeight="1">
      <c r="M39" s="5" t="s">
        <v>103</v>
      </c>
    </row>
    <row r="40" spans="1:13" ht="16.5" hidden="1" customHeight="1">
      <c r="M40" s="5" t="s">
        <v>104</v>
      </c>
    </row>
    <row r="41" spans="1:13" ht="16.5" hidden="1" customHeight="1">
      <c r="C41" s="6"/>
      <c r="M41" s="5" t="s">
        <v>105</v>
      </c>
    </row>
    <row r="42" spans="1:13" ht="16.5" hidden="1" customHeight="1">
      <c r="M42" s="5" t="s">
        <v>106</v>
      </c>
    </row>
    <row r="43" spans="1:13" ht="16.5" hidden="1" customHeight="1">
      <c r="M43" s="5" t="s">
        <v>107</v>
      </c>
    </row>
    <row r="44" spans="1:13" ht="16.5" hidden="1" customHeight="1">
      <c r="M44" s="5" t="s">
        <v>108</v>
      </c>
    </row>
    <row r="45" spans="1:13" ht="18" hidden="1" customHeight="1">
      <c r="A45" s="7"/>
      <c r="B45" s="7"/>
      <c r="C45" s="7"/>
      <c r="D45" s="7"/>
      <c r="E45" s="7" t="s">
        <v>189</v>
      </c>
      <c r="F45" s="7"/>
      <c r="G45" s="7"/>
      <c r="H45" s="7"/>
    </row>
    <row r="46" spans="1:13" ht="16.5" hidden="1" customHeight="1">
      <c r="A46" s="8"/>
      <c r="B46" s="8"/>
      <c r="C46" s="8"/>
      <c r="D46" s="9"/>
      <c r="E46" s="5"/>
      <c r="F46" s="5"/>
      <c r="G46" s="5"/>
      <c r="H46" s="5" t="s">
        <v>2</v>
      </c>
    </row>
    <row r="47" spans="1:13">
      <c r="A47" s="8"/>
      <c r="B47" s="8"/>
      <c r="C47" s="8"/>
      <c r="D47" s="9"/>
      <c r="E47" s="5"/>
      <c r="F47" s="5"/>
      <c r="G47" s="5"/>
      <c r="H47" s="5"/>
    </row>
    <row r="48" spans="1:13" ht="21.75" thickBot="1">
      <c r="A48" s="259" t="s">
        <v>220</v>
      </c>
      <c r="B48" s="259"/>
      <c r="C48" s="259"/>
      <c r="D48" s="259"/>
      <c r="E48" s="259"/>
      <c r="F48" s="259"/>
      <c r="G48" s="259"/>
      <c r="H48" s="259"/>
      <c r="I48" s="259"/>
    </row>
    <row r="49" spans="1:10">
      <c r="A49" s="10" t="s">
        <v>123</v>
      </c>
      <c r="B49" s="10" t="s">
        <v>3</v>
      </c>
      <c r="C49" s="10" t="s">
        <v>124</v>
      </c>
      <c r="D49" s="10" t="s">
        <v>125</v>
      </c>
      <c r="E49" s="10" t="s">
        <v>126</v>
      </c>
      <c r="F49" s="11" t="s">
        <v>127</v>
      </c>
      <c r="G49" s="11" t="s">
        <v>128</v>
      </c>
      <c r="H49" s="11" t="s">
        <v>129</v>
      </c>
      <c r="I49" s="11" t="s">
        <v>130</v>
      </c>
    </row>
    <row r="50" spans="1:10">
      <c r="A50" s="12"/>
      <c r="B50" s="12" t="s">
        <v>131</v>
      </c>
      <c r="C50" s="13"/>
      <c r="D50" s="13"/>
      <c r="E50" s="13"/>
      <c r="F50" s="14"/>
      <c r="G50" s="14"/>
      <c r="H50" s="14"/>
      <c r="I50" s="14"/>
    </row>
    <row r="51" spans="1:10">
      <c r="A51" s="12"/>
      <c r="B51" s="12" t="s">
        <v>132</v>
      </c>
      <c r="C51" s="15">
        <f>SUM(C52:C74)</f>
        <v>-5081421.4066037629</v>
      </c>
      <c r="D51" s="15"/>
      <c r="E51" s="15">
        <f>SUM(E52:E74)</f>
        <v>5081421.4066037629</v>
      </c>
      <c r="F51" s="14"/>
      <c r="G51" s="14"/>
      <c r="H51" s="14"/>
      <c r="I51" s="14"/>
    </row>
    <row r="52" spans="1:10">
      <c r="A52" s="16" t="s">
        <v>133</v>
      </c>
      <c r="B52" s="16" t="s">
        <v>112</v>
      </c>
      <c r="C52" s="122"/>
      <c r="D52" s="17" t="s">
        <v>11</v>
      </c>
      <c r="E52" s="17">
        <f t="shared" ref="E52:E58" si="0">-C52</f>
        <v>0</v>
      </c>
      <c r="F52" s="17" t="s">
        <v>6</v>
      </c>
      <c r="G52" s="17"/>
      <c r="H52" s="17" t="s">
        <v>159</v>
      </c>
      <c r="I52" s="17"/>
    </row>
    <row r="53" spans="1:10">
      <c r="A53" s="16" t="s">
        <v>134</v>
      </c>
      <c r="B53" s="16" t="s">
        <v>112</v>
      </c>
      <c r="C53" s="122">
        <v>-18748.330000000002</v>
      </c>
      <c r="D53" s="17" t="s">
        <v>11</v>
      </c>
      <c r="E53" s="17">
        <f t="shared" si="0"/>
        <v>18748.330000000002</v>
      </c>
      <c r="F53" s="17" t="s">
        <v>10</v>
      </c>
      <c r="G53" s="17"/>
      <c r="H53" s="17" t="s">
        <v>190</v>
      </c>
      <c r="I53" s="17"/>
    </row>
    <row r="54" spans="1:10">
      <c r="A54" s="16" t="s">
        <v>135</v>
      </c>
      <c r="B54" s="16" t="s">
        <v>34</v>
      </c>
      <c r="C54" s="17">
        <v>-53669.81</v>
      </c>
      <c r="D54" s="17" t="s">
        <v>11</v>
      </c>
      <c r="E54" s="17">
        <f t="shared" si="0"/>
        <v>53669.81</v>
      </c>
      <c r="F54" s="17" t="s">
        <v>10</v>
      </c>
      <c r="G54" s="17"/>
      <c r="H54" s="17" t="s">
        <v>160</v>
      </c>
      <c r="I54" s="17" t="s">
        <v>209</v>
      </c>
      <c r="J54" s="125"/>
    </row>
    <row r="55" spans="1:10">
      <c r="A55" s="16" t="s">
        <v>136</v>
      </c>
      <c r="B55" s="16" t="s">
        <v>34</v>
      </c>
      <c r="C55" s="17">
        <f>--114694.7</f>
        <v>114694.7</v>
      </c>
      <c r="D55" s="17" t="s">
        <v>11</v>
      </c>
      <c r="E55" s="17">
        <f t="shared" si="0"/>
        <v>-114694.7</v>
      </c>
      <c r="F55" s="17" t="s">
        <v>12</v>
      </c>
      <c r="G55" s="17"/>
      <c r="H55" s="17" t="s">
        <v>219</v>
      </c>
      <c r="I55" s="17" t="s">
        <v>209</v>
      </c>
    </row>
    <row r="56" spans="1:10">
      <c r="A56" s="16" t="s">
        <v>137</v>
      </c>
      <c r="B56" s="16" t="s">
        <v>34</v>
      </c>
      <c r="C56" s="17">
        <f>--2604948.03</f>
        <v>2604948.0299999998</v>
      </c>
      <c r="D56" s="17" t="s">
        <v>11</v>
      </c>
      <c r="E56" s="17">
        <f>-C56</f>
        <v>-2604948.0299999998</v>
      </c>
      <c r="F56" s="17" t="s">
        <v>15</v>
      </c>
      <c r="G56" s="17"/>
      <c r="H56" s="17" t="s">
        <v>161</v>
      </c>
      <c r="I56" s="17"/>
    </row>
    <row r="57" spans="1:10">
      <c r="A57" s="16" t="s">
        <v>138</v>
      </c>
      <c r="B57" s="16" t="s">
        <v>32</v>
      </c>
      <c r="C57" s="17">
        <f>-13324.97/1.06</f>
        <v>-12570.726415094339</v>
      </c>
      <c r="D57" s="17" t="s">
        <v>11</v>
      </c>
      <c r="E57" s="17">
        <f t="shared" si="0"/>
        <v>12570.726415094339</v>
      </c>
      <c r="F57" s="17" t="s">
        <v>10</v>
      </c>
      <c r="G57" s="17"/>
      <c r="H57" s="17" t="s">
        <v>162</v>
      </c>
      <c r="I57" s="17"/>
    </row>
    <row r="58" spans="1:10">
      <c r="A58" s="16" t="s">
        <v>139</v>
      </c>
      <c r="B58" s="16" t="s">
        <v>34</v>
      </c>
      <c r="C58" s="17">
        <v>-82128.33</v>
      </c>
      <c r="D58" s="17" t="s">
        <v>11</v>
      </c>
      <c r="E58" s="17">
        <f t="shared" si="0"/>
        <v>82128.33</v>
      </c>
      <c r="F58" s="17" t="s">
        <v>10</v>
      </c>
      <c r="G58" s="19"/>
      <c r="H58" s="17" t="s">
        <v>163</v>
      </c>
      <c r="I58" s="17"/>
    </row>
    <row r="59" spans="1:10">
      <c r="A59" s="16" t="s">
        <v>140</v>
      </c>
      <c r="B59" s="16" t="s">
        <v>32</v>
      </c>
      <c r="C59" s="17"/>
      <c r="D59" s="17" t="s">
        <v>11</v>
      </c>
      <c r="E59" s="17">
        <f t="shared" ref="E59:E74" si="1">-C59</f>
        <v>0</v>
      </c>
      <c r="F59" s="17" t="s">
        <v>6</v>
      </c>
      <c r="G59" s="17"/>
      <c r="H59" s="17" t="s">
        <v>195</v>
      </c>
      <c r="I59" s="17" t="s">
        <v>210</v>
      </c>
    </row>
    <row r="60" spans="1:10">
      <c r="A60" s="16" t="s">
        <v>141</v>
      </c>
      <c r="B60" s="16" t="s">
        <v>29</v>
      </c>
      <c r="C60" s="17">
        <v>-75471.7</v>
      </c>
      <c r="D60" s="17" t="s">
        <v>16</v>
      </c>
      <c r="E60" s="17">
        <f t="shared" si="1"/>
        <v>75471.7</v>
      </c>
      <c r="F60" s="17" t="s">
        <v>20</v>
      </c>
      <c r="G60" s="17"/>
      <c r="H60" s="17" t="s">
        <v>225</v>
      </c>
      <c r="I60" s="17" t="s">
        <v>211</v>
      </c>
    </row>
    <row r="61" spans="1:10">
      <c r="A61" s="16" t="s">
        <v>142</v>
      </c>
      <c r="B61" s="16" t="s">
        <v>29</v>
      </c>
      <c r="C61" s="18"/>
      <c r="D61" s="17" t="s">
        <v>11</v>
      </c>
      <c r="E61" s="17">
        <f t="shared" si="1"/>
        <v>0</v>
      </c>
      <c r="F61" s="17" t="s">
        <v>16</v>
      </c>
      <c r="G61" s="17"/>
      <c r="H61" s="17" t="s">
        <v>191</v>
      </c>
      <c r="I61" s="17" t="s">
        <v>198</v>
      </c>
    </row>
    <row r="62" spans="1:10">
      <c r="A62" s="16" t="s">
        <v>143</v>
      </c>
      <c r="B62" s="16" t="s">
        <v>32</v>
      </c>
      <c r="C62" s="17"/>
      <c r="D62" s="17" t="s">
        <v>10</v>
      </c>
      <c r="E62" s="17">
        <f t="shared" si="1"/>
        <v>0</v>
      </c>
      <c r="F62" s="17" t="s">
        <v>5</v>
      </c>
      <c r="G62" s="17"/>
      <c r="H62" s="121" t="s">
        <v>168</v>
      </c>
      <c r="I62" s="17"/>
    </row>
    <row r="63" spans="1:10">
      <c r="A63" s="16" t="s">
        <v>144</v>
      </c>
      <c r="B63" s="16" t="s">
        <v>32</v>
      </c>
      <c r="C63" s="17">
        <f>-1975972.23/1.06</f>
        <v>-1864124.7452830188</v>
      </c>
      <c r="D63" s="17" t="s">
        <v>10</v>
      </c>
      <c r="E63" s="17">
        <f t="shared" si="1"/>
        <v>1864124.7452830188</v>
      </c>
      <c r="F63" s="17" t="s">
        <v>6</v>
      </c>
      <c r="G63" s="17"/>
      <c r="H63" s="121" t="s">
        <v>169</v>
      </c>
      <c r="I63" s="17"/>
    </row>
    <row r="64" spans="1:10">
      <c r="A64" s="16" t="s">
        <v>145</v>
      </c>
      <c r="B64" s="16" t="s">
        <v>34</v>
      </c>
      <c r="C64" s="17">
        <v>-7449746.3899999997</v>
      </c>
      <c r="D64" s="17" t="s">
        <v>10</v>
      </c>
      <c r="E64" s="17">
        <f t="shared" si="1"/>
        <v>7449746.3899999997</v>
      </c>
      <c r="F64" s="17" t="s">
        <v>5</v>
      </c>
      <c r="G64" s="17"/>
      <c r="H64" s="121" t="s">
        <v>170</v>
      </c>
      <c r="I64" s="17"/>
    </row>
    <row r="65" spans="1:9">
      <c r="A65" s="16" t="s">
        <v>146</v>
      </c>
      <c r="B65" s="16" t="s">
        <v>114</v>
      </c>
      <c r="C65" s="234">
        <v>604335.6</v>
      </c>
      <c r="D65" s="17" t="s">
        <v>7</v>
      </c>
      <c r="E65" s="17">
        <f t="shared" si="1"/>
        <v>-604335.6</v>
      </c>
      <c r="F65" s="17" t="s">
        <v>5</v>
      </c>
      <c r="G65" s="17"/>
      <c r="H65" s="17" t="s">
        <v>226</v>
      </c>
      <c r="I65" s="17"/>
    </row>
    <row r="66" spans="1:9">
      <c r="A66" s="16" t="s">
        <v>147</v>
      </c>
      <c r="B66" s="16" t="s">
        <v>112</v>
      </c>
      <c r="C66" s="234">
        <v>2810666.6700000111</v>
      </c>
      <c r="D66" s="17" t="s">
        <v>7</v>
      </c>
      <c r="E66" s="17">
        <f t="shared" si="1"/>
        <v>-2810666.6700000111</v>
      </c>
      <c r="F66" s="17" t="s">
        <v>6</v>
      </c>
      <c r="G66" s="17"/>
      <c r="H66" s="17" t="s">
        <v>175</v>
      </c>
      <c r="I66" s="17"/>
    </row>
    <row r="67" spans="1:9">
      <c r="A67" s="16" t="s">
        <v>199</v>
      </c>
      <c r="B67" s="16" t="s">
        <v>112</v>
      </c>
      <c r="C67" s="17">
        <v>178197.07</v>
      </c>
      <c r="D67" s="17" t="s">
        <v>19</v>
      </c>
      <c r="E67" s="17">
        <f t="shared" si="1"/>
        <v>-178197.07</v>
      </c>
      <c r="F67" s="17" t="s">
        <v>6</v>
      </c>
      <c r="G67" s="17"/>
      <c r="H67" s="17" t="s">
        <v>188</v>
      </c>
      <c r="I67" s="17"/>
    </row>
    <row r="68" spans="1:9">
      <c r="A68" s="16" t="s">
        <v>200</v>
      </c>
      <c r="B68" s="16" t="s">
        <v>112</v>
      </c>
      <c r="C68" s="17"/>
      <c r="D68" s="17" t="s">
        <v>20</v>
      </c>
      <c r="E68" s="17">
        <f>-C68</f>
        <v>0</v>
      </c>
      <c r="F68" s="17" t="s">
        <v>6</v>
      </c>
      <c r="G68" s="17"/>
      <c r="H68" s="17" t="s">
        <v>188</v>
      </c>
      <c r="I68" s="17"/>
    </row>
    <row r="69" spans="1:9">
      <c r="A69" s="16" t="s">
        <v>201</v>
      </c>
      <c r="B69" s="17" t="s">
        <v>32</v>
      </c>
      <c r="C69" s="17"/>
      <c r="D69" s="17" t="s">
        <v>8</v>
      </c>
      <c r="E69" s="17">
        <f>-C69</f>
        <v>0</v>
      </c>
      <c r="F69" s="17" t="s">
        <v>5</v>
      </c>
      <c r="G69" s="17"/>
      <c r="H69" s="17" t="s">
        <v>212</v>
      </c>
      <c r="I69" s="17"/>
    </row>
    <row r="70" spans="1:9">
      <c r="A70" s="16" t="s">
        <v>202</v>
      </c>
      <c r="B70" s="17" t="s">
        <v>112</v>
      </c>
      <c r="C70" s="17">
        <v>-131487.89000000001</v>
      </c>
      <c r="D70" s="17" t="s">
        <v>15</v>
      </c>
      <c r="E70" s="17">
        <f>-C70</f>
        <v>131487.89000000001</v>
      </c>
      <c r="F70" s="17" t="s">
        <v>6</v>
      </c>
      <c r="G70" s="17"/>
      <c r="H70" s="17" t="s">
        <v>215</v>
      </c>
      <c r="I70" s="17"/>
    </row>
    <row r="71" spans="1:9">
      <c r="A71" s="16" t="s">
        <v>203</v>
      </c>
      <c r="B71" s="17" t="s">
        <v>32</v>
      </c>
      <c r="C71" s="17">
        <v>-1706315.5549056605</v>
      </c>
      <c r="D71" s="17" t="s">
        <v>11</v>
      </c>
      <c r="E71" s="17">
        <f t="shared" si="1"/>
        <v>1706315.5549056605</v>
      </c>
      <c r="F71" s="17" t="s">
        <v>5</v>
      </c>
      <c r="G71" s="17"/>
      <c r="H71" s="17"/>
      <c r="I71" s="19" t="s">
        <v>224</v>
      </c>
    </row>
    <row r="72" spans="1:9">
      <c r="A72" s="16" t="s">
        <v>204</v>
      </c>
      <c r="B72" s="17"/>
      <c r="C72" s="17"/>
      <c r="D72" s="17"/>
      <c r="E72" s="17">
        <f>-C72</f>
        <v>0</v>
      </c>
      <c r="F72" s="17"/>
      <c r="G72" s="17"/>
      <c r="H72" s="17"/>
      <c r="I72" s="17"/>
    </row>
    <row r="73" spans="1:9">
      <c r="A73" s="16" t="s">
        <v>205</v>
      </c>
      <c r="B73" s="17"/>
      <c r="C73" s="17"/>
      <c r="D73" s="17"/>
      <c r="E73" s="17">
        <f>-C73</f>
        <v>0</v>
      </c>
      <c r="F73" s="17"/>
      <c r="G73" s="17"/>
      <c r="H73" s="17"/>
      <c r="I73" s="17"/>
    </row>
    <row r="74" spans="1:9">
      <c r="A74" s="16" t="s">
        <v>206</v>
      </c>
      <c r="B74" s="17"/>
      <c r="C74" s="17"/>
      <c r="D74" s="17"/>
      <c r="E74" s="17">
        <f t="shared" si="1"/>
        <v>0</v>
      </c>
      <c r="F74" s="17"/>
      <c r="G74" s="17"/>
      <c r="H74" s="17"/>
      <c r="I74" s="17"/>
    </row>
    <row r="75" spans="1:9">
      <c r="A75" s="12"/>
      <c r="B75" s="12" t="s">
        <v>148</v>
      </c>
      <c r="C75" s="15">
        <f>SUM(C76:C92)</f>
        <v>-14055.61</v>
      </c>
      <c r="D75" s="15"/>
      <c r="E75" s="15">
        <f>SUM(E76:E92)</f>
        <v>14055.61</v>
      </c>
      <c r="F75" s="14"/>
      <c r="G75" s="14"/>
      <c r="H75" s="14"/>
      <c r="I75" s="14"/>
    </row>
    <row r="76" spans="1:9">
      <c r="A76" s="16" t="s">
        <v>133</v>
      </c>
      <c r="B76" s="16" t="s">
        <v>115</v>
      </c>
      <c r="C76" s="20">
        <f>ROUND(IF(OR(LEFT(B52,1)="2",(LEFT(B52,1)="4")),0,C52*0.06*0.12),2)</f>
        <v>0</v>
      </c>
      <c r="D76" s="17" t="str">
        <f>D52</f>
        <v>证券投资部</v>
      </c>
      <c r="E76" s="17">
        <f>-C76</f>
        <v>0</v>
      </c>
      <c r="F76" s="17" t="str">
        <f>F52</f>
        <v>总部中后台</v>
      </c>
      <c r="G76" s="21"/>
      <c r="H76" s="21"/>
      <c r="I76" s="21"/>
    </row>
    <row r="77" spans="1:9">
      <c r="A77" s="16" t="s">
        <v>134</v>
      </c>
      <c r="B77" s="16" t="s">
        <v>115</v>
      </c>
      <c r="C77" s="20">
        <f t="shared" ref="C77:C96" si="2">ROUND(IF(OR(LEFT(B53,1)="2",(LEFT(B53,1)="4")),0,C53*0.06*0.12),2)</f>
        <v>0</v>
      </c>
      <c r="D77" s="17" t="str">
        <f>D53</f>
        <v>证券投资部</v>
      </c>
      <c r="E77" s="17">
        <f>-C77</f>
        <v>0</v>
      </c>
      <c r="F77" s="17" t="s">
        <v>10</v>
      </c>
      <c r="G77" s="21"/>
      <c r="H77" s="21"/>
      <c r="I77" s="21"/>
    </row>
    <row r="78" spans="1:9">
      <c r="A78" s="16" t="s">
        <v>135</v>
      </c>
      <c r="B78" s="16" t="s">
        <v>115</v>
      </c>
      <c r="C78" s="20">
        <f t="shared" si="2"/>
        <v>0</v>
      </c>
      <c r="D78" s="17" t="str">
        <f>D54</f>
        <v>证券投资部</v>
      </c>
      <c r="E78" s="17">
        <f>-C78</f>
        <v>0</v>
      </c>
      <c r="F78" s="17" t="str">
        <f>F54</f>
        <v>固定收益部</v>
      </c>
      <c r="G78" s="21"/>
      <c r="H78" s="21"/>
      <c r="I78" s="21"/>
    </row>
    <row r="79" spans="1:9">
      <c r="A79" s="16" t="s">
        <v>136</v>
      </c>
      <c r="B79" s="16" t="s">
        <v>115</v>
      </c>
      <c r="C79" s="20">
        <f t="shared" si="2"/>
        <v>0</v>
      </c>
      <c r="D79" s="17" t="str">
        <f>D55</f>
        <v>证券投资部</v>
      </c>
      <c r="E79" s="17">
        <f>-C79</f>
        <v>0</v>
      </c>
      <c r="F79" s="17" t="str">
        <f>F55</f>
        <v>金融衍生品投资部</v>
      </c>
      <c r="G79" s="21"/>
      <c r="H79" s="21"/>
      <c r="I79" s="21"/>
    </row>
    <row r="80" spans="1:9">
      <c r="A80" s="16" t="s">
        <v>137</v>
      </c>
      <c r="B80" s="16" t="s">
        <v>115</v>
      </c>
      <c r="C80" s="20">
        <f t="shared" si="2"/>
        <v>0</v>
      </c>
      <c r="D80" s="17" t="str">
        <f t="shared" ref="D80:D91" si="3">D56</f>
        <v>证券投资部</v>
      </c>
      <c r="E80" s="17">
        <f t="shared" ref="E80:E92" si="4">-C80</f>
        <v>0</v>
      </c>
      <c r="F80" s="17" t="str">
        <f t="shared" ref="F80:F91" si="5">F56</f>
        <v>金融工程部</v>
      </c>
      <c r="G80" s="21"/>
      <c r="H80" s="21"/>
      <c r="I80" s="21"/>
    </row>
    <row r="81" spans="1:9">
      <c r="A81" s="16" t="s">
        <v>138</v>
      </c>
      <c r="B81" s="16" t="s">
        <v>115</v>
      </c>
      <c r="C81" s="20">
        <f t="shared" si="2"/>
        <v>-90.51</v>
      </c>
      <c r="D81" s="17" t="str">
        <f t="shared" si="3"/>
        <v>证券投资部</v>
      </c>
      <c r="E81" s="17">
        <f t="shared" si="4"/>
        <v>90.51</v>
      </c>
      <c r="F81" s="17" t="str">
        <f t="shared" si="5"/>
        <v>固定收益部</v>
      </c>
      <c r="G81" s="21"/>
      <c r="H81" s="21"/>
      <c r="I81" s="21"/>
    </row>
    <row r="82" spans="1:9">
      <c r="A82" s="16" t="s">
        <v>139</v>
      </c>
      <c r="B82" s="16" t="s">
        <v>115</v>
      </c>
      <c r="C82" s="20">
        <f t="shared" si="2"/>
        <v>0</v>
      </c>
      <c r="D82" s="17" t="str">
        <f t="shared" si="3"/>
        <v>证券投资部</v>
      </c>
      <c r="E82" s="17">
        <f t="shared" si="4"/>
        <v>0</v>
      </c>
      <c r="F82" s="17" t="str">
        <f t="shared" si="5"/>
        <v>固定收益部</v>
      </c>
      <c r="G82" s="21"/>
      <c r="H82" s="21"/>
      <c r="I82" s="21"/>
    </row>
    <row r="83" spans="1:9">
      <c r="A83" s="16" t="s">
        <v>140</v>
      </c>
      <c r="B83" s="16" t="s">
        <v>115</v>
      </c>
      <c r="C83" s="20">
        <f t="shared" si="2"/>
        <v>0</v>
      </c>
      <c r="D83" s="17" t="str">
        <f t="shared" si="3"/>
        <v>证券投资部</v>
      </c>
      <c r="E83" s="17">
        <f t="shared" si="4"/>
        <v>0</v>
      </c>
      <c r="F83" s="17" t="str">
        <f t="shared" si="5"/>
        <v>总部中后台</v>
      </c>
      <c r="G83" s="21"/>
      <c r="H83" s="21"/>
      <c r="I83" s="21"/>
    </row>
    <row r="84" spans="1:9">
      <c r="A84" s="16" t="s">
        <v>141</v>
      </c>
      <c r="B84" s="16" t="s">
        <v>115</v>
      </c>
      <c r="C84" s="20">
        <f t="shared" si="2"/>
        <v>-543.4</v>
      </c>
      <c r="D84" s="17" t="str">
        <f t="shared" si="3"/>
        <v>中小企业融资部</v>
      </c>
      <c r="E84" s="17">
        <f t="shared" si="4"/>
        <v>543.4</v>
      </c>
      <c r="F84" s="17" t="str">
        <f t="shared" si="5"/>
        <v>股权融资部</v>
      </c>
      <c r="G84" s="21"/>
      <c r="H84" s="21"/>
      <c r="I84" s="21"/>
    </row>
    <row r="85" spans="1:9">
      <c r="A85" s="16" t="s">
        <v>142</v>
      </c>
      <c r="B85" s="16" t="s">
        <v>115</v>
      </c>
      <c r="C85" s="20">
        <f t="shared" si="2"/>
        <v>0</v>
      </c>
      <c r="D85" s="17" t="str">
        <f t="shared" si="3"/>
        <v>证券投资部</v>
      </c>
      <c r="E85" s="17">
        <f t="shared" si="4"/>
        <v>0</v>
      </c>
      <c r="F85" s="17" t="str">
        <f t="shared" si="5"/>
        <v>中小企业融资部</v>
      </c>
      <c r="G85" s="21"/>
      <c r="H85" s="21"/>
      <c r="I85" s="21"/>
    </row>
    <row r="86" spans="1:9">
      <c r="A86" s="16" t="s">
        <v>143</v>
      </c>
      <c r="B86" s="16" t="s">
        <v>115</v>
      </c>
      <c r="C86" s="20">
        <f t="shared" si="2"/>
        <v>0</v>
      </c>
      <c r="D86" s="17" t="str">
        <f t="shared" si="3"/>
        <v>固定收益部</v>
      </c>
      <c r="E86" s="17">
        <f t="shared" si="4"/>
        <v>0</v>
      </c>
      <c r="F86" s="17" t="str">
        <f t="shared" si="5"/>
        <v>其他</v>
      </c>
      <c r="G86" s="21"/>
      <c r="H86" s="21"/>
      <c r="I86" s="21"/>
    </row>
    <row r="87" spans="1:9">
      <c r="A87" s="16" t="s">
        <v>144</v>
      </c>
      <c r="B87" s="16" t="s">
        <v>115</v>
      </c>
      <c r="C87" s="20">
        <f t="shared" si="2"/>
        <v>-13421.7</v>
      </c>
      <c r="D87" s="17" t="str">
        <f t="shared" si="3"/>
        <v>固定收益部</v>
      </c>
      <c r="E87" s="17">
        <f t="shared" si="4"/>
        <v>13421.7</v>
      </c>
      <c r="F87" s="17" t="str">
        <f t="shared" si="5"/>
        <v>总部中后台</v>
      </c>
      <c r="G87" s="21"/>
      <c r="H87" s="22"/>
      <c r="I87" s="22"/>
    </row>
    <row r="88" spans="1:9">
      <c r="A88" s="16" t="s">
        <v>145</v>
      </c>
      <c r="B88" s="16" t="s">
        <v>115</v>
      </c>
      <c r="C88" s="20">
        <f t="shared" si="2"/>
        <v>0</v>
      </c>
      <c r="D88" s="17" t="str">
        <f t="shared" si="3"/>
        <v>固定收益部</v>
      </c>
      <c r="E88" s="17">
        <f t="shared" si="4"/>
        <v>0</v>
      </c>
      <c r="F88" s="17" t="str">
        <f t="shared" si="5"/>
        <v>其他</v>
      </c>
      <c r="G88" s="21"/>
      <c r="H88" s="22"/>
      <c r="I88" s="22"/>
    </row>
    <row r="89" spans="1:9">
      <c r="A89" s="16" t="s">
        <v>146</v>
      </c>
      <c r="B89" s="16" t="s">
        <v>115</v>
      </c>
      <c r="C89" s="243"/>
      <c r="D89" s="17" t="str">
        <f t="shared" si="3"/>
        <v>经纪业务部</v>
      </c>
      <c r="E89" s="17">
        <f t="shared" si="4"/>
        <v>0</v>
      </c>
      <c r="F89" s="17" t="str">
        <f t="shared" si="5"/>
        <v>其他</v>
      </c>
      <c r="G89" s="21"/>
      <c r="H89" s="26" t="s">
        <v>230</v>
      </c>
      <c r="I89" s="22"/>
    </row>
    <row r="90" spans="1:9">
      <c r="A90" s="16" t="s">
        <v>147</v>
      </c>
      <c r="B90" s="16" t="s">
        <v>115</v>
      </c>
      <c r="C90" s="20">
        <f t="shared" si="2"/>
        <v>0</v>
      </c>
      <c r="D90" s="17" t="str">
        <f t="shared" si="3"/>
        <v>经纪业务部</v>
      </c>
      <c r="E90" s="17">
        <f t="shared" si="4"/>
        <v>0</v>
      </c>
      <c r="F90" s="17" t="str">
        <f t="shared" si="5"/>
        <v>总部中后台</v>
      </c>
      <c r="G90" s="21"/>
      <c r="H90" s="22"/>
      <c r="I90" s="22"/>
    </row>
    <row r="91" spans="1:9">
      <c r="A91" s="16" t="s">
        <v>199</v>
      </c>
      <c r="B91" s="16" t="s">
        <v>115</v>
      </c>
      <c r="C91" s="20">
        <f t="shared" si="2"/>
        <v>0</v>
      </c>
      <c r="D91" s="17" t="str">
        <f t="shared" si="3"/>
        <v>债券融资部</v>
      </c>
      <c r="E91" s="17">
        <f t="shared" si="4"/>
        <v>0</v>
      </c>
      <c r="F91" s="17" t="str">
        <f t="shared" si="5"/>
        <v>总部中后台</v>
      </c>
      <c r="G91" s="21"/>
      <c r="H91" s="22"/>
      <c r="I91" s="22"/>
    </row>
    <row r="92" spans="1:9">
      <c r="A92" s="16" t="s">
        <v>200</v>
      </c>
      <c r="B92" s="16" t="s">
        <v>115</v>
      </c>
      <c r="C92" s="20">
        <f t="shared" si="2"/>
        <v>0</v>
      </c>
      <c r="D92" s="17" t="str">
        <f>D68</f>
        <v>股权融资部</v>
      </c>
      <c r="E92" s="17">
        <f t="shared" si="4"/>
        <v>0</v>
      </c>
      <c r="F92" s="17" t="str">
        <f>F68</f>
        <v>总部中后台</v>
      </c>
      <c r="G92" s="21"/>
      <c r="H92" s="22"/>
      <c r="I92" s="22"/>
    </row>
    <row r="93" spans="1:9">
      <c r="A93" s="16" t="s">
        <v>201</v>
      </c>
      <c r="B93" s="16" t="s">
        <v>115</v>
      </c>
      <c r="C93" s="20">
        <f t="shared" si="2"/>
        <v>0</v>
      </c>
      <c r="D93" s="17" t="str">
        <f>D69</f>
        <v>资产管理部</v>
      </c>
      <c r="E93" s="17">
        <f>-C93</f>
        <v>0</v>
      </c>
      <c r="F93" s="17" t="str">
        <f>F69</f>
        <v>其他</v>
      </c>
      <c r="G93" s="21"/>
      <c r="H93" s="21"/>
      <c r="I93" s="22"/>
    </row>
    <row r="94" spans="1:9">
      <c r="A94" s="16" t="s">
        <v>202</v>
      </c>
      <c r="B94" s="16" t="s">
        <v>115</v>
      </c>
      <c r="C94" s="20">
        <f t="shared" si="2"/>
        <v>0</v>
      </c>
      <c r="D94" s="17" t="str">
        <f>D70</f>
        <v>金融工程部</v>
      </c>
      <c r="E94" s="17">
        <f>-C94</f>
        <v>0</v>
      </c>
      <c r="F94" s="17" t="str">
        <f>F70</f>
        <v>总部中后台</v>
      </c>
      <c r="G94" s="21"/>
      <c r="H94" s="21"/>
      <c r="I94" s="22"/>
    </row>
    <row r="95" spans="1:9">
      <c r="A95" s="16"/>
      <c r="B95" s="16" t="s">
        <v>115</v>
      </c>
      <c r="C95" s="20">
        <f t="shared" si="2"/>
        <v>-12285.47</v>
      </c>
      <c r="D95" s="17" t="str">
        <f>D71</f>
        <v>证券投资部</v>
      </c>
      <c r="E95" s="17">
        <f>-C95</f>
        <v>12285.47</v>
      </c>
      <c r="F95" s="17" t="str">
        <f>F71</f>
        <v>其他</v>
      </c>
      <c r="G95" s="21"/>
      <c r="H95" s="21"/>
      <c r="I95" s="22"/>
    </row>
    <row r="96" spans="1:9">
      <c r="A96" s="16"/>
      <c r="B96" s="16" t="s">
        <v>115</v>
      </c>
      <c r="C96" s="20">
        <f t="shared" si="2"/>
        <v>0</v>
      </c>
      <c r="D96" s="17" t="s">
        <v>15</v>
      </c>
      <c r="E96" s="17">
        <f>-C96</f>
        <v>0</v>
      </c>
      <c r="F96" s="233" t="s">
        <v>5</v>
      </c>
      <c r="G96" s="21"/>
      <c r="H96" s="21"/>
      <c r="I96" s="22"/>
    </row>
    <row r="97" spans="1:9">
      <c r="A97" s="12"/>
      <c r="B97" s="12" t="s">
        <v>149</v>
      </c>
      <c r="C97" s="15">
        <f>SUM(C98:C137)</f>
        <v>-6280363.8000000007</v>
      </c>
      <c r="D97" s="15"/>
      <c r="E97" s="15">
        <f>SUM(E98:E137)</f>
        <v>6280363.8000000007</v>
      </c>
      <c r="F97" s="23"/>
      <c r="G97" s="12" t="s">
        <v>128</v>
      </c>
      <c r="H97" s="23" t="s">
        <v>129</v>
      </c>
      <c r="I97" s="23" t="s">
        <v>130</v>
      </c>
    </row>
    <row r="98" spans="1:9">
      <c r="A98" s="16" t="s">
        <v>133</v>
      </c>
      <c r="B98" s="24" t="s">
        <v>116</v>
      </c>
      <c r="C98" s="25">
        <f>ROUND(C52*0.01,2)</f>
        <v>0</v>
      </c>
      <c r="D98" s="25" t="str">
        <f t="shared" ref="D98:D117" si="6">D52</f>
        <v>证券投资部</v>
      </c>
      <c r="E98" s="25">
        <f>-C98</f>
        <v>0</v>
      </c>
      <c r="F98" s="25" t="str">
        <f t="shared" ref="F98:F105" si="7">F52</f>
        <v>总部中后台</v>
      </c>
      <c r="G98" s="17" t="s">
        <v>74</v>
      </c>
      <c r="H98" s="26"/>
      <c r="I98" s="26"/>
    </row>
    <row r="99" spans="1:9">
      <c r="A99" s="16" t="s">
        <v>134</v>
      </c>
      <c r="B99" s="24" t="s">
        <v>116</v>
      </c>
      <c r="C99" s="25">
        <f t="shared" ref="C99:C116" si="8">ROUND(C53*0.01,2)</f>
        <v>-187.48</v>
      </c>
      <c r="D99" s="25" t="str">
        <f t="shared" si="6"/>
        <v>证券投资部</v>
      </c>
      <c r="E99" s="25">
        <f>-C99</f>
        <v>187.48</v>
      </c>
      <c r="F99" s="25" t="str">
        <f t="shared" si="7"/>
        <v>固定收益部</v>
      </c>
      <c r="G99" s="17" t="s">
        <v>74</v>
      </c>
      <c r="H99" s="26"/>
      <c r="I99" s="26"/>
    </row>
    <row r="100" spans="1:9">
      <c r="A100" s="16" t="s">
        <v>135</v>
      </c>
      <c r="B100" s="24" t="s">
        <v>116</v>
      </c>
      <c r="C100" s="25">
        <f t="shared" si="8"/>
        <v>-536.70000000000005</v>
      </c>
      <c r="D100" s="25" t="str">
        <f t="shared" si="6"/>
        <v>证券投资部</v>
      </c>
      <c r="E100" s="25">
        <f t="shared" ref="E100:E137" si="9">-C100</f>
        <v>536.70000000000005</v>
      </c>
      <c r="F100" s="25" t="str">
        <f t="shared" si="7"/>
        <v>固定收益部</v>
      </c>
      <c r="G100" s="17" t="s">
        <v>74</v>
      </c>
      <c r="H100" s="26"/>
      <c r="I100" s="26"/>
    </row>
    <row r="101" spans="1:9">
      <c r="A101" s="16" t="s">
        <v>136</v>
      </c>
      <c r="B101" s="24" t="s">
        <v>116</v>
      </c>
      <c r="C101" s="25">
        <f t="shared" si="8"/>
        <v>1146.95</v>
      </c>
      <c r="D101" s="25" t="str">
        <f t="shared" si="6"/>
        <v>证券投资部</v>
      </c>
      <c r="E101" s="25">
        <f t="shared" si="9"/>
        <v>-1146.95</v>
      </c>
      <c r="F101" s="25" t="str">
        <f t="shared" si="7"/>
        <v>金融衍生品投资部</v>
      </c>
      <c r="G101" s="17" t="s">
        <v>74</v>
      </c>
      <c r="H101" s="26"/>
      <c r="I101" s="26"/>
    </row>
    <row r="102" spans="1:9">
      <c r="A102" s="16" t="s">
        <v>137</v>
      </c>
      <c r="B102" s="24" t="s">
        <v>116</v>
      </c>
      <c r="C102" s="25">
        <f t="shared" si="8"/>
        <v>26049.48</v>
      </c>
      <c r="D102" s="25" t="str">
        <f t="shared" si="6"/>
        <v>证券投资部</v>
      </c>
      <c r="E102" s="25">
        <f>-C102</f>
        <v>-26049.48</v>
      </c>
      <c r="F102" s="25" t="str">
        <f t="shared" si="7"/>
        <v>金融工程部</v>
      </c>
      <c r="G102" s="17" t="s">
        <v>74</v>
      </c>
      <c r="H102" s="26"/>
      <c r="I102" s="26"/>
    </row>
    <row r="103" spans="1:9">
      <c r="A103" s="16" t="s">
        <v>138</v>
      </c>
      <c r="B103" s="24" t="s">
        <v>116</v>
      </c>
      <c r="C103" s="25">
        <f t="shared" si="8"/>
        <v>-125.71</v>
      </c>
      <c r="D103" s="25" t="str">
        <f t="shared" si="6"/>
        <v>证券投资部</v>
      </c>
      <c r="E103" s="25">
        <f t="shared" si="9"/>
        <v>125.71</v>
      </c>
      <c r="F103" s="25" t="str">
        <f t="shared" si="7"/>
        <v>固定收益部</v>
      </c>
      <c r="G103" s="17" t="s">
        <v>74</v>
      </c>
      <c r="H103" s="26"/>
      <c r="I103" s="26"/>
    </row>
    <row r="104" spans="1:9">
      <c r="A104" s="16" t="s">
        <v>139</v>
      </c>
      <c r="B104" s="24" t="s">
        <v>116</v>
      </c>
      <c r="C104" s="25">
        <f t="shared" si="8"/>
        <v>-821.28</v>
      </c>
      <c r="D104" s="25" t="str">
        <f t="shared" si="6"/>
        <v>证券投资部</v>
      </c>
      <c r="E104" s="25">
        <f t="shared" si="9"/>
        <v>821.28</v>
      </c>
      <c r="F104" s="25" t="str">
        <f t="shared" si="7"/>
        <v>固定收益部</v>
      </c>
      <c r="G104" s="17" t="s">
        <v>74</v>
      </c>
      <c r="H104" s="26"/>
      <c r="I104" s="26"/>
    </row>
    <row r="105" spans="1:9">
      <c r="A105" s="16" t="s">
        <v>140</v>
      </c>
      <c r="B105" s="24" t="s">
        <v>116</v>
      </c>
      <c r="C105" s="25">
        <f t="shared" si="8"/>
        <v>0</v>
      </c>
      <c r="D105" s="25" t="str">
        <f t="shared" si="6"/>
        <v>证券投资部</v>
      </c>
      <c r="E105" s="25">
        <f t="shared" si="9"/>
        <v>0</v>
      </c>
      <c r="F105" s="25" t="str">
        <f t="shared" si="7"/>
        <v>总部中后台</v>
      </c>
      <c r="G105" s="17" t="s">
        <v>74</v>
      </c>
      <c r="H105" s="26"/>
      <c r="I105" s="26"/>
    </row>
    <row r="106" spans="1:9">
      <c r="A106" s="16" t="s">
        <v>141</v>
      </c>
      <c r="B106" s="24" t="s">
        <v>116</v>
      </c>
      <c r="C106" s="25">
        <f t="shared" si="8"/>
        <v>-754.72</v>
      </c>
      <c r="D106" s="25" t="str">
        <f t="shared" si="6"/>
        <v>中小企业融资部</v>
      </c>
      <c r="E106" s="25">
        <f t="shared" si="9"/>
        <v>754.72</v>
      </c>
      <c r="F106" s="25" t="s">
        <v>214</v>
      </c>
      <c r="G106" s="17" t="s">
        <v>74</v>
      </c>
      <c r="H106" s="26"/>
      <c r="I106" s="26"/>
    </row>
    <row r="107" spans="1:9">
      <c r="A107" s="16" t="s">
        <v>142</v>
      </c>
      <c r="B107" s="24" t="s">
        <v>116</v>
      </c>
      <c r="C107" s="25">
        <f t="shared" si="8"/>
        <v>0</v>
      </c>
      <c r="D107" s="25" t="str">
        <f t="shared" si="6"/>
        <v>证券投资部</v>
      </c>
      <c r="E107" s="25">
        <f t="shared" si="9"/>
        <v>0</v>
      </c>
      <c r="F107" s="25" t="str">
        <f t="shared" ref="F107:F117" si="10">F61</f>
        <v>中小企业融资部</v>
      </c>
      <c r="G107" s="17" t="s">
        <v>74</v>
      </c>
      <c r="H107" s="26"/>
      <c r="I107" s="26"/>
    </row>
    <row r="108" spans="1:9">
      <c r="A108" s="16" t="s">
        <v>143</v>
      </c>
      <c r="B108" s="24" t="s">
        <v>116</v>
      </c>
      <c r="C108" s="25">
        <f t="shared" si="8"/>
        <v>0</v>
      </c>
      <c r="D108" s="25" t="str">
        <f t="shared" si="6"/>
        <v>固定收益部</v>
      </c>
      <c r="E108" s="25">
        <f t="shared" si="9"/>
        <v>0</v>
      </c>
      <c r="F108" s="25" t="str">
        <f t="shared" si="10"/>
        <v>其他</v>
      </c>
      <c r="G108" s="17" t="s">
        <v>74</v>
      </c>
      <c r="H108" s="26"/>
      <c r="I108" s="26"/>
    </row>
    <row r="109" spans="1:9">
      <c r="A109" s="16" t="s">
        <v>144</v>
      </c>
      <c r="B109" s="24" t="s">
        <v>116</v>
      </c>
      <c r="C109" s="25">
        <f t="shared" si="8"/>
        <v>-18641.25</v>
      </c>
      <c r="D109" s="25" t="str">
        <f t="shared" si="6"/>
        <v>固定收益部</v>
      </c>
      <c r="E109" s="25">
        <f t="shared" si="9"/>
        <v>18641.25</v>
      </c>
      <c r="F109" s="25" t="str">
        <f t="shared" si="10"/>
        <v>总部中后台</v>
      </c>
      <c r="G109" s="17" t="s">
        <v>74</v>
      </c>
      <c r="H109" s="26"/>
      <c r="I109" s="26"/>
    </row>
    <row r="110" spans="1:9">
      <c r="A110" s="16" t="s">
        <v>145</v>
      </c>
      <c r="B110" s="24" t="s">
        <v>116</v>
      </c>
      <c r="C110" s="25">
        <f t="shared" si="8"/>
        <v>-74497.460000000006</v>
      </c>
      <c r="D110" s="25" t="str">
        <f t="shared" si="6"/>
        <v>固定收益部</v>
      </c>
      <c r="E110" s="25">
        <f t="shared" si="9"/>
        <v>74497.460000000006</v>
      </c>
      <c r="F110" s="25" t="str">
        <f t="shared" si="10"/>
        <v>其他</v>
      </c>
      <c r="G110" s="17" t="s">
        <v>74</v>
      </c>
      <c r="H110" s="26"/>
      <c r="I110" s="26"/>
    </row>
    <row r="111" spans="1:9">
      <c r="A111" s="16" t="s">
        <v>146</v>
      </c>
      <c r="B111" s="24" t="s">
        <v>116</v>
      </c>
      <c r="C111" s="244">
        <v>0</v>
      </c>
      <c r="D111" s="25" t="str">
        <f t="shared" si="6"/>
        <v>经纪业务部</v>
      </c>
      <c r="E111" s="25">
        <f t="shared" ref="E111:E117" si="11">-C111</f>
        <v>0</v>
      </c>
      <c r="F111" s="25" t="str">
        <f t="shared" si="10"/>
        <v>其他</v>
      </c>
      <c r="G111" s="17" t="s">
        <v>74</v>
      </c>
      <c r="H111" s="26" t="s">
        <v>230</v>
      </c>
      <c r="I111" s="26"/>
    </row>
    <row r="112" spans="1:9">
      <c r="A112" s="16" t="s">
        <v>147</v>
      </c>
      <c r="B112" s="24" t="s">
        <v>116</v>
      </c>
      <c r="C112" s="25">
        <f t="shared" si="8"/>
        <v>28106.67</v>
      </c>
      <c r="D112" s="25" t="str">
        <f t="shared" si="6"/>
        <v>经纪业务部</v>
      </c>
      <c r="E112" s="25">
        <f t="shared" si="11"/>
        <v>-28106.67</v>
      </c>
      <c r="F112" s="25" t="str">
        <f t="shared" si="10"/>
        <v>总部中后台</v>
      </c>
      <c r="G112" s="17" t="s">
        <v>74</v>
      </c>
      <c r="H112" s="26"/>
      <c r="I112" s="26"/>
    </row>
    <row r="113" spans="1:9">
      <c r="A113" s="16" t="s">
        <v>199</v>
      </c>
      <c r="B113" s="24" t="s">
        <v>116</v>
      </c>
      <c r="C113" s="25">
        <f t="shared" si="8"/>
        <v>1781.97</v>
      </c>
      <c r="D113" s="25" t="str">
        <f t="shared" si="6"/>
        <v>债券融资部</v>
      </c>
      <c r="E113" s="25">
        <f t="shared" si="11"/>
        <v>-1781.97</v>
      </c>
      <c r="F113" s="25" t="str">
        <f t="shared" si="10"/>
        <v>总部中后台</v>
      </c>
      <c r="G113" s="17" t="s">
        <v>74</v>
      </c>
      <c r="H113" s="26"/>
      <c r="I113" s="26"/>
    </row>
    <row r="114" spans="1:9">
      <c r="A114" s="16" t="s">
        <v>200</v>
      </c>
      <c r="B114" s="24" t="s">
        <v>116</v>
      </c>
      <c r="C114" s="25">
        <f t="shared" si="8"/>
        <v>0</v>
      </c>
      <c r="D114" s="25" t="str">
        <f t="shared" si="6"/>
        <v>股权融资部</v>
      </c>
      <c r="E114" s="25">
        <f t="shared" si="11"/>
        <v>0</v>
      </c>
      <c r="F114" s="25" t="str">
        <f t="shared" si="10"/>
        <v>总部中后台</v>
      </c>
      <c r="G114" s="17" t="s">
        <v>74</v>
      </c>
      <c r="H114" s="26"/>
      <c r="I114" s="26"/>
    </row>
    <row r="115" spans="1:9">
      <c r="A115" s="16" t="s">
        <v>201</v>
      </c>
      <c r="B115" s="24" t="s">
        <v>116</v>
      </c>
      <c r="C115" s="25">
        <f t="shared" si="8"/>
        <v>0</v>
      </c>
      <c r="D115" s="25" t="str">
        <f t="shared" si="6"/>
        <v>资产管理部</v>
      </c>
      <c r="E115" s="25">
        <f t="shared" si="11"/>
        <v>0</v>
      </c>
      <c r="F115" s="25" t="str">
        <f t="shared" si="10"/>
        <v>其他</v>
      </c>
      <c r="G115" s="17" t="s">
        <v>74</v>
      </c>
      <c r="H115" s="26"/>
      <c r="I115" s="26"/>
    </row>
    <row r="116" spans="1:9">
      <c r="A116" s="16" t="s">
        <v>202</v>
      </c>
      <c r="B116" s="24" t="s">
        <v>116</v>
      </c>
      <c r="C116" s="25">
        <f t="shared" si="8"/>
        <v>-1314.88</v>
      </c>
      <c r="D116" s="25" t="str">
        <f t="shared" si="6"/>
        <v>金融工程部</v>
      </c>
      <c r="E116" s="25">
        <f t="shared" si="11"/>
        <v>1314.88</v>
      </c>
      <c r="F116" s="25" t="str">
        <f t="shared" si="10"/>
        <v>总部中后台</v>
      </c>
      <c r="G116" s="17" t="s">
        <v>74</v>
      </c>
      <c r="H116" s="26"/>
      <c r="I116" s="26"/>
    </row>
    <row r="117" spans="1:9">
      <c r="A117" s="16"/>
      <c r="B117" s="24" t="s">
        <v>116</v>
      </c>
      <c r="C117" s="25">
        <f>ROUND(C71*0.01,2)</f>
        <v>-17063.16</v>
      </c>
      <c r="D117" s="25" t="str">
        <f t="shared" si="6"/>
        <v>证券投资部</v>
      </c>
      <c r="E117" s="25">
        <f t="shared" si="11"/>
        <v>17063.16</v>
      </c>
      <c r="F117" s="25" t="str">
        <f t="shared" si="10"/>
        <v>其他</v>
      </c>
      <c r="G117" s="17" t="s">
        <v>74</v>
      </c>
      <c r="H117" s="26"/>
      <c r="I117" s="26"/>
    </row>
    <row r="118" spans="1:9">
      <c r="A118" s="16"/>
      <c r="B118" s="24"/>
      <c r="C118" s="25"/>
      <c r="D118" s="25"/>
      <c r="E118" s="25"/>
      <c r="F118" s="26"/>
      <c r="G118" s="17"/>
      <c r="H118" s="26"/>
      <c r="I118" s="26"/>
    </row>
    <row r="119" spans="1:9">
      <c r="A119" s="12"/>
      <c r="B119" s="12"/>
      <c r="C119" s="15"/>
      <c r="D119" s="15"/>
      <c r="E119" s="15"/>
      <c r="F119" s="23"/>
      <c r="G119" s="12"/>
      <c r="H119" s="23"/>
      <c r="I119" s="23"/>
    </row>
    <row r="120" spans="1:9">
      <c r="A120" s="16" t="s">
        <v>133</v>
      </c>
      <c r="B120" s="16" t="s">
        <v>116</v>
      </c>
      <c r="C120" s="25">
        <v>-32580</v>
      </c>
      <c r="D120" s="17" t="s">
        <v>15</v>
      </c>
      <c r="E120" s="25">
        <f t="shared" si="9"/>
        <v>32580</v>
      </c>
      <c r="F120" s="17" t="s">
        <v>6</v>
      </c>
      <c r="G120" s="17" t="s">
        <v>77</v>
      </c>
      <c r="H120" s="26" t="s">
        <v>208</v>
      </c>
      <c r="I120" s="26"/>
    </row>
    <row r="121" spans="1:9">
      <c r="A121" s="16" t="s">
        <v>134</v>
      </c>
      <c r="B121" s="16" t="s">
        <v>116</v>
      </c>
      <c r="C121" s="25"/>
      <c r="D121" s="17" t="s">
        <v>25</v>
      </c>
      <c r="E121" s="25">
        <f t="shared" si="9"/>
        <v>0</v>
      </c>
      <c r="F121" s="17" t="s">
        <v>6</v>
      </c>
      <c r="G121" s="17" t="s">
        <v>77</v>
      </c>
      <c r="H121" s="26" t="s">
        <v>208</v>
      </c>
      <c r="I121" s="26"/>
    </row>
    <row r="122" spans="1:9">
      <c r="A122" s="16" t="s">
        <v>135</v>
      </c>
      <c r="B122" s="16" t="s">
        <v>116</v>
      </c>
      <c r="C122" s="25">
        <v>-44604</v>
      </c>
      <c r="D122" s="17" t="s">
        <v>23</v>
      </c>
      <c r="E122" s="25">
        <f t="shared" si="9"/>
        <v>44604</v>
      </c>
      <c r="F122" s="17" t="s">
        <v>6</v>
      </c>
      <c r="G122" s="17" t="s">
        <v>77</v>
      </c>
      <c r="H122" s="26" t="s">
        <v>208</v>
      </c>
      <c r="I122" s="26"/>
    </row>
    <row r="123" spans="1:9">
      <c r="A123" s="16" t="s">
        <v>136</v>
      </c>
      <c r="B123" s="16" t="s">
        <v>116</v>
      </c>
      <c r="C123" s="25"/>
      <c r="D123" s="17" t="s">
        <v>10</v>
      </c>
      <c r="E123" s="25">
        <f t="shared" si="9"/>
        <v>0</v>
      </c>
      <c r="F123" s="17" t="s">
        <v>7</v>
      </c>
      <c r="G123" s="17" t="s">
        <v>80</v>
      </c>
      <c r="H123" s="25" t="s">
        <v>196</v>
      </c>
      <c r="I123" s="26"/>
    </row>
    <row r="124" spans="1:9">
      <c r="A124" s="16" t="s">
        <v>137</v>
      </c>
      <c r="B124" s="16" t="s">
        <v>116</v>
      </c>
      <c r="C124" s="25"/>
      <c r="D124" s="17" t="s">
        <v>10</v>
      </c>
      <c r="E124" s="25">
        <f t="shared" si="9"/>
        <v>0</v>
      </c>
      <c r="F124" s="17" t="s">
        <v>7</v>
      </c>
      <c r="G124" s="17" t="s">
        <v>90</v>
      </c>
      <c r="H124" s="25" t="s">
        <v>196</v>
      </c>
      <c r="I124" s="26"/>
    </row>
    <row r="125" spans="1:9">
      <c r="A125" s="16" t="s">
        <v>138</v>
      </c>
      <c r="B125" s="16" t="s">
        <v>116</v>
      </c>
      <c r="C125" s="25"/>
      <c r="D125" s="17" t="s">
        <v>10</v>
      </c>
      <c r="E125" s="25">
        <f t="shared" si="9"/>
        <v>0</v>
      </c>
      <c r="F125" s="17" t="s">
        <v>7</v>
      </c>
      <c r="G125" s="17" t="s">
        <v>78</v>
      </c>
      <c r="H125" s="25" t="s">
        <v>196</v>
      </c>
      <c r="I125" s="26"/>
    </row>
    <row r="126" spans="1:9">
      <c r="A126" s="16" t="s">
        <v>139</v>
      </c>
      <c r="B126" s="16" t="s">
        <v>116</v>
      </c>
      <c r="C126" s="25"/>
      <c r="D126" s="17" t="s">
        <v>10</v>
      </c>
      <c r="E126" s="25">
        <f t="shared" si="9"/>
        <v>0</v>
      </c>
      <c r="F126" s="17" t="s">
        <v>7</v>
      </c>
      <c r="G126" s="17" t="s">
        <v>77</v>
      </c>
      <c r="H126" s="25" t="s">
        <v>196</v>
      </c>
      <c r="I126" s="26"/>
    </row>
    <row r="127" spans="1:9">
      <c r="A127" s="16" t="s">
        <v>140</v>
      </c>
      <c r="B127" s="16" t="s">
        <v>116</v>
      </c>
      <c r="C127" s="25"/>
      <c r="D127" s="17" t="s">
        <v>10</v>
      </c>
      <c r="E127" s="25">
        <f t="shared" si="9"/>
        <v>0</v>
      </c>
      <c r="F127" s="17" t="s">
        <v>7</v>
      </c>
      <c r="G127" s="17" t="s">
        <v>95</v>
      </c>
      <c r="H127" s="25" t="s">
        <v>196</v>
      </c>
      <c r="I127" s="26"/>
    </row>
    <row r="128" spans="1:9">
      <c r="A128" s="27" t="s">
        <v>176</v>
      </c>
      <c r="B128" s="16" t="s">
        <v>116</v>
      </c>
      <c r="C128" s="235">
        <v>833334</v>
      </c>
      <c r="D128" s="17" t="s">
        <v>7</v>
      </c>
      <c r="E128" s="25">
        <f t="shared" si="9"/>
        <v>-833334</v>
      </c>
      <c r="F128" s="17" t="s">
        <v>5</v>
      </c>
      <c r="G128" s="17" t="s">
        <v>105</v>
      </c>
      <c r="H128" s="25" t="s">
        <v>177</v>
      </c>
      <c r="I128" s="26"/>
    </row>
    <row r="129" spans="1:9">
      <c r="A129" s="27" t="s">
        <v>142</v>
      </c>
      <c r="B129" s="16" t="s">
        <v>116</v>
      </c>
      <c r="C129" s="25"/>
      <c r="D129" s="17" t="s">
        <v>19</v>
      </c>
      <c r="E129" s="25">
        <f t="shared" si="9"/>
        <v>0</v>
      </c>
      <c r="F129" s="17" t="s">
        <v>6</v>
      </c>
      <c r="G129" s="17" t="s">
        <v>77</v>
      </c>
      <c r="H129" s="26" t="s">
        <v>208</v>
      </c>
      <c r="I129" s="26"/>
    </row>
    <row r="130" spans="1:9">
      <c r="A130" s="27" t="s">
        <v>143</v>
      </c>
      <c r="B130" s="16" t="s">
        <v>116</v>
      </c>
      <c r="C130" s="25"/>
      <c r="D130" s="25" t="s">
        <v>20</v>
      </c>
      <c r="E130" s="25">
        <f t="shared" si="9"/>
        <v>0</v>
      </c>
      <c r="F130" s="17" t="s">
        <v>6</v>
      </c>
      <c r="G130" s="17" t="s">
        <v>77</v>
      </c>
      <c r="H130" s="26" t="s">
        <v>208</v>
      </c>
      <c r="I130" s="26"/>
    </row>
    <row r="131" spans="1:9">
      <c r="A131" s="27" t="s">
        <v>144</v>
      </c>
      <c r="B131" s="16" t="s">
        <v>116</v>
      </c>
      <c r="C131" s="25"/>
      <c r="D131" s="25" t="s">
        <v>18</v>
      </c>
      <c r="E131" s="25">
        <f t="shared" si="9"/>
        <v>0</v>
      </c>
      <c r="F131" s="17" t="s">
        <v>6</v>
      </c>
      <c r="G131" s="17" t="s">
        <v>77</v>
      </c>
      <c r="H131" s="26" t="s">
        <v>208</v>
      </c>
      <c r="I131" s="26"/>
    </row>
    <row r="132" spans="1:9">
      <c r="A132" s="27" t="s">
        <v>145</v>
      </c>
      <c r="B132" s="16" t="s">
        <v>116</v>
      </c>
      <c r="C132" s="235">
        <v>-223032</v>
      </c>
      <c r="D132" s="17" t="s">
        <v>7</v>
      </c>
      <c r="E132" s="25">
        <f t="shared" si="9"/>
        <v>223032</v>
      </c>
      <c r="F132" s="17" t="s">
        <v>6</v>
      </c>
      <c r="G132" s="17" t="s">
        <v>77</v>
      </c>
      <c r="H132" s="26" t="s">
        <v>208</v>
      </c>
      <c r="I132" s="26"/>
    </row>
    <row r="133" spans="1:9">
      <c r="A133" s="27" t="s">
        <v>146</v>
      </c>
      <c r="B133" s="16" t="s">
        <v>116</v>
      </c>
      <c r="C133" s="25">
        <v>-1046400</v>
      </c>
      <c r="D133" s="17" t="s">
        <v>7</v>
      </c>
      <c r="E133" s="25">
        <f t="shared" si="9"/>
        <v>1046400</v>
      </c>
      <c r="F133" s="17" t="s">
        <v>5</v>
      </c>
      <c r="G133" s="236" t="s">
        <v>85</v>
      </c>
      <c r="H133" s="235" t="s">
        <v>227</v>
      </c>
      <c r="I133" s="26"/>
    </row>
    <row r="134" spans="1:9">
      <c r="A134" s="27" t="s">
        <v>147</v>
      </c>
      <c r="B134" s="16" t="s">
        <v>116</v>
      </c>
      <c r="C134" s="25">
        <v>-5710224.2300000004</v>
      </c>
      <c r="D134" s="17" t="s">
        <v>7</v>
      </c>
      <c r="E134" s="25">
        <f t="shared" si="9"/>
        <v>5710224.2300000004</v>
      </c>
      <c r="F134" s="17" t="s">
        <v>5</v>
      </c>
      <c r="G134" s="236" t="s">
        <v>73</v>
      </c>
      <c r="H134" s="235" t="s">
        <v>228</v>
      </c>
      <c r="I134" s="26"/>
    </row>
    <row r="135" spans="1:9">
      <c r="A135" s="27"/>
      <c r="B135" s="16"/>
      <c r="C135" s="25"/>
      <c r="D135" s="17"/>
      <c r="E135" s="25">
        <f t="shared" si="9"/>
        <v>0</v>
      </c>
      <c r="F135" s="17"/>
      <c r="G135" s="17"/>
      <c r="H135" s="25"/>
      <c r="I135" s="26"/>
    </row>
    <row r="136" spans="1:9">
      <c r="A136" s="27"/>
      <c r="B136" s="16"/>
      <c r="C136" s="25"/>
      <c r="D136" s="17"/>
      <c r="E136" s="25">
        <f t="shared" si="9"/>
        <v>0</v>
      </c>
      <c r="F136" s="17"/>
      <c r="G136" s="17"/>
      <c r="H136" s="25"/>
      <c r="I136" s="26"/>
    </row>
    <row r="137" spans="1:9">
      <c r="A137" s="28"/>
      <c r="B137" s="29"/>
      <c r="C137" s="30"/>
      <c r="D137" s="31"/>
      <c r="E137" s="25">
        <f t="shared" si="9"/>
        <v>0</v>
      </c>
      <c r="F137" s="31"/>
      <c r="G137" s="31"/>
      <c r="H137" s="30"/>
      <c r="I137" s="55"/>
    </row>
    <row r="138" spans="1:9">
      <c r="A138" s="32"/>
      <c r="B138" s="32"/>
      <c r="C138" s="33"/>
      <c r="D138" s="33"/>
      <c r="E138" s="33"/>
      <c r="F138" s="34"/>
      <c r="G138" s="32"/>
      <c r="H138" s="34"/>
      <c r="I138" s="34"/>
    </row>
    <row r="139" spans="1:9">
      <c r="D139" s="35"/>
      <c r="E139" s="35"/>
      <c r="H139" s="26"/>
      <c r="I139" s="26"/>
    </row>
    <row r="140" spans="1:9">
      <c r="A140" s="36"/>
      <c r="B140" s="36" t="s">
        <v>52</v>
      </c>
      <c r="C140" s="25">
        <v>116534366.91</v>
      </c>
      <c r="D140" s="127" t="s">
        <v>7</v>
      </c>
      <c r="E140" s="37"/>
      <c r="F140" s="37"/>
      <c r="G140" s="38"/>
      <c r="H140" s="26"/>
      <c r="I140" s="26"/>
    </row>
    <row r="141" spans="1:9">
      <c r="A141" s="36"/>
      <c r="B141" s="36" t="s">
        <v>52</v>
      </c>
      <c r="C141" s="25"/>
      <c r="D141" s="37" t="s">
        <v>10</v>
      </c>
      <c r="E141" s="37"/>
      <c r="F141" s="37"/>
      <c r="G141" s="38"/>
      <c r="H141" s="26"/>
      <c r="I141" s="26"/>
    </row>
    <row r="142" spans="1:9">
      <c r="A142" s="36"/>
      <c r="B142" s="36" t="s">
        <v>52</v>
      </c>
      <c r="C142" s="25"/>
      <c r="D142" s="39" t="s">
        <v>11</v>
      </c>
      <c r="E142" s="39"/>
      <c r="F142" s="39"/>
      <c r="G142" s="40"/>
      <c r="H142" s="26"/>
      <c r="I142" s="26"/>
    </row>
    <row r="143" spans="1:9">
      <c r="A143" s="41"/>
      <c r="B143" s="41" t="s">
        <v>150</v>
      </c>
      <c r="C143" s="41"/>
      <c r="D143" s="42">
        <f>C138-SUM(D139:D142)</f>
        <v>0</v>
      </c>
      <c r="E143" s="42"/>
      <c r="F143" s="42">
        <f>E138-SUM(F139:F142)</f>
        <v>0</v>
      </c>
      <c r="G143" s="43"/>
      <c r="H143" s="34"/>
      <c r="I143" s="34"/>
    </row>
    <row r="144" spans="1:9" ht="18">
      <c r="A144" s="44"/>
      <c r="B144" s="44"/>
      <c r="C144" s="44"/>
      <c r="D144" s="45"/>
      <c r="E144" s="46"/>
      <c r="F144" s="47"/>
      <c r="G144" s="47"/>
      <c r="H144" s="47"/>
      <c r="I144" s="47"/>
    </row>
    <row r="145" spans="1:20" ht="18">
      <c r="A145" s="44"/>
      <c r="B145" s="44"/>
      <c r="C145" s="44"/>
      <c r="D145" s="45"/>
      <c r="E145" s="46" t="s">
        <v>151</v>
      </c>
      <c r="F145" s="47"/>
      <c r="G145" s="47"/>
      <c r="H145" s="47"/>
      <c r="I145" s="47"/>
    </row>
    <row r="146" spans="1:20">
      <c r="A146" s="10" t="s">
        <v>123</v>
      </c>
      <c r="B146" s="10" t="s">
        <v>3</v>
      </c>
      <c r="C146" s="10" t="s">
        <v>124</v>
      </c>
      <c r="D146" s="10" t="s">
        <v>125</v>
      </c>
      <c r="E146" s="10" t="s">
        <v>126</v>
      </c>
      <c r="F146" s="11" t="s">
        <v>127</v>
      </c>
      <c r="G146" s="11" t="s">
        <v>152</v>
      </c>
      <c r="H146" s="11" t="s">
        <v>129</v>
      </c>
      <c r="I146" s="11" t="s">
        <v>130</v>
      </c>
    </row>
    <row r="147" spans="1:20">
      <c r="A147" s="48"/>
      <c r="B147" s="48" t="s">
        <v>153</v>
      </c>
      <c r="C147" s="48">
        <f>SUM(C148:C156)</f>
        <v>58602760.436164424</v>
      </c>
      <c r="D147" s="48"/>
      <c r="E147" s="48">
        <f>SUM(E148:E156)</f>
        <v>-58602760.436164424</v>
      </c>
      <c r="F147" s="49"/>
      <c r="G147" s="49"/>
      <c r="H147" s="49"/>
      <c r="I147" s="49"/>
    </row>
    <row r="148" spans="1:20">
      <c r="A148" s="50" t="s">
        <v>133</v>
      </c>
      <c r="B148" s="50" t="s">
        <v>48</v>
      </c>
      <c r="C148" s="161">
        <f>--2865353.87000004</f>
        <v>2865353.8700000402</v>
      </c>
      <c r="D148" s="51" t="s">
        <v>11</v>
      </c>
      <c r="E148" s="51">
        <f t="shared" ref="E148:E155" si="12">-C148</f>
        <v>-2865353.8700000402</v>
      </c>
      <c r="F148" s="51" t="s">
        <v>11</v>
      </c>
      <c r="G148" s="51" t="s">
        <v>34</v>
      </c>
      <c r="H148" s="123" t="s">
        <v>164</v>
      </c>
      <c r="I148" s="51"/>
    </row>
    <row r="149" spans="1:20">
      <c r="A149" s="50" t="s">
        <v>134</v>
      </c>
      <c r="B149" s="50" t="s">
        <v>48</v>
      </c>
      <c r="C149" s="161">
        <v>-1263332.5</v>
      </c>
      <c r="D149" s="51" t="s">
        <v>11</v>
      </c>
      <c r="E149" s="51">
        <f t="shared" si="12"/>
        <v>1263332.5</v>
      </c>
      <c r="F149" s="51" t="s">
        <v>8</v>
      </c>
      <c r="G149" s="51" t="s">
        <v>34</v>
      </c>
      <c r="H149" s="123" t="s">
        <v>165</v>
      </c>
      <c r="I149" s="51"/>
    </row>
    <row r="150" spans="1:20">
      <c r="A150" s="50" t="s">
        <v>135</v>
      </c>
      <c r="B150" s="50" t="s">
        <v>48</v>
      </c>
      <c r="C150" s="161">
        <f>--611339.84</f>
        <v>611339.84</v>
      </c>
      <c r="D150" s="51" t="s">
        <v>11</v>
      </c>
      <c r="E150" s="51">
        <f t="shared" si="12"/>
        <v>-611339.84</v>
      </c>
      <c r="F150" s="51" t="s">
        <v>15</v>
      </c>
      <c r="G150" s="51" t="s">
        <v>34</v>
      </c>
      <c r="H150" s="161" t="s">
        <v>197</v>
      </c>
      <c r="I150" s="51"/>
    </row>
    <row r="151" spans="1:20">
      <c r="A151" s="50" t="s">
        <v>136</v>
      </c>
      <c r="B151" s="50" t="s">
        <v>48</v>
      </c>
      <c r="C151" s="161">
        <f>--5780510.88616438</f>
        <v>5780510.8861643802</v>
      </c>
      <c r="D151" s="51" t="s">
        <v>15</v>
      </c>
      <c r="E151" s="51">
        <f t="shared" si="12"/>
        <v>-5780510.8861643802</v>
      </c>
      <c r="F151" s="51" t="s">
        <v>15</v>
      </c>
      <c r="G151" s="51" t="s">
        <v>34</v>
      </c>
      <c r="H151" s="124" t="s">
        <v>167</v>
      </c>
      <c r="I151" s="52"/>
    </row>
    <row r="152" spans="1:20">
      <c r="A152" s="50" t="s">
        <v>137</v>
      </c>
      <c r="B152" s="50" t="s">
        <v>48</v>
      </c>
      <c r="C152" s="161">
        <v>-2278938.5499999998</v>
      </c>
      <c r="D152" s="51" t="s">
        <v>10</v>
      </c>
      <c r="E152" s="51">
        <f t="shared" si="12"/>
        <v>2278938.5499999998</v>
      </c>
      <c r="F152" s="51" t="s">
        <v>10</v>
      </c>
      <c r="G152" s="51" t="s">
        <v>34</v>
      </c>
      <c r="H152" s="123" t="s">
        <v>166</v>
      </c>
      <c r="I152" s="51"/>
    </row>
    <row r="153" spans="1:20">
      <c r="A153" s="50" t="s">
        <v>138</v>
      </c>
      <c r="B153" s="50" t="s">
        <v>48</v>
      </c>
      <c r="C153" s="51">
        <v>53514150.990000002</v>
      </c>
      <c r="D153" s="51" t="s">
        <v>8</v>
      </c>
      <c r="E153" s="51">
        <f t="shared" si="12"/>
        <v>-53514150.990000002</v>
      </c>
      <c r="F153" s="51" t="s">
        <v>8</v>
      </c>
      <c r="G153" s="51" t="s">
        <v>34</v>
      </c>
      <c r="H153" s="123" t="s">
        <v>171</v>
      </c>
      <c r="I153" s="51"/>
    </row>
    <row r="154" spans="1:20">
      <c r="A154" s="50" t="s">
        <v>139</v>
      </c>
      <c r="B154" s="50" t="s">
        <v>48</v>
      </c>
      <c r="C154" s="51">
        <v>-585524.1</v>
      </c>
      <c r="D154" s="51" t="s">
        <v>8</v>
      </c>
      <c r="E154" s="51">
        <f t="shared" si="12"/>
        <v>585524.1</v>
      </c>
      <c r="F154" s="51" t="s">
        <v>5</v>
      </c>
      <c r="G154" s="51" t="s">
        <v>34</v>
      </c>
      <c r="H154" s="124" t="s">
        <v>173</v>
      </c>
      <c r="I154" s="52"/>
    </row>
    <row r="155" spans="1:20">
      <c r="A155" s="50" t="s">
        <v>140</v>
      </c>
      <c r="B155" s="50" t="s">
        <v>48</v>
      </c>
      <c r="C155" s="160">
        <f>-累计利润调整表!E58-考核调整事项表!C274</f>
        <v>-40799.999999999767</v>
      </c>
      <c r="D155" s="51" t="s">
        <v>7</v>
      </c>
      <c r="E155" s="51">
        <f t="shared" si="12"/>
        <v>40799.999999999767</v>
      </c>
      <c r="F155" s="51" t="s">
        <v>7</v>
      </c>
      <c r="G155" s="51" t="s">
        <v>34</v>
      </c>
      <c r="H155" s="124" t="s">
        <v>172</v>
      </c>
      <c r="I155" s="52"/>
    </row>
    <row r="156" spans="1:20">
      <c r="A156" s="126"/>
      <c r="B156" s="50"/>
      <c r="C156" s="161"/>
      <c r="D156" s="51"/>
      <c r="E156" s="51"/>
      <c r="F156" s="51"/>
      <c r="G156" s="51"/>
      <c r="H156" s="161"/>
      <c r="I156" s="52"/>
    </row>
    <row r="157" spans="1:20">
      <c r="A157" s="162"/>
      <c r="B157" s="163"/>
      <c r="C157" s="164"/>
      <c r="D157" s="165"/>
      <c r="E157" s="165"/>
      <c r="F157" s="165"/>
      <c r="G157" s="165"/>
      <c r="H157" s="164"/>
      <c r="I157" s="166"/>
    </row>
    <row r="158" spans="1:20" s="1" customFormat="1">
      <c r="A158" s="53"/>
      <c r="B158" s="53" t="s">
        <v>154</v>
      </c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"/>
      <c r="O158" s="5"/>
      <c r="P158" s="5"/>
      <c r="Q158" s="5"/>
      <c r="R158" s="5"/>
      <c r="S158" s="5"/>
      <c r="T158" s="5"/>
    </row>
    <row r="159" spans="1:20" s="1" customFormat="1">
      <c r="A159" s="53"/>
      <c r="B159" s="53" t="s">
        <v>155</v>
      </c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"/>
      <c r="O159" s="5"/>
      <c r="P159" s="5"/>
      <c r="Q159" s="5"/>
      <c r="R159" s="5"/>
      <c r="S159" s="5"/>
      <c r="T159" s="5"/>
    </row>
    <row r="160" spans="1:20" s="1" customFormat="1">
      <c r="A160" s="53"/>
      <c r="B160" s="53" t="s">
        <v>156</v>
      </c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"/>
      <c r="O160" s="5"/>
      <c r="P160" s="5"/>
      <c r="Q160" s="5"/>
      <c r="R160" s="5"/>
      <c r="S160" s="5"/>
      <c r="T160" s="5"/>
    </row>
    <row r="161" spans="1:20" s="1" customFormat="1">
      <c r="A161" s="53"/>
      <c r="B161" s="53" t="s">
        <v>157</v>
      </c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"/>
      <c r="O161" s="5"/>
      <c r="P161" s="5"/>
      <c r="Q161" s="5"/>
      <c r="R161" s="5"/>
      <c r="S161" s="5"/>
      <c r="T161" s="5"/>
    </row>
    <row r="162" spans="1:20">
      <c r="A162" s="53"/>
      <c r="B162" s="53" t="s">
        <v>158</v>
      </c>
      <c r="C162" s="5"/>
      <c r="D162" s="5"/>
      <c r="E162" s="5"/>
      <c r="F162" s="5"/>
      <c r="G162" s="5"/>
      <c r="H162" s="5"/>
    </row>
    <row r="163" spans="1:20">
      <c r="A163" s="5"/>
      <c r="B163" s="5"/>
      <c r="C163" s="5"/>
      <c r="D163" s="5"/>
      <c r="E163" s="5"/>
      <c r="F163" s="5"/>
      <c r="G163" s="5"/>
      <c r="H163" s="5"/>
    </row>
    <row r="164" spans="1:20">
      <c r="A164" s="5"/>
      <c r="B164" s="152" t="s">
        <v>174</v>
      </c>
      <c r="C164" s="51">
        <f>C147+累计利润调整表!B58+C266</f>
        <v>131.26283103227615</v>
      </c>
      <c r="D164" s="5"/>
      <c r="E164" s="5"/>
      <c r="F164" s="5"/>
      <c r="G164" s="5"/>
      <c r="H164" s="5"/>
    </row>
    <row r="165" spans="1:20" ht="18.75" thickBot="1">
      <c r="A165" s="260" t="s">
        <v>221</v>
      </c>
      <c r="B165" s="260"/>
      <c r="C165" s="260"/>
      <c r="D165" s="260"/>
      <c r="E165" s="260"/>
      <c r="F165" s="260"/>
      <c r="G165" s="260"/>
      <c r="H165" s="260"/>
      <c r="I165" s="260"/>
    </row>
    <row r="166" spans="1:20">
      <c r="A166" s="167" t="s">
        <v>123</v>
      </c>
      <c r="B166" s="167" t="s">
        <v>3</v>
      </c>
      <c r="C166" s="167" t="s">
        <v>124</v>
      </c>
      <c r="D166" s="167" t="s">
        <v>125</v>
      </c>
      <c r="E166" s="167" t="s">
        <v>126</v>
      </c>
      <c r="F166" s="168" t="s">
        <v>127</v>
      </c>
      <c r="G166" s="168" t="s">
        <v>128</v>
      </c>
      <c r="H166" s="168" t="s">
        <v>129</v>
      </c>
      <c r="I166" s="168" t="s">
        <v>130</v>
      </c>
    </row>
    <row r="167" spans="1:20">
      <c r="A167" s="169"/>
      <c r="B167" s="169" t="s">
        <v>131</v>
      </c>
      <c r="C167" s="170"/>
      <c r="D167" s="170"/>
      <c r="E167" s="170"/>
      <c r="F167" s="171"/>
      <c r="G167" s="171"/>
      <c r="H167" s="171"/>
      <c r="I167" s="171"/>
    </row>
    <row r="168" spans="1:20">
      <c r="A168" s="169"/>
      <c r="B168" s="169" t="s">
        <v>132</v>
      </c>
      <c r="C168" s="172">
        <f>SUM(C169:C191)</f>
        <v>36991314.459999986</v>
      </c>
      <c r="D168" s="172"/>
      <c r="E168" s="172">
        <f>SUM(E169:E191)</f>
        <v>-36991314.459999986</v>
      </c>
      <c r="F168" s="171"/>
      <c r="G168" s="171"/>
      <c r="H168" s="171"/>
      <c r="I168" s="171"/>
    </row>
    <row r="169" spans="1:20">
      <c r="A169" s="173" t="s">
        <v>133</v>
      </c>
      <c r="B169" s="173" t="s">
        <v>112</v>
      </c>
      <c r="C169" s="174">
        <v>-1567775.32</v>
      </c>
      <c r="D169" s="175" t="s">
        <v>11</v>
      </c>
      <c r="E169" s="175">
        <f>-C169</f>
        <v>1567775.32</v>
      </c>
      <c r="F169" s="175" t="s">
        <v>6</v>
      </c>
      <c r="G169" s="175"/>
      <c r="H169" s="176" t="s">
        <v>159</v>
      </c>
      <c r="I169" s="175"/>
    </row>
    <row r="170" spans="1:20">
      <c r="A170" s="173" t="s">
        <v>134</v>
      </c>
      <c r="B170" s="173" t="s">
        <v>112</v>
      </c>
      <c r="C170" s="174">
        <v>-77230.12</v>
      </c>
      <c r="D170" s="175" t="s">
        <v>11</v>
      </c>
      <c r="E170" s="175">
        <f>-C170</f>
        <v>77230.12</v>
      </c>
      <c r="F170" s="175" t="s">
        <v>10</v>
      </c>
      <c r="G170" s="175"/>
      <c r="H170" s="175" t="s">
        <v>190</v>
      </c>
      <c r="I170" s="175"/>
    </row>
    <row r="171" spans="1:20">
      <c r="A171" s="173" t="s">
        <v>135</v>
      </c>
      <c r="B171" s="173" t="s">
        <v>34</v>
      </c>
      <c r="C171" s="175">
        <v>1462890</v>
      </c>
      <c r="D171" s="175" t="s">
        <v>11</v>
      </c>
      <c r="E171" s="175">
        <f>-C171</f>
        <v>-1462890</v>
      </c>
      <c r="F171" s="175" t="s">
        <v>10</v>
      </c>
      <c r="G171" s="175"/>
      <c r="H171" s="176" t="s">
        <v>160</v>
      </c>
      <c r="I171" s="175" t="s">
        <v>209</v>
      </c>
    </row>
    <row r="172" spans="1:20">
      <c r="A172" s="173" t="s">
        <v>136</v>
      </c>
      <c r="B172" s="173" t="s">
        <v>34</v>
      </c>
      <c r="C172" s="175">
        <v>-1093917.18</v>
      </c>
      <c r="D172" s="175" t="s">
        <v>11</v>
      </c>
      <c r="E172" s="175">
        <f>-C172</f>
        <v>1093917.18</v>
      </c>
      <c r="F172" s="175" t="s">
        <v>15</v>
      </c>
      <c r="G172" s="175"/>
      <c r="H172" s="176" t="s">
        <v>161</v>
      </c>
      <c r="I172" s="175" t="s">
        <v>209</v>
      </c>
    </row>
    <row r="173" spans="1:20">
      <c r="A173" s="173" t="s">
        <v>137</v>
      </c>
      <c r="B173" s="173" t="s">
        <v>34</v>
      </c>
      <c r="C173" s="175">
        <v>15487.39</v>
      </c>
      <c r="D173" s="175" t="s">
        <v>11</v>
      </c>
      <c r="E173" s="175">
        <f>-C173</f>
        <v>-15487.39</v>
      </c>
      <c r="F173" s="175" t="s">
        <v>12</v>
      </c>
      <c r="G173" s="175"/>
      <c r="H173" s="175" t="s">
        <v>219</v>
      </c>
      <c r="I173" s="175"/>
    </row>
    <row r="174" spans="1:20">
      <c r="A174" s="173" t="s">
        <v>138</v>
      </c>
      <c r="B174" s="173" t="s">
        <v>32</v>
      </c>
      <c r="C174" s="175">
        <v>-624966.76</v>
      </c>
      <c r="D174" s="175" t="s">
        <v>11</v>
      </c>
      <c r="E174" s="175">
        <f t="shared" ref="E174:E191" si="13">-C174</f>
        <v>624966.76</v>
      </c>
      <c r="F174" s="175" t="s">
        <v>10</v>
      </c>
      <c r="G174" s="175"/>
      <c r="H174" s="176" t="s">
        <v>162</v>
      </c>
      <c r="I174" s="175"/>
    </row>
    <row r="175" spans="1:20">
      <c r="A175" s="173" t="s">
        <v>139</v>
      </c>
      <c r="B175" s="173" t="s">
        <v>34</v>
      </c>
      <c r="C175" s="175">
        <v>176932.86</v>
      </c>
      <c r="D175" s="175" t="s">
        <v>11</v>
      </c>
      <c r="E175" s="175">
        <f t="shared" si="13"/>
        <v>-176932.86</v>
      </c>
      <c r="F175" s="175" t="s">
        <v>10</v>
      </c>
      <c r="G175" s="177"/>
      <c r="H175" s="176" t="s">
        <v>163</v>
      </c>
      <c r="I175" s="175"/>
    </row>
    <row r="176" spans="1:20">
      <c r="A176" s="173" t="s">
        <v>140</v>
      </c>
      <c r="B176" s="173" t="s">
        <v>32</v>
      </c>
      <c r="C176" s="175">
        <v>-4205015.8000000119</v>
      </c>
      <c r="D176" s="175" t="s">
        <v>11</v>
      </c>
      <c r="E176" s="175">
        <f t="shared" si="13"/>
        <v>4205015.8000000119</v>
      </c>
      <c r="F176" s="175" t="s">
        <v>6</v>
      </c>
      <c r="G176" s="175"/>
      <c r="H176" s="175" t="s">
        <v>195</v>
      </c>
      <c r="I176" s="175" t="s">
        <v>210</v>
      </c>
    </row>
    <row r="177" spans="1:9">
      <c r="A177" s="173" t="s">
        <v>141</v>
      </c>
      <c r="B177" s="173" t="s">
        <v>29</v>
      </c>
      <c r="C177" s="175">
        <v>-640000</v>
      </c>
      <c r="D177" s="175" t="s">
        <v>16</v>
      </c>
      <c r="E177" s="175">
        <f t="shared" si="13"/>
        <v>640000</v>
      </c>
      <c r="F177" s="175" t="s">
        <v>20</v>
      </c>
      <c r="G177" s="175"/>
      <c r="H177" s="175" t="s">
        <v>207</v>
      </c>
      <c r="I177" s="175" t="s">
        <v>211</v>
      </c>
    </row>
    <row r="178" spans="1:9">
      <c r="A178" s="173" t="s">
        <v>142</v>
      </c>
      <c r="B178" s="173" t="s">
        <v>29</v>
      </c>
      <c r="C178" s="178">
        <v>600000</v>
      </c>
      <c r="D178" s="175" t="s">
        <v>11</v>
      </c>
      <c r="E178" s="175">
        <f t="shared" si="13"/>
        <v>-600000</v>
      </c>
      <c r="F178" s="175" t="s">
        <v>16</v>
      </c>
      <c r="G178" s="175"/>
      <c r="H178" s="175" t="s">
        <v>191</v>
      </c>
      <c r="I178" s="175" t="s">
        <v>198</v>
      </c>
    </row>
    <row r="179" spans="1:9">
      <c r="A179" s="173" t="s">
        <v>143</v>
      </c>
      <c r="B179" s="173" t="s">
        <v>32</v>
      </c>
      <c r="C179" s="175">
        <v>2762750</v>
      </c>
      <c r="D179" s="175" t="s">
        <v>10</v>
      </c>
      <c r="E179" s="175">
        <f t="shared" si="13"/>
        <v>-2762750</v>
      </c>
      <c r="F179" s="175" t="s">
        <v>5</v>
      </c>
      <c r="G179" s="175"/>
      <c r="H179" s="176" t="s">
        <v>168</v>
      </c>
      <c r="I179" s="175"/>
    </row>
    <row r="180" spans="1:9">
      <c r="A180" s="173" t="s">
        <v>144</v>
      </c>
      <c r="B180" s="173" t="s">
        <v>32</v>
      </c>
      <c r="C180" s="175">
        <v>-4247916.67</v>
      </c>
      <c r="D180" s="175" t="s">
        <v>10</v>
      </c>
      <c r="E180" s="175">
        <f t="shared" si="13"/>
        <v>4247916.67</v>
      </c>
      <c r="F180" s="175" t="s">
        <v>6</v>
      </c>
      <c r="G180" s="175"/>
      <c r="H180" s="176" t="s">
        <v>169</v>
      </c>
      <c r="I180" s="175"/>
    </row>
    <row r="181" spans="1:9">
      <c r="A181" s="173" t="s">
        <v>145</v>
      </c>
      <c r="B181" s="173" t="s">
        <v>34</v>
      </c>
      <c r="C181" s="175">
        <v>30540797.66</v>
      </c>
      <c r="D181" s="175" t="s">
        <v>10</v>
      </c>
      <c r="E181" s="175">
        <f t="shared" si="13"/>
        <v>-30540797.66</v>
      </c>
      <c r="F181" s="175" t="s">
        <v>5</v>
      </c>
      <c r="G181" s="175"/>
      <c r="H181" s="176" t="s">
        <v>170</v>
      </c>
      <c r="I181" s="175"/>
    </row>
    <row r="182" spans="1:9">
      <c r="A182" s="173" t="s">
        <v>146</v>
      </c>
      <c r="B182" s="173" t="s">
        <v>28</v>
      </c>
      <c r="C182" s="175">
        <v>824350.51</v>
      </c>
      <c r="D182" s="175" t="s">
        <v>7</v>
      </c>
      <c r="E182" s="175">
        <f t="shared" si="13"/>
        <v>-824350.51</v>
      </c>
      <c r="F182" s="175" t="s">
        <v>5</v>
      </c>
      <c r="G182" s="175"/>
      <c r="H182" s="175" t="s">
        <v>192</v>
      </c>
      <c r="I182" s="175"/>
    </row>
    <row r="183" spans="1:9">
      <c r="A183" s="173" t="s">
        <v>147</v>
      </c>
      <c r="B183" s="173" t="s">
        <v>112</v>
      </c>
      <c r="C183" s="175">
        <v>10984424.310000001</v>
      </c>
      <c r="D183" s="175" t="s">
        <v>7</v>
      </c>
      <c r="E183" s="175">
        <f t="shared" si="13"/>
        <v>-10984424.310000001</v>
      </c>
      <c r="F183" s="175" t="s">
        <v>6</v>
      </c>
      <c r="G183" s="175"/>
      <c r="H183" s="175" t="s">
        <v>175</v>
      </c>
      <c r="I183" s="175"/>
    </row>
    <row r="184" spans="1:9">
      <c r="A184" s="173" t="s">
        <v>199</v>
      </c>
      <c r="B184" s="173" t="s">
        <v>112</v>
      </c>
      <c r="C184" s="175">
        <v>1900000</v>
      </c>
      <c r="D184" s="175" t="s">
        <v>19</v>
      </c>
      <c r="E184" s="175">
        <f t="shared" si="13"/>
        <v>-1900000</v>
      </c>
      <c r="F184" s="175" t="s">
        <v>6</v>
      </c>
      <c r="G184" s="175"/>
      <c r="H184" s="175" t="s">
        <v>188</v>
      </c>
      <c r="I184" s="175"/>
    </row>
    <row r="185" spans="1:9">
      <c r="A185" s="173" t="s">
        <v>200</v>
      </c>
      <c r="B185" s="173" t="s">
        <v>112</v>
      </c>
      <c r="C185" s="175">
        <v>155555.56</v>
      </c>
      <c r="D185" s="175" t="s">
        <v>20</v>
      </c>
      <c r="E185" s="175">
        <f t="shared" si="13"/>
        <v>-155555.56</v>
      </c>
      <c r="F185" s="175" t="s">
        <v>6</v>
      </c>
      <c r="G185" s="175"/>
      <c r="H185" s="175" t="s">
        <v>188</v>
      </c>
      <c r="I185" s="175"/>
    </row>
    <row r="186" spans="1:9">
      <c r="A186" s="173" t="s">
        <v>201</v>
      </c>
      <c r="B186" s="175" t="s">
        <v>32</v>
      </c>
      <c r="C186" s="175">
        <v>262937.05</v>
      </c>
      <c r="D186" s="175" t="s">
        <v>8</v>
      </c>
      <c r="E186" s="175">
        <f t="shared" si="13"/>
        <v>-262937.05</v>
      </c>
      <c r="F186" s="175" t="s">
        <v>5</v>
      </c>
      <c r="G186" s="175"/>
      <c r="H186" s="175" t="s">
        <v>212</v>
      </c>
      <c r="I186" s="175"/>
    </row>
    <row r="187" spans="1:9">
      <c r="A187" s="173" t="s">
        <v>202</v>
      </c>
      <c r="B187" s="175" t="s">
        <v>112</v>
      </c>
      <c r="C187" s="175">
        <v>-237989.03</v>
      </c>
      <c r="D187" s="175" t="s">
        <v>15</v>
      </c>
      <c r="E187" s="175">
        <f t="shared" si="13"/>
        <v>237989.03</v>
      </c>
      <c r="F187" s="175" t="s">
        <v>6</v>
      </c>
      <c r="G187" s="175"/>
      <c r="H187" s="175" t="s">
        <v>215</v>
      </c>
      <c r="I187" s="175"/>
    </row>
    <row r="188" spans="1:9">
      <c r="A188" s="173" t="s">
        <v>203</v>
      </c>
      <c r="B188" s="175" t="s">
        <v>32</v>
      </c>
      <c r="C188" s="175"/>
      <c r="D188" s="175" t="s">
        <v>11</v>
      </c>
      <c r="E188" s="175">
        <f t="shared" si="13"/>
        <v>0</v>
      </c>
      <c r="F188" s="175" t="s">
        <v>6</v>
      </c>
      <c r="G188" s="175"/>
      <c r="H188" s="175"/>
      <c r="I188" s="175"/>
    </row>
    <row r="189" spans="1:9">
      <c r="A189" s="173" t="s">
        <v>204</v>
      </c>
      <c r="B189" s="175"/>
      <c r="C189" s="175"/>
      <c r="D189" s="175"/>
      <c r="E189" s="175">
        <f t="shared" si="13"/>
        <v>0</v>
      </c>
      <c r="F189" s="175"/>
      <c r="G189" s="175"/>
      <c r="H189" s="175"/>
      <c r="I189" s="175"/>
    </row>
    <row r="190" spans="1:9">
      <c r="A190" s="173" t="s">
        <v>205</v>
      </c>
      <c r="B190" s="175"/>
      <c r="C190" s="175"/>
      <c r="D190" s="175"/>
      <c r="E190" s="175">
        <f t="shared" si="13"/>
        <v>0</v>
      </c>
      <c r="F190" s="175"/>
      <c r="G190" s="175"/>
      <c r="H190" s="175"/>
      <c r="I190" s="175"/>
    </row>
    <row r="191" spans="1:9">
      <c r="A191" s="173" t="s">
        <v>206</v>
      </c>
      <c r="B191" s="175"/>
      <c r="C191" s="175"/>
      <c r="D191" s="175"/>
      <c r="E191" s="175">
        <f t="shared" si="13"/>
        <v>0</v>
      </c>
      <c r="F191" s="175"/>
      <c r="G191" s="175"/>
      <c r="H191" s="175"/>
      <c r="I191" s="175"/>
    </row>
    <row r="192" spans="1:9">
      <c r="A192" s="169"/>
      <c r="B192" s="169" t="s">
        <v>148</v>
      </c>
      <c r="C192" s="172">
        <f>SUM(C193:C209)</f>
        <v>399812.96</v>
      </c>
      <c r="D192" s="172"/>
      <c r="E192" s="172">
        <f>SUM(E193:E209)</f>
        <v>-399812.96</v>
      </c>
      <c r="F192" s="171"/>
      <c r="G192" s="171"/>
      <c r="H192" s="171"/>
      <c r="I192" s="171"/>
    </row>
    <row r="193" spans="1:9">
      <c r="A193" s="173" t="s">
        <v>133</v>
      </c>
      <c r="B193" s="173" t="s">
        <v>115</v>
      </c>
      <c r="C193" s="179">
        <f>ROUND(-C215*0.056,2)</f>
        <v>877.95</v>
      </c>
      <c r="D193" s="175" t="str">
        <f>D169</f>
        <v>证券投资部</v>
      </c>
      <c r="E193" s="175">
        <f>-C193</f>
        <v>-877.95</v>
      </c>
      <c r="F193" s="175" t="str">
        <f>F169</f>
        <v>总部中后台</v>
      </c>
      <c r="G193" s="180"/>
      <c r="H193" s="181" t="s">
        <v>216</v>
      </c>
      <c r="I193" s="180"/>
    </row>
    <row r="194" spans="1:9">
      <c r="A194" s="173" t="s">
        <v>134</v>
      </c>
      <c r="B194" s="173" t="s">
        <v>115</v>
      </c>
      <c r="C194" s="179">
        <f>ROUND(-C216*0.056,2)</f>
        <v>43.25</v>
      </c>
      <c r="D194" s="175" t="str">
        <f>D170</f>
        <v>证券投资部</v>
      </c>
      <c r="E194" s="175">
        <f>-C194</f>
        <v>-43.25</v>
      </c>
      <c r="F194" s="175" t="s">
        <v>10</v>
      </c>
      <c r="G194" s="180"/>
      <c r="H194" s="181" t="s">
        <v>217</v>
      </c>
      <c r="I194" s="180"/>
    </row>
    <row r="195" spans="1:9">
      <c r="A195" s="173" t="s">
        <v>135</v>
      </c>
      <c r="B195" s="173" t="s">
        <v>115</v>
      </c>
      <c r="C195" s="182">
        <f>ROUND(IF(LEFT(B171,1)="4",-C217*0.056,(C171-C217)*0.056),2)</f>
        <v>-819.22</v>
      </c>
      <c r="D195" s="175" t="str">
        <f>D171</f>
        <v>证券投资部</v>
      </c>
      <c r="E195" s="175">
        <f>-C195</f>
        <v>819.22</v>
      </c>
      <c r="F195" s="175" t="str">
        <f>F171</f>
        <v>固定收益部</v>
      </c>
      <c r="G195" s="180"/>
      <c r="H195" s="180"/>
      <c r="I195" s="180"/>
    </row>
    <row r="196" spans="1:9">
      <c r="A196" s="173" t="s">
        <v>136</v>
      </c>
      <c r="B196" s="173" t="s">
        <v>115</v>
      </c>
      <c r="C196" s="182">
        <f>ROUND(IF(LEFT(B172,1)="4",-C218*0.056,(C172-C218)*0.056),2)</f>
        <v>612.59</v>
      </c>
      <c r="D196" s="175" t="str">
        <f>D172</f>
        <v>证券投资部</v>
      </c>
      <c r="E196" s="175">
        <f t="shared" ref="E196:E209" si="14">-C196</f>
        <v>-612.59</v>
      </c>
      <c r="F196" s="175" t="str">
        <f>F172</f>
        <v>金融工程部</v>
      </c>
      <c r="G196" s="180"/>
      <c r="H196" s="180"/>
      <c r="I196" s="180"/>
    </row>
    <row r="197" spans="1:9">
      <c r="A197" s="173" t="s">
        <v>137</v>
      </c>
      <c r="B197" s="173" t="s">
        <v>115</v>
      </c>
      <c r="C197" s="182">
        <f>ROUND(IF(LEFT(B173,1)="4",-C219*0.056,(C173-C219)*0.056),2)</f>
        <v>-8.67</v>
      </c>
      <c r="D197" s="175" t="str">
        <f t="shared" ref="D197:D208" si="15">D173</f>
        <v>证券投资部</v>
      </c>
      <c r="E197" s="175">
        <f t="shared" si="14"/>
        <v>8.67</v>
      </c>
      <c r="F197" s="175" t="str">
        <f t="shared" ref="F197:F208" si="16">F173</f>
        <v>金融衍生品投资部</v>
      </c>
      <c r="G197" s="180"/>
      <c r="H197" s="180"/>
      <c r="I197" s="180"/>
    </row>
    <row r="198" spans="1:9">
      <c r="A198" s="173" t="s">
        <v>138</v>
      </c>
      <c r="B198" s="173" t="s">
        <v>115</v>
      </c>
      <c r="C198" s="182">
        <f>ROUND(IF(LEFT(B174,1)="4",-C220*0.056,(C174-C220)*0.056),2)</f>
        <v>-34648.160000000003</v>
      </c>
      <c r="D198" s="175" t="str">
        <f t="shared" si="15"/>
        <v>证券投资部</v>
      </c>
      <c r="E198" s="175">
        <f t="shared" si="14"/>
        <v>34648.160000000003</v>
      </c>
      <c r="F198" s="175" t="str">
        <f t="shared" si="16"/>
        <v>固定收益部</v>
      </c>
      <c r="G198" s="180"/>
      <c r="H198" s="180"/>
      <c r="I198" s="180"/>
    </row>
    <row r="199" spans="1:9">
      <c r="A199" s="173" t="s">
        <v>139</v>
      </c>
      <c r="B199" s="173" t="s">
        <v>115</v>
      </c>
      <c r="C199" s="182">
        <f t="shared" ref="C199:C206" si="17">ROUND(IF(LEFT(B175,1)="4",-C221*0.056,(C175-C221)*0.056),2)</f>
        <v>-99.08</v>
      </c>
      <c r="D199" s="175" t="str">
        <f t="shared" si="15"/>
        <v>证券投资部</v>
      </c>
      <c r="E199" s="175">
        <f t="shared" si="14"/>
        <v>99.08</v>
      </c>
      <c r="F199" s="175" t="str">
        <f t="shared" si="16"/>
        <v>固定收益部</v>
      </c>
      <c r="G199" s="180"/>
      <c r="H199" s="180"/>
      <c r="I199" s="180"/>
    </row>
    <row r="200" spans="1:9">
      <c r="A200" s="173" t="s">
        <v>140</v>
      </c>
      <c r="B200" s="173" t="s">
        <v>115</v>
      </c>
      <c r="C200" s="182">
        <f t="shared" si="17"/>
        <v>-233126.08</v>
      </c>
      <c r="D200" s="175" t="str">
        <f t="shared" si="15"/>
        <v>证券投资部</v>
      </c>
      <c r="E200" s="175">
        <f t="shared" si="14"/>
        <v>233126.08</v>
      </c>
      <c r="F200" s="175" t="str">
        <f t="shared" si="16"/>
        <v>总部中后台</v>
      </c>
      <c r="G200" s="180"/>
      <c r="H200" s="180"/>
      <c r="I200" s="180"/>
    </row>
    <row r="201" spans="1:9">
      <c r="A201" s="173" t="s">
        <v>141</v>
      </c>
      <c r="B201" s="173" t="s">
        <v>115</v>
      </c>
      <c r="C201" s="182">
        <f t="shared" si="17"/>
        <v>-35481.599999999999</v>
      </c>
      <c r="D201" s="175" t="str">
        <f t="shared" si="15"/>
        <v>中小企业融资部</v>
      </c>
      <c r="E201" s="175">
        <f t="shared" si="14"/>
        <v>35481.599999999999</v>
      </c>
      <c r="F201" s="175" t="str">
        <f t="shared" si="16"/>
        <v>股权融资部</v>
      </c>
      <c r="G201" s="180"/>
      <c r="H201" s="180"/>
      <c r="I201" s="180"/>
    </row>
    <row r="202" spans="1:9">
      <c r="A202" s="173" t="s">
        <v>142</v>
      </c>
      <c r="B202" s="173" t="s">
        <v>115</v>
      </c>
      <c r="C202" s="182">
        <f t="shared" si="17"/>
        <v>33264</v>
      </c>
      <c r="D202" s="175" t="str">
        <f t="shared" si="15"/>
        <v>证券投资部</v>
      </c>
      <c r="E202" s="175">
        <f t="shared" si="14"/>
        <v>-33264</v>
      </c>
      <c r="F202" s="175" t="str">
        <f t="shared" si="16"/>
        <v>中小企业融资部</v>
      </c>
      <c r="G202" s="180"/>
      <c r="H202" s="180"/>
      <c r="I202" s="180"/>
    </row>
    <row r="203" spans="1:9">
      <c r="A203" s="173" t="s">
        <v>143</v>
      </c>
      <c r="B203" s="173" t="s">
        <v>115</v>
      </c>
      <c r="C203" s="182">
        <f t="shared" si="17"/>
        <v>153166.85999999999</v>
      </c>
      <c r="D203" s="175" t="str">
        <f t="shared" si="15"/>
        <v>固定收益部</v>
      </c>
      <c r="E203" s="175">
        <f t="shared" si="14"/>
        <v>-153166.85999999999</v>
      </c>
      <c r="F203" s="175" t="str">
        <f t="shared" si="16"/>
        <v>其他</v>
      </c>
      <c r="G203" s="180"/>
      <c r="H203" s="180"/>
      <c r="I203" s="180"/>
    </row>
    <row r="204" spans="1:9">
      <c r="A204" s="173" t="s">
        <v>144</v>
      </c>
      <c r="B204" s="173" t="s">
        <v>115</v>
      </c>
      <c r="C204" s="182">
        <f t="shared" si="17"/>
        <v>-235504.5</v>
      </c>
      <c r="D204" s="175" t="str">
        <f t="shared" si="15"/>
        <v>固定收益部</v>
      </c>
      <c r="E204" s="175">
        <f t="shared" si="14"/>
        <v>235504.5</v>
      </c>
      <c r="F204" s="175" t="str">
        <f t="shared" si="16"/>
        <v>总部中后台</v>
      </c>
      <c r="G204" s="180"/>
      <c r="H204" s="183"/>
      <c r="I204" s="183"/>
    </row>
    <row r="205" spans="1:9">
      <c r="A205" s="173" t="s">
        <v>145</v>
      </c>
      <c r="B205" s="173" t="s">
        <v>115</v>
      </c>
      <c r="C205" s="182">
        <f t="shared" si="17"/>
        <v>-17102.849999999999</v>
      </c>
      <c r="D205" s="175" t="str">
        <f t="shared" si="15"/>
        <v>固定收益部</v>
      </c>
      <c r="E205" s="175">
        <f t="shared" si="14"/>
        <v>17102.849999999999</v>
      </c>
      <c r="F205" s="175" t="str">
        <f t="shared" si="16"/>
        <v>其他</v>
      </c>
      <c r="G205" s="180"/>
      <c r="H205" s="183"/>
      <c r="I205" s="183"/>
    </row>
    <row r="206" spans="1:9">
      <c r="A206" s="173" t="s">
        <v>146</v>
      </c>
      <c r="B206" s="173" t="s">
        <v>115</v>
      </c>
      <c r="C206" s="182">
        <f t="shared" si="17"/>
        <v>45701.99</v>
      </c>
      <c r="D206" s="175" t="str">
        <f t="shared" si="15"/>
        <v>经纪业务部</v>
      </c>
      <c r="E206" s="175">
        <f t="shared" si="14"/>
        <v>-45701.99</v>
      </c>
      <c r="F206" s="175" t="str">
        <f t="shared" si="16"/>
        <v>其他</v>
      </c>
      <c r="G206" s="180"/>
      <c r="H206" s="183"/>
      <c r="I206" s="183"/>
    </row>
    <row r="207" spans="1:9">
      <c r="A207" s="173" t="s">
        <v>147</v>
      </c>
      <c r="B207" s="173" t="s">
        <v>115</v>
      </c>
      <c r="C207" s="182">
        <f>ROUND(IF(LEFT(B183,1)="4",-C229*0.056,(C183-C229)*0.056),2)</f>
        <v>608976.48</v>
      </c>
      <c r="D207" s="175" t="str">
        <f t="shared" si="15"/>
        <v>经纪业务部</v>
      </c>
      <c r="E207" s="175">
        <f t="shared" si="14"/>
        <v>-608976.48</v>
      </c>
      <c r="F207" s="175" t="str">
        <f t="shared" si="16"/>
        <v>总部中后台</v>
      </c>
      <c r="G207" s="180"/>
      <c r="H207" s="183"/>
      <c r="I207" s="183"/>
    </row>
    <row r="208" spans="1:9">
      <c r="A208" s="173" t="s">
        <v>199</v>
      </c>
      <c r="B208" s="173" t="s">
        <v>115</v>
      </c>
      <c r="C208" s="182">
        <f>ROUND(IF(LEFT(B184,1)="4",-C230*0.056,(C184-C230)*0.056),2)</f>
        <v>105336</v>
      </c>
      <c r="D208" s="175" t="str">
        <f t="shared" si="15"/>
        <v>债券融资部</v>
      </c>
      <c r="E208" s="175">
        <f t="shared" si="14"/>
        <v>-105336</v>
      </c>
      <c r="F208" s="175" t="str">
        <f t="shared" si="16"/>
        <v>总部中后台</v>
      </c>
      <c r="G208" s="180"/>
      <c r="H208" s="183"/>
      <c r="I208" s="183"/>
    </row>
    <row r="209" spans="1:9">
      <c r="A209" s="173" t="s">
        <v>200</v>
      </c>
      <c r="B209" s="173" t="s">
        <v>115</v>
      </c>
      <c r="C209" s="182">
        <f>ROUND(IF(LEFT(B185,1)="4",-C231*0.056,(C185-C231)*0.056),2)</f>
        <v>8624</v>
      </c>
      <c r="D209" s="175" t="str">
        <f>D185</f>
        <v>股权融资部</v>
      </c>
      <c r="E209" s="175">
        <f t="shared" si="14"/>
        <v>-8624</v>
      </c>
      <c r="F209" s="175" t="str">
        <f>F185</f>
        <v>总部中后台</v>
      </c>
      <c r="G209" s="180"/>
      <c r="H209" s="183"/>
      <c r="I209" s="183"/>
    </row>
    <row r="210" spans="1:9">
      <c r="A210" s="173" t="s">
        <v>201</v>
      </c>
      <c r="B210" s="173" t="s">
        <v>115</v>
      </c>
      <c r="C210" s="179"/>
      <c r="D210" s="184" t="str">
        <f>D186</f>
        <v>资产管理部</v>
      </c>
      <c r="E210" s="184">
        <f>-C210</f>
        <v>0</v>
      </c>
      <c r="F210" s="175" t="str">
        <f>F186</f>
        <v>其他</v>
      </c>
      <c r="G210" s="180"/>
      <c r="H210" s="181" t="s">
        <v>217</v>
      </c>
      <c r="I210" s="183"/>
    </row>
    <row r="211" spans="1:9">
      <c r="A211" s="173" t="s">
        <v>202</v>
      </c>
      <c r="B211" s="173" t="s">
        <v>115</v>
      </c>
      <c r="C211" s="182">
        <f>ROUND(IF(LEFT(B187,1)="4",-C233*0.056,(C187-C233)*0.056),2)</f>
        <v>-13194.11</v>
      </c>
      <c r="D211" s="175" t="str">
        <f>D187</f>
        <v>金融工程部</v>
      </c>
      <c r="E211" s="175">
        <f>-C211</f>
        <v>13194.11</v>
      </c>
      <c r="F211" s="175" t="str">
        <f>F187</f>
        <v>总部中后台</v>
      </c>
      <c r="G211" s="180"/>
      <c r="H211" s="183"/>
      <c r="I211" s="183"/>
    </row>
    <row r="212" spans="1:9">
      <c r="A212" s="173"/>
      <c r="B212" s="173" t="s">
        <v>115</v>
      </c>
      <c r="C212" s="182">
        <f>ROUND(IF(LEFT(B188,1)="4",-C234*0.056,(C188-C234)*0.056),2)</f>
        <v>0</v>
      </c>
      <c r="D212" s="175" t="str">
        <f>D188</f>
        <v>证券投资部</v>
      </c>
      <c r="E212" s="175">
        <f>-C212</f>
        <v>0</v>
      </c>
      <c r="F212" s="175" t="str">
        <f>F188</f>
        <v>总部中后台</v>
      </c>
      <c r="G212" s="180"/>
      <c r="H212" s="183"/>
      <c r="I212" s="183"/>
    </row>
    <row r="213" spans="1:9">
      <c r="A213" s="173"/>
      <c r="B213" s="173" t="s">
        <v>115</v>
      </c>
      <c r="C213" s="179">
        <f>--52570.5</f>
        <v>52570.5</v>
      </c>
      <c r="D213" s="179" t="s">
        <v>15</v>
      </c>
      <c r="E213" s="184">
        <f>-C213</f>
        <v>-52570.5</v>
      </c>
      <c r="F213" s="185" t="s">
        <v>5</v>
      </c>
      <c r="G213" s="181"/>
      <c r="H213" s="186" t="s">
        <v>218</v>
      </c>
      <c r="I213" s="183"/>
    </row>
    <row r="214" spans="1:9">
      <c r="A214" s="169"/>
      <c r="B214" s="169" t="s">
        <v>149</v>
      </c>
      <c r="C214" s="172">
        <f>SUM(C215:C256)</f>
        <v>-51582020.226666674</v>
      </c>
      <c r="D214" s="172"/>
      <c r="E214" s="172">
        <f>SUM(E215:E256)</f>
        <v>-9968147.213333331</v>
      </c>
      <c r="F214" s="187"/>
      <c r="G214" s="169" t="s">
        <v>128</v>
      </c>
      <c r="H214" s="187" t="s">
        <v>129</v>
      </c>
      <c r="I214" s="187" t="s">
        <v>130</v>
      </c>
    </row>
    <row r="215" spans="1:9">
      <c r="A215" s="173" t="s">
        <v>133</v>
      </c>
      <c r="B215" s="188" t="s">
        <v>116</v>
      </c>
      <c r="C215" s="189">
        <f t="shared" ref="C215:C234" si="18">ROUND(C169*0.01,2)</f>
        <v>-15677.75</v>
      </c>
      <c r="D215" s="189" t="str">
        <f t="shared" ref="D215:D234" si="19">D169</f>
        <v>证券投资部</v>
      </c>
      <c r="E215" s="189">
        <f>-C215</f>
        <v>15677.75</v>
      </c>
      <c r="F215" s="189" t="str">
        <f t="shared" ref="F215:F222" si="20">F169</f>
        <v>总部中后台</v>
      </c>
      <c r="G215" s="175" t="s">
        <v>74</v>
      </c>
      <c r="H215" s="190"/>
      <c r="I215" s="190"/>
    </row>
    <row r="216" spans="1:9">
      <c r="A216" s="173" t="s">
        <v>134</v>
      </c>
      <c r="B216" s="188" t="s">
        <v>116</v>
      </c>
      <c r="C216" s="189">
        <f t="shared" si="18"/>
        <v>-772.3</v>
      </c>
      <c r="D216" s="189" t="str">
        <f t="shared" si="19"/>
        <v>证券投资部</v>
      </c>
      <c r="E216" s="189">
        <f>-C216</f>
        <v>772.3</v>
      </c>
      <c r="F216" s="189" t="str">
        <f t="shared" si="20"/>
        <v>固定收益部</v>
      </c>
      <c r="G216" s="175" t="s">
        <v>74</v>
      </c>
      <c r="H216" s="190"/>
      <c r="I216" s="190"/>
    </row>
    <row r="217" spans="1:9">
      <c r="A217" s="173" t="s">
        <v>135</v>
      </c>
      <c r="B217" s="188" t="s">
        <v>116</v>
      </c>
      <c r="C217" s="189">
        <f t="shared" si="18"/>
        <v>14628.9</v>
      </c>
      <c r="D217" s="189" t="str">
        <f t="shared" si="19"/>
        <v>证券投资部</v>
      </c>
      <c r="E217" s="189">
        <f t="shared" ref="E217:E234" si="21">-C217</f>
        <v>-14628.9</v>
      </c>
      <c r="F217" s="189" t="str">
        <f t="shared" si="20"/>
        <v>固定收益部</v>
      </c>
      <c r="G217" s="175" t="s">
        <v>74</v>
      </c>
      <c r="H217" s="190"/>
      <c r="I217" s="190"/>
    </row>
    <row r="218" spans="1:9">
      <c r="A218" s="173" t="s">
        <v>136</v>
      </c>
      <c r="B218" s="188" t="s">
        <v>116</v>
      </c>
      <c r="C218" s="189">
        <f t="shared" si="18"/>
        <v>-10939.17</v>
      </c>
      <c r="D218" s="189" t="str">
        <f t="shared" si="19"/>
        <v>证券投资部</v>
      </c>
      <c r="E218" s="189">
        <f t="shared" si="21"/>
        <v>10939.17</v>
      </c>
      <c r="F218" s="189" t="str">
        <f t="shared" si="20"/>
        <v>金融工程部</v>
      </c>
      <c r="G218" s="175" t="s">
        <v>74</v>
      </c>
      <c r="H218" s="190"/>
      <c r="I218" s="190"/>
    </row>
    <row r="219" spans="1:9">
      <c r="A219" s="173" t="s">
        <v>137</v>
      </c>
      <c r="B219" s="188" t="s">
        <v>116</v>
      </c>
      <c r="C219" s="189">
        <f t="shared" si="18"/>
        <v>154.87</v>
      </c>
      <c r="D219" s="189" t="str">
        <f t="shared" si="19"/>
        <v>证券投资部</v>
      </c>
      <c r="E219" s="189">
        <f t="shared" si="21"/>
        <v>-154.87</v>
      </c>
      <c r="F219" s="189" t="str">
        <f t="shared" si="20"/>
        <v>金融衍生品投资部</v>
      </c>
      <c r="G219" s="175" t="s">
        <v>74</v>
      </c>
      <c r="H219" s="190"/>
      <c r="I219" s="190"/>
    </row>
    <row r="220" spans="1:9">
      <c r="A220" s="173" t="s">
        <v>138</v>
      </c>
      <c r="B220" s="188" t="s">
        <v>116</v>
      </c>
      <c r="C220" s="189">
        <f>ROUND(C174*0.01,2)</f>
        <v>-6249.67</v>
      </c>
      <c r="D220" s="189" t="str">
        <f t="shared" si="19"/>
        <v>证券投资部</v>
      </c>
      <c r="E220" s="189">
        <f t="shared" si="21"/>
        <v>6249.67</v>
      </c>
      <c r="F220" s="189" t="str">
        <f t="shared" si="20"/>
        <v>固定收益部</v>
      </c>
      <c r="G220" s="175" t="s">
        <v>74</v>
      </c>
      <c r="H220" s="190"/>
      <c r="I220" s="190"/>
    </row>
    <row r="221" spans="1:9">
      <c r="A221" s="173" t="s">
        <v>139</v>
      </c>
      <c r="B221" s="188" t="s">
        <v>116</v>
      </c>
      <c r="C221" s="189">
        <f t="shared" si="18"/>
        <v>1769.33</v>
      </c>
      <c r="D221" s="189" t="str">
        <f t="shared" si="19"/>
        <v>证券投资部</v>
      </c>
      <c r="E221" s="189">
        <f t="shared" si="21"/>
        <v>-1769.33</v>
      </c>
      <c r="F221" s="189" t="str">
        <f t="shared" si="20"/>
        <v>固定收益部</v>
      </c>
      <c r="G221" s="175" t="s">
        <v>74</v>
      </c>
      <c r="H221" s="190"/>
      <c r="I221" s="190"/>
    </row>
    <row r="222" spans="1:9">
      <c r="A222" s="173" t="s">
        <v>140</v>
      </c>
      <c r="B222" s="188" t="s">
        <v>116</v>
      </c>
      <c r="C222" s="189">
        <f t="shared" si="18"/>
        <v>-42050.16</v>
      </c>
      <c r="D222" s="189" t="str">
        <f t="shared" si="19"/>
        <v>证券投资部</v>
      </c>
      <c r="E222" s="189">
        <f t="shared" si="21"/>
        <v>42050.16</v>
      </c>
      <c r="F222" s="189" t="str">
        <f t="shared" si="20"/>
        <v>总部中后台</v>
      </c>
      <c r="G222" s="175" t="s">
        <v>74</v>
      </c>
      <c r="H222" s="190"/>
      <c r="I222" s="190"/>
    </row>
    <row r="223" spans="1:9">
      <c r="A223" s="173" t="s">
        <v>141</v>
      </c>
      <c r="B223" s="188" t="s">
        <v>116</v>
      </c>
      <c r="C223" s="189">
        <f t="shared" si="18"/>
        <v>-6400</v>
      </c>
      <c r="D223" s="189" t="str">
        <f t="shared" si="19"/>
        <v>中小企业融资部</v>
      </c>
      <c r="E223" s="189">
        <f t="shared" si="21"/>
        <v>6400</v>
      </c>
      <c r="F223" s="189" t="s">
        <v>214</v>
      </c>
      <c r="G223" s="175" t="s">
        <v>74</v>
      </c>
      <c r="H223" s="190"/>
      <c r="I223" s="190"/>
    </row>
    <row r="224" spans="1:9">
      <c r="A224" s="173" t="s">
        <v>142</v>
      </c>
      <c r="B224" s="188" t="s">
        <v>116</v>
      </c>
      <c r="C224" s="189">
        <f t="shared" si="18"/>
        <v>6000</v>
      </c>
      <c r="D224" s="189" t="str">
        <f t="shared" si="19"/>
        <v>证券投资部</v>
      </c>
      <c r="E224" s="189">
        <f t="shared" si="21"/>
        <v>-6000</v>
      </c>
      <c r="F224" s="189" t="str">
        <f t="shared" ref="F224:F234" si="22">F178</f>
        <v>中小企业融资部</v>
      </c>
      <c r="G224" s="175" t="s">
        <v>74</v>
      </c>
      <c r="H224" s="190"/>
      <c r="I224" s="190"/>
    </row>
    <row r="225" spans="1:9">
      <c r="A225" s="173" t="s">
        <v>143</v>
      </c>
      <c r="B225" s="188" t="s">
        <v>116</v>
      </c>
      <c r="C225" s="189">
        <f t="shared" si="18"/>
        <v>27627.5</v>
      </c>
      <c r="D225" s="189" t="str">
        <f t="shared" si="19"/>
        <v>固定收益部</v>
      </c>
      <c r="E225" s="189">
        <f t="shared" si="21"/>
        <v>-27627.5</v>
      </c>
      <c r="F225" s="189" t="str">
        <f t="shared" si="22"/>
        <v>其他</v>
      </c>
      <c r="G225" s="175" t="s">
        <v>74</v>
      </c>
      <c r="H225" s="190"/>
      <c r="I225" s="190"/>
    </row>
    <row r="226" spans="1:9">
      <c r="A226" s="173" t="s">
        <v>144</v>
      </c>
      <c r="B226" s="188" t="s">
        <v>116</v>
      </c>
      <c r="C226" s="189">
        <f t="shared" si="18"/>
        <v>-42479.17</v>
      </c>
      <c r="D226" s="189" t="str">
        <f t="shared" si="19"/>
        <v>固定收益部</v>
      </c>
      <c r="E226" s="189">
        <f t="shared" si="21"/>
        <v>42479.17</v>
      </c>
      <c r="F226" s="189" t="str">
        <f t="shared" si="22"/>
        <v>总部中后台</v>
      </c>
      <c r="G226" s="175" t="s">
        <v>74</v>
      </c>
      <c r="H226" s="190"/>
      <c r="I226" s="190"/>
    </row>
    <row r="227" spans="1:9">
      <c r="A227" s="173" t="s">
        <v>145</v>
      </c>
      <c r="B227" s="188" t="s">
        <v>116</v>
      </c>
      <c r="C227" s="189">
        <f t="shared" si="18"/>
        <v>305407.98</v>
      </c>
      <c r="D227" s="189" t="str">
        <f t="shared" si="19"/>
        <v>固定收益部</v>
      </c>
      <c r="E227" s="189">
        <f t="shared" si="21"/>
        <v>-305407.98</v>
      </c>
      <c r="F227" s="189" t="str">
        <f t="shared" si="22"/>
        <v>其他</v>
      </c>
      <c r="G227" s="175" t="s">
        <v>74</v>
      </c>
      <c r="H227" s="190"/>
      <c r="I227" s="190"/>
    </row>
    <row r="228" spans="1:9">
      <c r="A228" s="173" t="s">
        <v>146</v>
      </c>
      <c r="B228" s="188" t="s">
        <v>116</v>
      </c>
      <c r="C228" s="189">
        <f t="shared" si="18"/>
        <v>8243.51</v>
      </c>
      <c r="D228" s="189" t="str">
        <f t="shared" si="19"/>
        <v>经纪业务部</v>
      </c>
      <c r="E228" s="189">
        <f t="shared" si="21"/>
        <v>-8243.51</v>
      </c>
      <c r="F228" s="189" t="str">
        <f t="shared" si="22"/>
        <v>其他</v>
      </c>
      <c r="G228" s="175" t="s">
        <v>74</v>
      </c>
      <c r="H228" s="190"/>
      <c r="I228" s="190"/>
    </row>
    <row r="229" spans="1:9">
      <c r="A229" s="173" t="s">
        <v>147</v>
      </c>
      <c r="B229" s="188" t="s">
        <v>116</v>
      </c>
      <c r="C229" s="189">
        <f t="shared" si="18"/>
        <v>109844.24</v>
      </c>
      <c r="D229" s="189" t="str">
        <f t="shared" si="19"/>
        <v>经纪业务部</v>
      </c>
      <c r="E229" s="189">
        <f t="shared" si="21"/>
        <v>-109844.24</v>
      </c>
      <c r="F229" s="189" t="str">
        <f t="shared" si="22"/>
        <v>总部中后台</v>
      </c>
      <c r="G229" s="175" t="s">
        <v>74</v>
      </c>
      <c r="H229" s="190"/>
      <c r="I229" s="190"/>
    </row>
    <row r="230" spans="1:9">
      <c r="A230" s="173" t="s">
        <v>199</v>
      </c>
      <c r="B230" s="188" t="s">
        <v>116</v>
      </c>
      <c r="C230" s="189">
        <f t="shared" si="18"/>
        <v>19000</v>
      </c>
      <c r="D230" s="189" t="str">
        <f t="shared" si="19"/>
        <v>债券融资部</v>
      </c>
      <c r="E230" s="189">
        <f t="shared" si="21"/>
        <v>-19000</v>
      </c>
      <c r="F230" s="189" t="str">
        <f t="shared" si="22"/>
        <v>总部中后台</v>
      </c>
      <c r="G230" s="175" t="s">
        <v>74</v>
      </c>
      <c r="H230" s="190"/>
      <c r="I230" s="190"/>
    </row>
    <row r="231" spans="1:9">
      <c r="A231" s="173" t="s">
        <v>200</v>
      </c>
      <c r="B231" s="188" t="s">
        <v>116</v>
      </c>
      <c r="C231" s="189">
        <f t="shared" si="18"/>
        <v>1555.56</v>
      </c>
      <c r="D231" s="189" t="str">
        <f t="shared" si="19"/>
        <v>股权融资部</v>
      </c>
      <c r="E231" s="189">
        <f t="shared" si="21"/>
        <v>-1555.56</v>
      </c>
      <c r="F231" s="189" t="str">
        <f t="shared" si="22"/>
        <v>总部中后台</v>
      </c>
      <c r="G231" s="175" t="s">
        <v>74</v>
      </c>
      <c r="H231" s="190"/>
      <c r="I231" s="190"/>
    </row>
    <row r="232" spans="1:9">
      <c r="A232" s="173" t="s">
        <v>201</v>
      </c>
      <c r="B232" s="188" t="s">
        <v>116</v>
      </c>
      <c r="C232" s="189">
        <f t="shared" si="18"/>
        <v>2629.37</v>
      </c>
      <c r="D232" s="189" t="str">
        <f t="shared" si="19"/>
        <v>资产管理部</v>
      </c>
      <c r="E232" s="189">
        <f t="shared" si="21"/>
        <v>-2629.37</v>
      </c>
      <c r="F232" s="189" t="str">
        <f t="shared" si="22"/>
        <v>其他</v>
      </c>
      <c r="G232" s="175" t="s">
        <v>74</v>
      </c>
      <c r="H232" s="190"/>
      <c r="I232" s="190"/>
    </row>
    <row r="233" spans="1:9">
      <c r="A233" s="173" t="s">
        <v>202</v>
      </c>
      <c r="B233" s="188" t="s">
        <v>116</v>
      </c>
      <c r="C233" s="189">
        <f t="shared" si="18"/>
        <v>-2379.89</v>
      </c>
      <c r="D233" s="189" t="str">
        <f t="shared" si="19"/>
        <v>金融工程部</v>
      </c>
      <c r="E233" s="189">
        <f t="shared" si="21"/>
        <v>2379.89</v>
      </c>
      <c r="F233" s="189" t="str">
        <f t="shared" si="22"/>
        <v>总部中后台</v>
      </c>
      <c r="G233" s="175" t="s">
        <v>74</v>
      </c>
      <c r="H233" s="190"/>
      <c r="I233" s="190"/>
    </row>
    <row r="234" spans="1:9">
      <c r="A234" s="173"/>
      <c r="B234" s="188" t="s">
        <v>116</v>
      </c>
      <c r="C234" s="189">
        <f t="shared" si="18"/>
        <v>0</v>
      </c>
      <c r="D234" s="189" t="str">
        <f t="shared" si="19"/>
        <v>证券投资部</v>
      </c>
      <c r="E234" s="189">
        <f t="shared" si="21"/>
        <v>0</v>
      </c>
      <c r="F234" s="189" t="str">
        <f t="shared" si="22"/>
        <v>总部中后台</v>
      </c>
      <c r="G234" s="175" t="s">
        <v>74</v>
      </c>
      <c r="H234" s="190"/>
      <c r="I234" s="190"/>
    </row>
    <row r="235" spans="1:9">
      <c r="A235" s="173"/>
      <c r="B235" s="188"/>
      <c r="C235" s="189"/>
      <c r="D235" s="189"/>
      <c r="E235" s="189"/>
      <c r="F235" s="190"/>
      <c r="G235" s="175"/>
      <c r="H235" s="190"/>
      <c r="I235" s="190"/>
    </row>
    <row r="236" spans="1:9">
      <c r="A236" s="169"/>
      <c r="B236" s="169"/>
      <c r="C236" s="172"/>
      <c r="D236" s="172"/>
      <c r="E236" s="172"/>
      <c r="F236" s="187"/>
      <c r="G236" s="169"/>
      <c r="H236" s="187"/>
      <c r="I236" s="187"/>
    </row>
    <row r="237" spans="1:9">
      <c r="A237" s="173" t="s">
        <v>133</v>
      </c>
      <c r="B237" s="173" t="s">
        <v>116</v>
      </c>
      <c r="C237" s="189">
        <v>-19750</v>
      </c>
      <c r="D237" s="175" t="s">
        <v>213</v>
      </c>
      <c r="E237" s="189">
        <f t="shared" ref="E237:E251" si="23">-C237</f>
        <v>19750</v>
      </c>
      <c r="F237" s="175" t="s">
        <v>6</v>
      </c>
      <c r="G237" s="175" t="s">
        <v>77</v>
      </c>
      <c r="H237" s="190" t="s">
        <v>208</v>
      </c>
      <c r="I237" s="190"/>
    </row>
    <row r="238" spans="1:9">
      <c r="A238" s="173" t="s">
        <v>134</v>
      </c>
      <c r="B238" s="173" t="s">
        <v>116</v>
      </c>
      <c r="C238" s="189">
        <v>-19590</v>
      </c>
      <c r="D238" s="175" t="s">
        <v>25</v>
      </c>
      <c r="E238" s="189">
        <f t="shared" si="23"/>
        <v>19590</v>
      </c>
      <c r="F238" s="175" t="s">
        <v>6</v>
      </c>
      <c r="G238" s="175" t="s">
        <v>77</v>
      </c>
      <c r="H238" s="190" t="s">
        <v>208</v>
      </c>
      <c r="I238" s="190"/>
    </row>
    <row r="239" spans="1:9">
      <c r="A239" s="173" t="s">
        <v>135</v>
      </c>
      <c r="B239" s="173" t="s">
        <v>116</v>
      </c>
      <c r="C239" s="189">
        <v>-24920</v>
      </c>
      <c r="D239" s="175" t="s">
        <v>23</v>
      </c>
      <c r="E239" s="189">
        <f t="shared" si="23"/>
        <v>24920</v>
      </c>
      <c r="F239" s="175" t="s">
        <v>6</v>
      </c>
      <c r="G239" s="175" t="s">
        <v>77</v>
      </c>
      <c r="H239" s="190" t="s">
        <v>208</v>
      </c>
      <c r="I239" s="190"/>
    </row>
    <row r="240" spans="1:9">
      <c r="A240" s="173" t="s">
        <v>136</v>
      </c>
      <c r="B240" s="173" t="s">
        <v>116</v>
      </c>
      <c r="C240" s="189">
        <v>377</v>
      </c>
      <c r="D240" s="175" t="s">
        <v>10</v>
      </c>
      <c r="E240" s="189">
        <f t="shared" si="23"/>
        <v>-377</v>
      </c>
      <c r="F240" s="175" t="s">
        <v>7</v>
      </c>
      <c r="G240" s="175" t="s">
        <v>80</v>
      </c>
      <c r="H240" s="189" t="s">
        <v>196</v>
      </c>
      <c r="I240" s="190"/>
    </row>
    <row r="241" spans="1:9">
      <c r="A241" s="173" t="s">
        <v>137</v>
      </c>
      <c r="B241" s="173" t="s">
        <v>116</v>
      </c>
      <c r="C241" s="189">
        <v>1261</v>
      </c>
      <c r="D241" s="175" t="s">
        <v>10</v>
      </c>
      <c r="E241" s="189">
        <f t="shared" si="23"/>
        <v>-1261</v>
      </c>
      <c r="F241" s="175" t="s">
        <v>7</v>
      </c>
      <c r="G241" s="175" t="s">
        <v>90</v>
      </c>
      <c r="H241" s="189" t="s">
        <v>196</v>
      </c>
      <c r="I241" s="190"/>
    </row>
    <row r="242" spans="1:9">
      <c r="A242" s="173" t="s">
        <v>138</v>
      </c>
      <c r="B242" s="173" t="s">
        <v>116</v>
      </c>
      <c r="C242" s="189">
        <v>21462.5</v>
      </c>
      <c r="D242" s="175" t="s">
        <v>10</v>
      </c>
      <c r="E242" s="189">
        <f t="shared" si="23"/>
        <v>-21462.5</v>
      </c>
      <c r="F242" s="175" t="s">
        <v>7</v>
      </c>
      <c r="G242" s="175" t="s">
        <v>78</v>
      </c>
      <c r="H242" s="189" t="s">
        <v>196</v>
      </c>
      <c r="I242" s="190"/>
    </row>
    <row r="243" spans="1:9">
      <c r="A243" s="173" t="s">
        <v>139</v>
      </c>
      <c r="B243" s="173" t="s">
        <v>116</v>
      </c>
      <c r="C243" s="189">
        <v>5290</v>
      </c>
      <c r="D243" s="175" t="s">
        <v>10</v>
      </c>
      <c r="E243" s="189">
        <f t="shared" si="23"/>
        <v>-5290</v>
      </c>
      <c r="F243" s="175" t="s">
        <v>7</v>
      </c>
      <c r="G243" s="175" t="s">
        <v>77</v>
      </c>
      <c r="H243" s="189" t="s">
        <v>196</v>
      </c>
      <c r="I243" s="190"/>
    </row>
    <row r="244" spans="1:9">
      <c r="A244" s="173" t="s">
        <v>140</v>
      </c>
      <c r="B244" s="173" t="s">
        <v>116</v>
      </c>
      <c r="C244" s="189">
        <v>66</v>
      </c>
      <c r="D244" s="175" t="s">
        <v>10</v>
      </c>
      <c r="E244" s="189">
        <f t="shared" si="23"/>
        <v>-66</v>
      </c>
      <c r="F244" s="175" t="s">
        <v>7</v>
      </c>
      <c r="G244" s="175" t="s">
        <v>95</v>
      </c>
      <c r="H244" s="189" t="s">
        <v>196</v>
      </c>
      <c r="I244" s="190"/>
    </row>
    <row r="245" spans="1:9">
      <c r="A245" s="191" t="s">
        <v>176</v>
      </c>
      <c r="B245" s="173" t="s">
        <v>116</v>
      </c>
      <c r="C245" s="189">
        <f>(10000000/12*4)</f>
        <v>3333333.3333333335</v>
      </c>
      <c r="D245" s="175" t="s">
        <v>7</v>
      </c>
      <c r="E245" s="189">
        <f t="shared" si="23"/>
        <v>-3333333.3333333335</v>
      </c>
      <c r="F245" s="175" t="s">
        <v>5</v>
      </c>
      <c r="G245" s="175" t="s">
        <v>105</v>
      </c>
      <c r="H245" s="189" t="s">
        <v>177</v>
      </c>
      <c r="I245" s="190"/>
    </row>
    <row r="246" spans="1:9">
      <c r="A246" s="191" t="s">
        <v>142</v>
      </c>
      <c r="B246" s="173" t="s">
        <v>116</v>
      </c>
      <c r="C246" s="189">
        <v>-29400</v>
      </c>
      <c r="D246" s="175" t="s">
        <v>19</v>
      </c>
      <c r="E246" s="189">
        <f t="shared" si="23"/>
        <v>29400</v>
      </c>
      <c r="F246" s="175" t="s">
        <v>6</v>
      </c>
      <c r="G246" s="175" t="s">
        <v>77</v>
      </c>
      <c r="H246" s="190" t="s">
        <v>208</v>
      </c>
      <c r="I246" s="190"/>
    </row>
    <row r="247" spans="1:9">
      <c r="A247" s="191" t="s">
        <v>143</v>
      </c>
      <c r="B247" s="173" t="s">
        <v>116</v>
      </c>
      <c r="C247" s="189">
        <v>-14700</v>
      </c>
      <c r="D247" s="189" t="s">
        <v>20</v>
      </c>
      <c r="E247" s="189">
        <f t="shared" si="23"/>
        <v>14700</v>
      </c>
      <c r="F247" s="175" t="s">
        <v>6</v>
      </c>
      <c r="G247" s="175" t="s">
        <v>77</v>
      </c>
      <c r="H247" s="190" t="s">
        <v>208</v>
      </c>
      <c r="I247" s="190"/>
    </row>
    <row r="248" spans="1:9">
      <c r="A248" s="191" t="s">
        <v>144</v>
      </c>
      <c r="B248" s="173" t="s">
        <v>116</v>
      </c>
      <c r="C248" s="189">
        <v>-14700</v>
      </c>
      <c r="D248" s="189" t="s">
        <v>18</v>
      </c>
      <c r="E248" s="189">
        <f t="shared" si="23"/>
        <v>14700</v>
      </c>
      <c r="F248" s="175" t="s">
        <v>6</v>
      </c>
      <c r="G248" s="175" t="s">
        <v>77</v>
      </c>
      <c r="H248" s="190" t="s">
        <v>208</v>
      </c>
      <c r="I248" s="190"/>
    </row>
    <row r="249" spans="1:9">
      <c r="A249" s="191" t="s">
        <v>145</v>
      </c>
      <c r="B249" s="173" t="s">
        <v>116</v>
      </c>
      <c r="C249" s="189">
        <v>-397120</v>
      </c>
      <c r="D249" s="175" t="s">
        <v>7</v>
      </c>
      <c r="E249" s="189">
        <f t="shared" si="23"/>
        <v>397120</v>
      </c>
      <c r="F249" s="175" t="s">
        <v>6</v>
      </c>
      <c r="G249" s="175" t="s">
        <v>77</v>
      </c>
      <c r="H249" s="190" t="s">
        <v>208</v>
      </c>
      <c r="I249" s="190"/>
    </row>
    <row r="250" spans="1:9">
      <c r="A250" s="191" t="s">
        <v>146</v>
      </c>
      <c r="B250" s="173" t="s">
        <v>116</v>
      </c>
      <c r="C250" s="25">
        <v>1046400</v>
      </c>
      <c r="D250" s="17" t="s">
        <v>7</v>
      </c>
      <c r="E250" s="189">
        <f t="shared" si="23"/>
        <v>-1046400</v>
      </c>
      <c r="F250" s="175" t="s">
        <v>5</v>
      </c>
      <c r="G250" s="175" t="s">
        <v>85</v>
      </c>
      <c r="H250" s="25" t="s">
        <v>222</v>
      </c>
      <c r="I250" s="190"/>
    </row>
    <row r="251" spans="1:9">
      <c r="A251" s="191" t="s">
        <v>146</v>
      </c>
      <c r="B251" s="173" t="s">
        <v>116</v>
      </c>
      <c r="C251" s="25">
        <v>5710224.2299999986</v>
      </c>
      <c r="D251" s="17" t="s">
        <v>7</v>
      </c>
      <c r="E251" s="189">
        <f t="shared" si="23"/>
        <v>-5710224.2299999986</v>
      </c>
      <c r="F251" s="175" t="s">
        <v>5</v>
      </c>
      <c r="G251" s="175" t="s">
        <v>73</v>
      </c>
      <c r="H251" s="25" t="s">
        <v>223</v>
      </c>
      <c r="I251" s="190"/>
    </row>
    <row r="252" spans="1:9">
      <c r="A252" s="191" t="s">
        <v>146</v>
      </c>
      <c r="B252" s="173" t="s">
        <v>116</v>
      </c>
      <c r="C252" s="189"/>
      <c r="D252" s="175"/>
      <c r="E252" s="189"/>
      <c r="F252" s="175"/>
      <c r="G252" s="175"/>
      <c r="H252" s="189"/>
      <c r="I252" s="190"/>
    </row>
    <row r="253" spans="1:9">
      <c r="A253" s="191" t="s">
        <v>147</v>
      </c>
      <c r="B253" s="173" t="s">
        <v>122</v>
      </c>
      <c r="C253" s="189">
        <f>累计利润调整表!B58*0.25</f>
        <v>-61550167.440000005</v>
      </c>
      <c r="D253" s="175" t="s">
        <v>5</v>
      </c>
      <c r="E253" s="189"/>
      <c r="F253" s="175"/>
      <c r="G253" s="175"/>
      <c r="H253" s="189"/>
      <c r="I253" s="190"/>
    </row>
    <row r="254" spans="1:9">
      <c r="A254" s="191"/>
      <c r="B254" s="173"/>
      <c r="C254" s="189"/>
      <c r="D254" s="175"/>
      <c r="E254" s="189">
        <f>-C254</f>
        <v>0</v>
      </c>
      <c r="F254" s="175"/>
      <c r="G254" s="175"/>
      <c r="H254" s="189"/>
      <c r="I254" s="190"/>
    </row>
    <row r="255" spans="1:9">
      <c r="A255" s="191"/>
      <c r="B255" s="173"/>
      <c r="C255" s="189"/>
      <c r="D255" s="175"/>
      <c r="E255" s="189">
        <f>-C255</f>
        <v>0</v>
      </c>
      <c r="F255" s="175"/>
      <c r="G255" s="175"/>
      <c r="H255" s="189"/>
      <c r="I255" s="190"/>
    </row>
    <row r="256" spans="1:9">
      <c r="A256" s="192"/>
      <c r="B256" s="193"/>
      <c r="C256" s="194"/>
      <c r="D256" s="195"/>
      <c r="E256" s="189">
        <f>-C256</f>
        <v>0</v>
      </c>
      <c r="F256" s="195"/>
      <c r="G256" s="195"/>
      <c r="H256" s="194"/>
      <c r="I256" s="196"/>
    </row>
    <row r="257" spans="1:9" ht="17.25" thickBot="1">
      <c r="A257" s="197"/>
      <c r="B257" s="197"/>
      <c r="C257" s="198"/>
      <c r="D257" s="198"/>
      <c r="E257" s="198"/>
      <c r="F257" s="199"/>
      <c r="G257" s="197"/>
      <c r="H257" s="199"/>
      <c r="I257" s="199"/>
    </row>
    <row r="258" spans="1:9">
      <c r="A258" s="200"/>
      <c r="B258" s="200"/>
      <c r="C258" s="200"/>
      <c r="D258" s="201"/>
      <c r="E258" s="201"/>
      <c r="F258" s="202"/>
      <c r="G258" s="202"/>
      <c r="H258" s="190"/>
      <c r="I258" s="190"/>
    </row>
    <row r="259" spans="1:9">
      <c r="A259" s="203"/>
      <c r="B259" s="203" t="s">
        <v>52</v>
      </c>
      <c r="C259" s="235"/>
      <c r="D259" s="204" t="s">
        <v>7</v>
      </c>
      <c r="E259" s="205"/>
      <c r="F259" s="205"/>
      <c r="G259" s="206"/>
      <c r="H259" s="190"/>
      <c r="I259" s="190"/>
    </row>
    <row r="260" spans="1:9">
      <c r="A260" s="203"/>
      <c r="B260" s="203" t="s">
        <v>52</v>
      </c>
      <c r="C260" s="189"/>
      <c r="D260" s="205" t="s">
        <v>10</v>
      </c>
      <c r="E260" s="205"/>
      <c r="F260" s="205"/>
      <c r="G260" s="206"/>
      <c r="H260" s="190"/>
      <c r="I260" s="190"/>
    </row>
    <row r="261" spans="1:9">
      <c r="A261" s="203"/>
      <c r="B261" s="203" t="s">
        <v>52</v>
      </c>
      <c r="C261" s="189"/>
      <c r="D261" s="207" t="s">
        <v>11</v>
      </c>
      <c r="E261" s="207"/>
      <c r="F261" s="207"/>
      <c r="G261" s="208"/>
      <c r="H261" s="190"/>
      <c r="I261" s="190"/>
    </row>
    <row r="262" spans="1:9" ht="17.25" thickBot="1">
      <c r="A262" s="209"/>
      <c r="B262" s="209" t="s">
        <v>150</v>
      </c>
      <c r="C262" s="209"/>
      <c r="D262" s="210">
        <f>C257-SUM(D258:D261)</f>
        <v>0</v>
      </c>
      <c r="E262" s="210"/>
      <c r="F262" s="210">
        <f>E257-SUM(F258:F261)</f>
        <v>0</v>
      </c>
      <c r="G262" s="211"/>
      <c r="H262" s="199"/>
      <c r="I262" s="199"/>
    </row>
    <row r="263" spans="1:9" ht="18">
      <c r="A263" s="212"/>
      <c r="B263" s="212"/>
      <c r="C263" s="212"/>
      <c r="D263" s="213"/>
      <c r="E263" s="214"/>
      <c r="F263" s="215"/>
      <c r="G263" s="215"/>
      <c r="H263" s="215"/>
      <c r="I263" s="215"/>
    </row>
    <row r="264" spans="1:9" ht="18.75" thickBot="1">
      <c r="A264" s="212"/>
      <c r="B264" s="212"/>
      <c r="C264" s="212"/>
      <c r="D264" s="213"/>
      <c r="E264" s="214" t="s">
        <v>151</v>
      </c>
      <c r="F264" s="215"/>
      <c r="G264" s="215"/>
      <c r="H264" s="215"/>
      <c r="I264" s="215"/>
    </row>
    <row r="265" spans="1:9">
      <c r="A265" s="167" t="s">
        <v>123</v>
      </c>
      <c r="B265" s="167" t="s">
        <v>3</v>
      </c>
      <c r="C265" s="167" t="s">
        <v>124</v>
      </c>
      <c r="D265" s="167" t="s">
        <v>125</v>
      </c>
      <c r="E265" s="167" t="s">
        <v>126</v>
      </c>
      <c r="F265" s="168" t="s">
        <v>127</v>
      </c>
      <c r="G265" s="168" t="s">
        <v>152</v>
      </c>
      <c r="H265" s="168" t="s">
        <v>129</v>
      </c>
      <c r="I265" s="168" t="s">
        <v>130</v>
      </c>
    </row>
    <row r="266" spans="1:9">
      <c r="A266" s="216"/>
      <c r="B266" s="216" t="s">
        <v>153</v>
      </c>
      <c r="C266" s="216">
        <f>SUM(C267:C275)</f>
        <v>187598040.58666664</v>
      </c>
      <c r="D266" s="216"/>
      <c r="E266" s="216">
        <f>SUM(E267:E275)</f>
        <v>-187598040.58666664</v>
      </c>
      <c r="F266" s="217"/>
      <c r="G266" s="217"/>
      <c r="H266" s="217"/>
      <c r="I266" s="217"/>
    </row>
    <row r="267" spans="1:9">
      <c r="A267" s="218" t="s">
        <v>133</v>
      </c>
      <c r="B267" s="218" t="s">
        <v>48</v>
      </c>
      <c r="C267" s="219">
        <f>-(-16469538.4-15345072.08)</f>
        <v>31814610.48</v>
      </c>
      <c r="D267" s="220" t="s">
        <v>11</v>
      </c>
      <c r="E267" s="220">
        <f t="shared" ref="E267:E273" si="24">-C267</f>
        <v>-31814610.48</v>
      </c>
      <c r="F267" s="220" t="s">
        <v>11</v>
      </c>
      <c r="G267" s="220" t="s">
        <v>34</v>
      </c>
      <c r="H267" s="221" t="s">
        <v>164</v>
      </c>
      <c r="I267" s="220"/>
    </row>
    <row r="268" spans="1:9">
      <c r="A268" s="218" t="s">
        <v>134</v>
      </c>
      <c r="B268" s="218" t="s">
        <v>48</v>
      </c>
      <c r="C268" s="219">
        <v>276540.5</v>
      </c>
      <c r="D268" s="220" t="s">
        <v>11</v>
      </c>
      <c r="E268" s="220">
        <f t="shared" si="24"/>
        <v>-276540.5</v>
      </c>
      <c r="F268" s="220" t="s">
        <v>8</v>
      </c>
      <c r="G268" s="220" t="s">
        <v>34</v>
      </c>
      <c r="H268" s="221" t="s">
        <v>165</v>
      </c>
      <c r="I268" s="220"/>
    </row>
    <row r="269" spans="1:9">
      <c r="A269" s="218" t="s">
        <v>135</v>
      </c>
      <c r="B269" s="218" t="s">
        <v>48</v>
      </c>
      <c r="C269" s="219">
        <f>-609672.66</f>
        <v>-609672.66</v>
      </c>
      <c r="D269" s="220" t="s">
        <v>11</v>
      </c>
      <c r="E269" s="220">
        <f t="shared" si="24"/>
        <v>609672.66</v>
      </c>
      <c r="F269" s="220" t="s">
        <v>15</v>
      </c>
      <c r="G269" s="220" t="s">
        <v>34</v>
      </c>
      <c r="H269" s="219" t="s">
        <v>197</v>
      </c>
      <c r="I269" s="220"/>
    </row>
    <row r="270" spans="1:9">
      <c r="A270" s="218" t="s">
        <v>136</v>
      </c>
      <c r="B270" s="218" t="s">
        <v>48</v>
      </c>
      <c r="C270" s="219">
        <f>-(-3393044.46--1630347.26)</f>
        <v>1762697.2</v>
      </c>
      <c r="D270" s="220" t="s">
        <v>15</v>
      </c>
      <c r="E270" s="220">
        <f t="shared" si="24"/>
        <v>-1762697.2</v>
      </c>
      <c r="F270" s="220" t="s">
        <v>15</v>
      </c>
      <c r="G270" s="220" t="s">
        <v>34</v>
      </c>
      <c r="H270" s="222" t="s">
        <v>167</v>
      </c>
      <c r="I270" s="223"/>
    </row>
    <row r="271" spans="1:9">
      <c r="A271" s="218" t="s">
        <v>137</v>
      </c>
      <c r="B271" s="218" t="s">
        <v>48</v>
      </c>
      <c r="C271" s="219">
        <v>6161079.5199999996</v>
      </c>
      <c r="D271" s="220" t="s">
        <v>10</v>
      </c>
      <c r="E271" s="220">
        <f t="shared" si="24"/>
        <v>-6161079.5199999996</v>
      </c>
      <c r="F271" s="220" t="s">
        <v>10</v>
      </c>
      <c r="G271" s="220" t="s">
        <v>34</v>
      </c>
      <c r="H271" s="221" t="s">
        <v>166</v>
      </c>
      <c r="I271" s="220"/>
    </row>
    <row r="272" spans="1:9">
      <c r="A272" s="218" t="s">
        <v>138</v>
      </c>
      <c r="B272" s="218" t="s">
        <v>48</v>
      </c>
      <c r="C272" s="220">
        <v>146983752.77000001</v>
      </c>
      <c r="D272" s="220" t="s">
        <v>8</v>
      </c>
      <c r="E272" s="220">
        <f t="shared" si="24"/>
        <v>-146983752.77000001</v>
      </c>
      <c r="F272" s="220" t="s">
        <v>8</v>
      </c>
      <c r="G272" s="220" t="s">
        <v>34</v>
      </c>
      <c r="H272" s="221" t="s">
        <v>171</v>
      </c>
      <c r="I272" s="220"/>
    </row>
    <row r="273" spans="1:9">
      <c r="A273" s="218" t="s">
        <v>139</v>
      </c>
      <c r="B273" s="218" t="s">
        <v>48</v>
      </c>
      <c r="C273" s="220">
        <v>117721.95</v>
      </c>
      <c r="D273" s="220" t="s">
        <v>8</v>
      </c>
      <c r="E273" s="220">
        <f t="shared" si="24"/>
        <v>-117721.95</v>
      </c>
      <c r="F273" s="220" t="s">
        <v>5</v>
      </c>
      <c r="G273" s="220" t="s">
        <v>34</v>
      </c>
      <c r="H273" s="222" t="s">
        <v>173</v>
      </c>
      <c r="I273" s="223"/>
    </row>
    <row r="274" spans="1:9">
      <c r="A274" s="218" t="s">
        <v>140</v>
      </c>
      <c r="B274" s="218" t="s">
        <v>48</v>
      </c>
      <c r="C274" s="224">
        <v>1091310.8266666664</v>
      </c>
      <c r="D274" s="220" t="s">
        <v>7</v>
      </c>
      <c r="E274" s="220">
        <f>-C274</f>
        <v>-1091310.8266666664</v>
      </c>
      <c r="F274" s="220" t="s">
        <v>7</v>
      </c>
      <c r="G274" s="220" t="s">
        <v>34</v>
      </c>
      <c r="H274" s="222" t="s">
        <v>172</v>
      </c>
      <c r="I274" s="223"/>
    </row>
    <row r="275" spans="1:9">
      <c r="A275" s="225"/>
      <c r="B275" s="218"/>
      <c r="C275" s="219"/>
      <c r="D275" s="220"/>
      <c r="E275" s="220"/>
      <c r="F275" s="220"/>
      <c r="G275" s="220"/>
      <c r="H275" s="219"/>
      <c r="I275" s="223"/>
    </row>
    <row r="276" spans="1:9">
      <c r="A276" s="162"/>
      <c r="B276" s="163"/>
      <c r="C276" s="164"/>
      <c r="D276" s="165"/>
      <c r="E276" s="165"/>
      <c r="F276" s="165"/>
      <c r="G276" s="165"/>
      <c r="H276" s="164"/>
      <c r="I276" s="166"/>
    </row>
    <row r="277" spans="1:9">
      <c r="A277" s="53"/>
      <c r="B277" s="53"/>
      <c r="C277" s="54"/>
      <c r="D277" s="54"/>
      <c r="E277" s="54"/>
      <c r="F277" s="54"/>
      <c r="G277" s="54"/>
      <c r="H277" s="54"/>
      <c r="I277" s="54"/>
    </row>
    <row r="278" spans="1:9">
      <c r="A278" s="53"/>
      <c r="B278" s="53"/>
      <c r="C278" s="54"/>
      <c r="D278" s="54"/>
      <c r="E278" s="54"/>
      <c r="F278" s="54"/>
      <c r="G278" s="54"/>
      <c r="H278" s="54"/>
      <c r="I278" s="54"/>
    </row>
    <row r="279" spans="1:9">
      <c r="A279" s="53"/>
      <c r="B279" s="53"/>
      <c r="C279" s="54"/>
      <c r="D279" s="54"/>
      <c r="E279" s="54"/>
      <c r="F279" s="54"/>
      <c r="G279" s="54"/>
      <c r="H279" s="54"/>
      <c r="I279" s="54"/>
    </row>
    <row r="280" spans="1:9">
      <c r="A280" s="53"/>
      <c r="B280" s="53"/>
      <c r="C280" s="54"/>
      <c r="D280" s="54"/>
      <c r="E280" s="54"/>
      <c r="F280" s="54"/>
      <c r="G280" s="54"/>
      <c r="H280" s="54"/>
      <c r="I280" s="54"/>
    </row>
    <row r="281" spans="1:9">
      <c r="A281" s="53"/>
      <c r="B281" s="53"/>
      <c r="C281" s="5"/>
      <c r="D281" s="5"/>
      <c r="E281" s="5"/>
      <c r="F281" s="5"/>
      <c r="G281" s="5"/>
      <c r="H281" s="5"/>
    </row>
    <row r="282" spans="1:9">
      <c r="A282" s="5"/>
      <c r="B282" s="5"/>
      <c r="C282" s="5"/>
      <c r="D282" s="5"/>
      <c r="E282" s="5"/>
      <c r="F282" s="5"/>
      <c r="G282" s="5"/>
      <c r="H282" s="5"/>
    </row>
  </sheetData>
  <mergeCells count="2">
    <mergeCell ref="A48:I48"/>
    <mergeCell ref="A165:I165"/>
  </mergeCells>
  <phoneticPr fontId="30" type="noConversion"/>
  <conditionalFormatting sqref="D76:D77">
    <cfRule type="expression" dxfId="11" priority="16" stopIfTrue="1">
      <formula>LEFT(B52,1)="综"</formula>
    </cfRule>
  </conditionalFormatting>
  <conditionalFormatting sqref="D130:D131">
    <cfRule type="expression" dxfId="10" priority="13" stopIfTrue="1">
      <formula>LEFT(B92,1)="综"</formula>
    </cfRule>
  </conditionalFormatting>
  <conditionalFormatting sqref="D78:D90">
    <cfRule type="expression" dxfId="9" priority="18" stopIfTrue="1">
      <formula>LEFT(B53,1)="综"</formula>
    </cfRule>
  </conditionalFormatting>
  <conditionalFormatting sqref="D98:D102">
    <cfRule type="expression" dxfId="8" priority="20" stopIfTrue="1">
      <formula>LEFT(B52,1)="综"</formula>
    </cfRule>
  </conditionalFormatting>
  <conditionalFormatting sqref="D103:D118">
    <cfRule type="expression" dxfId="7" priority="24" stopIfTrue="1">
      <formula>LEFT(B56,1)="综"</formula>
    </cfRule>
  </conditionalFormatting>
  <conditionalFormatting sqref="D247:D248">
    <cfRule type="expression" dxfId="6" priority="2" stopIfTrue="1">
      <formula>LEFT(B209,1)="综"</formula>
    </cfRule>
  </conditionalFormatting>
  <conditionalFormatting sqref="D91:D96">
    <cfRule type="expression" dxfId="5" priority="1" stopIfTrue="1">
      <formula>LEFT(B66,1)="综"</formula>
    </cfRule>
  </conditionalFormatting>
  <conditionalFormatting sqref="D193:D194">
    <cfRule type="expression" dxfId="4" priority="3" stopIfTrue="1">
      <formula>LEFT(B169,1)="综"</formula>
    </cfRule>
  </conditionalFormatting>
  <conditionalFormatting sqref="D195:D209">
    <cfRule type="expression" dxfId="3" priority="4" stopIfTrue="1">
      <formula>LEFT(B170,1)="综"</formula>
    </cfRule>
  </conditionalFormatting>
  <conditionalFormatting sqref="D215:D219">
    <cfRule type="expression" dxfId="2" priority="5" stopIfTrue="1">
      <formula>LEFT(B169,1)="综"</formula>
    </cfRule>
  </conditionalFormatting>
  <conditionalFormatting sqref="D210:D212">
    <cfRule type="expression" dxfId="1" priority="6" stopIfTrue="1">
      <formula>LEFT(B184,1)="综"</formula>
    </cfRule>
  </conditionalFormatting>
  <conditionalFormatting sqref="D220:D235">
    <cfRule type="expression" dxfId="0" priority="7" stopIfTrue="1">
      <formula>LEFT(B173,1)="综"</formula>
    </cfRule>
  </conditionalFormatting>
  <dataValidations count="4">
    <dataValidation type="list" allowBlank="1" showInputMessage="1" showErrorMessage="1" sqref="B148:B157 G148:G157 B76:B96 B52:B74 B98:B137 B267:B276 G267:G276 B193:B213 B169:B191 B215:B256">
      <formula1>$I$1:$I$17</formula1>
    </dataValidation>
    <dataValidation type="list" allowBlank="1" showInputMessage="1" showErrorMessage="1" sqref="D140:E142 D98:D137 D96 D52:D74 F52:F74 F76:F95 F98:F137 D148:D157 F148:F157 D259:E261 D213 D169:D191 F169:F191 F193:F212 F267:F276 D267:D276 F215:F256 D215:D256">
      <formula1>部门名称</formula1>
    </dataValidation>
    <dataValidation type="list" allowBlank="1" showInputMessage="1" showErrorMessage="1" sqref="G215:G256 G98:G137">
      <formula1>$M$1:$M$44</formula1>
    </dataValidation>
    <dataValidation type="list" allowBlank="1" showInputMessage="1" showErrorMessage="1" sqref="F96 F213">
      <formula1>了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abSelected="1" topLeftCell="A13" workbookViewId="0">
      <selection activeCell="A32" sqref="A32:A81"/>
    </sheetView>
  </sheetViews>
  <sheetFormatPr defaultRowHeight="13.5"/>
  <cols>
    <col min="1" max="1" width="18.5" customWidth="1"/>
    <col min="2" max="2" width="12.125" customWidth="1"/>
    <col min="3" max="3" width="11.625" bestFit="1" customWidth="1"/>
    <col min="6" max="6" width="9.5" customWidth="1"/>
    <col min="7" max="7" width="11.625" customWidth="1"/>
    <col min="8" max="9" width="10.25" bestFit="1" customWidth="1"/>
    <col min="10" max="10" width="16.125" bestFit="1" customWidth="1"/>
    <col min="11" max="13" width="10.25" bestFit="1" customWidth="1"/>
    <col min="14" max="14" width="14.125" bestFit="1" customWidth="1"/>
    <col min="15" max="15" width="12.25" bestFit="1" customWidth="1"/>
    <col min="16" max="18" width="10.25" bestFit="1" customWidth="1"/>
    <col min="19" max="19" width="12.25" bestFit="1" customWidth="1"/>
    <col min="20" max="20" width="14.125" bestFit="1" customWidth="1"/>
    <col min="21" max="21" width="8.5" bestFit="1" customWidth="1"/>
    <col min="22" max="23" width="10.25" bestFit="1" customWidth="1"/>
    <col min="24" max="24" width="10.875" customWidth="1"/>
    <col min="25" max="25" width="5.375" customWidth="1"/>
  </cols>
  <sheetData>
    <row r="1" spans="1:25" ht="14.25" thickBot="1">
      <c r="A1" s="159" t="s">
        <v>187</v>
      </c>
    </row>
    <row r="2" spans="1:25">
      <c r="A2" s="66" t="s">
        <v>3</v>
      </c>
      <c r="B2" s="66" t="s">
        <v>4</v>
      </c>
      <c r="C2" s="66" t="s">
        <v>5</v>
      </c>
      <c r="D2" s="66" t="s">
        <v>6</v>
      </c>
      <c r="E2" s="66" t="s">
        <v>7</v>
      </c>
      <c r="F2" s="66" t="s">
        <v>8</v>
      </c>
      <c r="G2" s="66" t="s">
        <v>9</v>
      </c>
      <c r="H2" s="77" t="s">
        <v>10</v>
      </c>
      <c r="I2" s="77" t="s">
        <v>11</v>
      </c>
      <c r="J2" s="77" t="s">
        <v>12</v>
      </c>
      <c r="K2" s="77" t="s">
        <v>13</v>
      </c>
      <c r="L2" s="77" t="s">
        <v>14</v>
      </c>
      <c r="M2" s="77" t="s">
        <v>15</v>
      </c>
      <c r="N2" s="66" t="s">
        <v>16</v>
      </c>
      <c r="O2" s="66" t="s">
        <v>17</v>
      </c>
      <c r="P2" s="77" t="s">
        <v>18</v>
      </c>
      <c r="Q2" s="77" t="s">
        <v>19</v>
      </c>
      <c r="R2" s="77" t="s">
        <v>20</v>
      </c>
      <c r="S2" s="77" t="s">
        <v>21</v>
      </c>
      <c r="T2" s="66" t="s">
        <v>22</v>
      </c>
      <c r="U2" s="77" t="s">
        <v>23</v>
      </c>
      <c r="V2" s="77" t="s">
        <v>24</v>
      </c>
      <c r="W2" s="77" t="s">
        <v>25</v>
      </c>
      <c r="X2" s="66">
        <v>0</v>
      </c>
      <c r="Y2" s="66">
        <v>0</v>
      </c>
    </row>
    <row r="3" spans="1:25">
      <c r="A3" s="109" t="s">
        <v>26</v>
      </c>
      <c r="B3" s="109">
        <f>累计利润调整表!B64/10000</f>
        <v>27097.292595716895</v>
      </c>
      <c r="C3" s="109">
        <f>累计利润调整表!C64/10000</f>
        <v>-2473.9463565094343</v>
      </c>
      <c r="D3" s="109">
        <f>累计利润调整表!D64/10000</f>
        <v>-11324.430651471686</v>
      </c>
      <c r="E3" s="109">
        <f>累计利润调整表!E64/10000</f>
        <v>45083.900139333316</v>
      </c>
      <c r="F3" s="109">
        <f>累计利润调整表!F64/10000</f>
        <v>-33095.312417000001</v>
      </c>
      <c r="G3" s="109">
        <f>累计利润调整表!G64/10000</f>
        <v>1497.5270143646896</v>
      </c>
      <c r="H3" s="109">
        <f>累计利润调整表!H64/10000</f>
        <v>6571.9662121132087</v>
      </c>
      <c r="I3" s="109">
        <f>累计利润调整表!I64/10000</f>
        <v>-4446.4487441320807</v>
      </c>
      <c r="J3" s="109">
        <f>累计利润调整表!J64/10000</f>
        <v>353.99925100000013</v>
      </c>
      <c r="K3" s="109">
        <f>累计利润调整表!K64/10000</f>
        <v>0</v>
      </c>
      <c r="L3" s="109">
        <f>累计利润调整表!L64/10000</f>
        <v>5.3369999999999973E-2</v>
      </c>
      <c r="M3" s="109">
        <f>累计利润调整表!M64/10000</f>
        <v>-982.04307461643816</v>
      </c>
      <c r="N3" s="109">
        <f>累计利润调整表!N64/10000</f>
        <v>738.56145400000003</v>
      </c>
      <c r="O3" s="109">
        <f>累计利润调整表!O64/10000</f>
        <v>26670.993311999999</v>
      </c>
      <c r="P3" s="109">
        <f>累计利润调整表!P64/10000</f>
        <v>0</v>
      </c>
      <c r="Q3" s="109">
        <f>累计利润调整表!Q64/10000</f>
        <v>23074.890585999998</v>
      </c>
      <c r="R3" s="109">
        <f>累计利润调整表!R64/10000</f>
        <v>3596.1027259999996</v>
      </c>
      <c r="S3" s="109">
        <f>累计利润调整表!S64/10000</f>
        <v>0</v>
      </c>
      <c r="T3" s="109">
        <f>累计利润调整表!T64/10000</f>
        <v>1.0099999999999691E-4</v>
      </c>
      <c r="U3" s="109">
        <f>累计利润调整表!U64/10000</f>
        <v>2.0084999999999999E-2</v>
      </c>
      <c r="V3" s="109">
        <f>累计利润调整表!V64/10000</f>
        <v>0</v>
      </c>
      <c r="W3" s="109">
        <f>累计利润调整表!W64/10000</f>
        <v>-1.9984000000000002E-2</v>
      </c>
      <c r="X3" s="109">
        <f>累计利润调整表!X64/10000</f>
        <v>0</v>
      </c>
      <c r="Y3" s="109">
        <f>累计利润调整表!Y64/10000</f>
        <v>0</v>
      </c>
    </row>
    <row r="4" spans="1:25">
      <c r="A4" s="110" t="s">
        <v>27</v>
      </c>
      <c r="B4" s="113">
        <f>累计利润调整表!B65/10000</f>
        <v>53027.857625000004</v>
      </c>
      <c r="C4" s="113">
        <f>累计利润调整表!C65/10000</f>
        <v>-82.435051000000001</v>
      </c>
      <c r="D4" s="113">
        <f>累计利润调整表!D65/10000</f>
        <v>-225.76418899998913</v>
      </c>
      <c r="E4" s="113">
        <f>累计利润调整表!E65/10000</f>
        <v>25220.382822999996</v>
      </c>
      <c r="F4" s="113">
        <f>累计利润调整表!F65/10000</f>
        <v>969.05492200000003</v>
      </c>
      <c r="G4" s="113">
        <f>累计利润调整表!G65/10000</f>
        <v>-39.540399000000001</v>
      </c>
      <c r="H4" s="145">
        <f>累计利润调整表!H65/10000</f>
        <v>-124.25931399999999</v>
      </c>
      <c r="I4" s="113">
        <f>累计利润调整表!I65/10000</f>
        <v>60</v>
      </c>
      <c r="J4" s="113">
        <f>累计利润调整表!J65/10000</f>
        <v>-0.4476</v>
      </c>
      <c r="K4" s="113">
        <f>累计利润调整表!K65/10000</f>
        <v>0</v>
      </c>
      <c r="L4" s="113">
        <f>累计利润调整表!L65/10000</f>
        <v>-0.16500000000000001</v>
      </c>
      <c r="M4" s="113">
        <f>累计利润调整表!M65/10000</f>
        <v>25.331515</v>
      </c>
      <c r="N4" s="113">
        <f>累计利润调整表!N65/10000</f>
        <v>738.56145400000003</v>
      </c>
      <c r="O4" s="113">
        <f>累计利润调整表!O65/10000</f>
        <v>26447.618048999997</v>
      </c>
      <c r="P4" s="113">
        <f>累计利润调整表!P65/10000</f>
        <v>0</v>
      </c>
      <c r="Q4" s="113">
        <f>累计利润调整表!Q65/10000</f>
        <v>22867.070878999999</v>
      </c>
      <c r="R4" s="113">
        <f>累计利润调整表!R65/10000</f>
        <v>3580.5471700000003</v>
      </c>
      <c r="S4" s="113">
        <f>累计利润调整表!S65/10000</f>
        <v>0</v>
      </c>
      <c r="T4" s="113">
        <f>累计利润调整表!T65/10000</f>
        <v>-1.9984000000000002E-2</v>
      </c>
      <c r="U4" s="113">
        <f>累计利润调整表!U65/10000</f>
        <v>0</v>
      </c>
      <c r="V4" s="113">
        <f>累计利润调整表!V65/10000</f>
        <v>0</v>
      </c>
      <c r="W4" s="113">
        <f>累计利润调整表!W65/10000</f>
        <v>-1.9984000000000002E-2</v>
      </c>
      <c r="X4" s="113">
        <f>累计利润调整表!X65/10000</f>
        <v>0</v>
      </c>
      <c r="Y4" s="113">
        <f>累计利润调整表!Y65/10000</f>
        <v>0</v>
      </c>
    </row>
    <row r="5" spans="1:25">
      <c r="A5" s="111" t="s">
        <v>28</v>
      </c>
      <c r="B5" s="111">
        <f>累计利润调整表!B66/10000</f>
        <v>24859.792484000005</v>
      </c>
      <c r="C5" s="111">
        <f>累计利润调整表!C66/10000</f>
        <v>-82.435051000000001</v>
      </c>
      <c r="D5" s="111">
        <f>累计利润调整表!D66/10000</f>
        <v>-207.95317799999589</v>
      </c>
      <c r="E5" s="111">
        <f>累计利润调整表!E66/10000</f>
        <v>25116.584265000001</v>
      </c>
      <c r="F5" s="111">
        <f>累计利润调整表!F66/10000</f>
        <v>8.7125330000000005</v>
      </c>
      <c r="G5" s="111">
        <f>累计利润调整表!G66/10000</f>
        <v>24.883914999999998</v>
      </c>
      <c r="H5" s="146">
        <f>累计利润调整表!H66/10000</f>
        <v>0</v>
      </c>
      <c r="I5" s="111">
        <f>累计利润调整表!I66/10000</f>
        <v>0</v>
      </c>
      <c r="J5" s="111">
        <f>累计利润调整表!J66/10000</f>
        <v>-0.4476</v>
      </c>
      <c r="K5" s="111">
        <f>累计利润调整表!K66/10000</f>
        <v>0</v>
      </c>
      <c r="L5" s="111">
        <f>累计利润调整表!L66/10000</f>
        <v>0</v>
      </c>
      <c r="M5" s="111">
        <f>累计利润调整表!M66/10000</f>
        <v>25.331515</v>
      </c>
      <c r="N5" s="111">
        <f>累计利润调整表!N66/10000</f>
        <v>0</v>
      </c>
      <c r="O5" s="111">
        <f>累计利润调整表!O66/10000</f>
        <v>0</v>
      </c>
      <c r="P5" s="111">
        <f>累计利润调整表!P66/10000</f>
        <v>0</v>
      </c>
      <c r="Q5" s="111">
        <f>累计利润调整表!Q66/10000</f>
        <v>0</v>
      </c>
      <c r="R5" s="111">
        <f>累计利润调整表!R66/10000</f>
        <v>0</v>
      </c>
      <c r="S5" s="111">
        <f>累计利润调整表!S66/10000</f>
        <v>0</v>
      </c>
      <c r="T5" s="111">
        <f>累计利润调整表!T66/10000</f>
        <v>0</v>
      </c>
      <c r="U5" s="111">
        <f>累计利润调整表!U66/10000</f>
        <v>0</v>
      </c>
      <c r="V5" s="111">
        <f>累计利润调整表!V66/10000</f>
        <v>0</v>
      </c>
      <c r="W5" s="111">
        <f>累计利润调整表!W66/10000</f>
        <v>0</v>
      </c>
      <c r="X5" s="111">
        <f>累计利润调整表!X66/10000</f>
        <v>0</v>
      </c>
      <c r="Y5" s="111">
        <f>累计利润调整表!Y66/10000</f>
        <v>0</v>
      </c>
    </row>
    <row r="6" spans="1:25">
      <c r="A6" s="111" t="s">
        <v>29</v>
      </c>
      <c r="B6" s="111">
        <f>累计利润调整表!B67/10000</f>
        <v>27222.429502999996</v>
      </c>
      <c r="C6" s="111">
        <f>累计利润调整表!C67/10000</f>
        <v>0</v>
      </c>
      <c r="D6" s="111">
        <f>累计利润调整表!D67/10000</f>
        <v>-3.637978807091713E-12</v>
      </c>
      <c r="E6" s="111">
        <f>累计利润调整表!E67/10000</f>
        <v>0</v>
      </c>
      <c r="F6" s="111">
        <f>累计利润调整表!F67/10000</f>
        <v>0</v>
      </c>
      <c r="G6" s="111">
        <f>累计利润调整表!G67/10000</f>
        <v>60</v>
      </c>
      <c r="H6" s="146">
        <f>累计利润调整表!H67/10000</f>
        <v>0</v>
      </c>
      <c r="I6" s="111">
        <f>累计利润调整表!I67/10000</f>
        <v>60</v>
      </c>
      <c r="J6" s="111">
        <f>累计利润调整表!J67/10000</f>
        <v>0</v>
      </c>
      <c r="K6" s="111">
        <f>累计利润调整表!K67/10000</f>
        <v>0</v>
      </c>
      <c r="L6" s="111">
        <f>累计利润调整表!L67/10000</f>
        <v>0</v>
      </c>
      <c r="M6" s="111">
        <f>累计利润调整表!M67/10000</f>
        <v>0</v>
      </c>
      <c r="N6" s="111">
        <f>累计利润调整表!N67/10000</f>
        <v>738.56145400000003</v>
      </c>
      <c r="O6" s="111">
        <f>累计利润调整表!O67/10000</f>
        <v>26423.868048999997</v>
      </c>
      <c r="P6" s="111">
        <f>累计利润调整表!P67/10000</f>
        <v>0</v>
      </c>
      <c r="Q6" s="111">
        <f>累计利润调整表!Q67/10000</f>
        <v>22843.320878999999</v>
      </c>
      <c r="R6" s="111">
        <f>累计利润调整表!R67/10000</f>
        <v>3580.5471700000003</v>
      </c>
      <c r="S6" s="111">
        <f>累计利润调整表!S67/10000</f>
        <v>0</v>
      </c>
      <c r="T6" s="111">
        <f>累计利润调整表!T67/10000</f>
        <v>0</v>
      </c>
      <c r="U6" s="111">
        <f>累计利润调整表!U67/10000</f>
        <v>0</v>
      </c>
      <c r="V6" s="111">
        <f>累计利润调整表!V67/10000</f>
        <v>0</v>
      </c>
      <c r="W6" s="111">
        <f>累计利润调整表!W67/10000</f>
        <v>0</v>
      </c>
      <c r="X6" s="111">
        <f>累计利润调整表!X67/10000</f>
        <v>0</v>
      </c>
      <c r="Y6" s="111">
        <f>累计利润调整表!Y67/10000</f>
        <v>0</v>
      </c>
    </row>
    <row r="7" spans="1:25">
      <c r="A7" s="111" t="s">
        <v>30</v>
      </c>
      <c r="B7" s="111">
        <f>累计利润调整表!B68/10000</f>
        <v>960.367389</v>
      </c>
      <c r="C7" s="111">
        <f>累计利润调整表!C68/10000</f>
        <v>0</v>
      </c>
      <c r="D7" s="111">
        <f>累计利润调整表!D68/10000</f>
        <v>0</v>
      </c>
      <c r="E7" s="111">
        <f>累计利润调整表!E68/10000</f>
        <v>0</v>
      </c>
      <c r="F7" s="111">
        <f>累计利润调整表!F68/10000</f>
        <v>960.367389</v>
      </c>
      <c r="G7" s="111">
        <f>累计利润调整表!G68/10000</f>
        <v>0</v>
      </c>
      <c r="H7" s="146">
        <f>累计利润调整表!H68/10000</f>
        <v>0</v>
      </c>
      <c r="I7" s="111">
        <f>累计利润调整表!I68/10000</f>
        <v>0</v>
      </c>
      <c r="J7" s="111">
        <f>累计利润调整表!J68/10000</f>
        <v>0</v>
      </c>
      <c r="K7" s="111">
        <f>累计利润调整表!K68/10000</f>
        <v>0</v>
      </c>
      <c r="L7" s="111">
        <f>累计利润调整表!L68/10000</f>
        <v>0</v>
      </c>
      <c r="M7" s="111">
        <f>累计利润调整表!M68/10000</f>
        <v>0</v>
      </c>
      <c r="N7" s="111">
        <f>累计利润调整表!N68/10000</f>
        <v>0</v>
      </c>
      <c r="O7" s="111">
        <f>累计利润调整表!O68/10000</f>
        <v>0</v>
      </c>
      <c r="P7" s="111">
        <f>累计利润调整表!P68/10000</f>
        <v>0</v>
      </c>
      <c r="Q7" s="111">
        <f>累计利润调整表!Q68/10000</f>
        <v>0</v>
      </c>
      <c r="R7" s="111">
        <f>累计利润调整表!R68/10000</f>
        <v>0</v>
      </c>
      <c r="S7" s="111">
        <f>累计利润调整表!S68/10000</f>
        <v>0</v>
      </c>
      <c r="T7" s="111">
        <f>累计利润调整表!T68/10000</f>
        <v>0</v>
      </c>
      <c r="U7" s="111">
        <f>累计利润调整表!U68/10000</f>
        <v>0</v>
      </c>
      <c r="V7" s="111">
        <f>累计利润调整表!V68/10000</f>
        <v>0</v>
      </c>
      <c r="W7" s="111">
        <f>累计利润调整表!W68/10000</f>
        <v>0</v>
      </c>
      <c r="X7" s="111">
        <f>累计利润调整表!X68/10000</f>
        <v>0</v>
      </c>
      <c r="Y7" s="111">
        <f>累计利润调整表!Y68/10000</f>
        <v>0</v>
      </c>
    </row>
    <row r="8" spans="1:25">
      <c r="A8" s="110" t="s">
        <v>183</v>
      </c>
      <c r="B8" s="110">
        <f>累计利润调整表!B69/10000</f>
        <v>7730.6731489999984</v>
      </c>
      <c r="C8" s="110">
        <f>累计利润调整表!C69/10000</f>
        <v>63.184316000000003</v>
      </c>
      <c r="D8" s="110">
        <f>累计利润调整表!D69/10000</f>
        <v>-12139.646276999998</v>
      </c>
      <c r="E8" s="110">
        <f>累计利润调整表!E69/10000</f>
        <v>19818.909018999999</v>
      </c>
      <c r="F8" s="110">
        <f>累计利润调整表!F69/10000</f>
        <v>14.592715</v>
      </c>
      <c r="G8" s="110">
        <f>累计利润调整表!G69/10000</f>
        <v>-249.76197200000001</v>
      </c>
      <c r="H8" s="157">
        <f>累计利润调整表!H69/10000</f>
        <v>-234.75147199999998</v>
      </c>
      <c r="I8" s="110">
        <f>累计利润调整表!I69/10000</f>
        <v>14.749072999999997</v>
      </c>
      <c r="J8" s="110">
        <f>累计利润调整表!J69/10000</f>
        <v>1.4405459999999999</v>
      </c>
      <c r="K8" s="110">
        <f>累计利润调整表!K69/10000</f>
        <v>0</v>
      </c>
      <c r="L8" s="110">
        <f>累计利润调整表!L69/10000</f>
        <v>0.21836999999999998</v>
      </c>
      <c r="M8" s="110">
        <f>累计利润调整表!M69/10000</f>
        <v>-31.418489000000001</v>
      </c>
      <c r="N8" s="110">
        <f>累计利润调整表!N69/10000</f>
        <v>0</v>
      </c>
      <c r="O8" s="110">
        <f>累计利润调整表!O69/10000</f>
        <v>223.37526299999999</v>
      </c>
      <c r="P8" s="110">
        <f>累计利润调整表!P69/10000</f>
        <v>0</v>
      </c>
      <c r="Q8" s="110">
        <f>累计利润调整表!Q69/10000</f>
        <v>207.81970699999999</v>
      </c>
      <c r="R8" s="110">
        <f>累计利润调整表!R69/10000</f>
        <v>15.555555999999999</v>
      </c>
      <c r="S8" s="110">
        <f>累计利润调整表!S69/10000</f>
        <v>0</v>
      </c>
      <c r="T8" s="110">
        <f>累计利润调整表!T69/10000</f>
        <v>2.0084999999999999E-2</v>
      </c>
      <c r="U8" s="110">
        <f>累计利润调整表!U69/10000</f>
        <v>2.0084999999999999E-2</v>
      </c>
      <c r="V8" s="110">
        <f>累计利润调整表!V69/10000</f>
        <v>0</v>
      </c>
      <c r="W8" s="110">
        <f>累计利润调整表!W69/10000</f>
        <v>0</v>
      </c>
      <c r="X8" s="110">
        <f>累计利润调整表!X69/10000</f>
        <v>0</v>
      </c>
      <c r="Y8" s="110">
        <f>累计利润调整表!Y69/10000</f>
        <v>0</v>
      </c>
    </row>
    <row r="9" spans="1:25">
      <c r="A9" s="110" t="s">
        <v>32</v>
      </c>
      <c r="B9" s="110">
        <f>累计利润调整表!B70/10000</f>
        <v>-7001.1406290000004</v>
      </c>
      <c r="C9" s="110">
        <f>累计利润调整表!C70/10000</f>
        <v>-131.93714950943397</v>
      </c>
      <c r="D9" s="110">
        <f>累计利润调整表!D70/10000</f>
        <v>1049.9606855283027</v>
      </c>
      <c r="E9" s="110">
        <f>累计利润调整表!E70/10000</f>
        <v>9.18</v>
      </c>
      <c r="F9" s="110">
        <f>累计利润调整表!F70/10000</f>
        <v>-14127.848878000001</v>
      </c>
      <c r="G9" s="110">
        <f>累计利润调整表!G70/10000</f>
        <v>6199.5047129811319</v>
      </c>
      <c r="H9" s="158">
        <f>累计利润调整表!H70/10000</f>
        <v>8323.2565081132088</v>
      </c>
      <c r="I9" s="110">
        <f>累计利润调整表!I70/10000</f>
        <v>-2472.3246461320769</v>
      </c>
      <c r="J9" s="110">
        <f>累计利润调整表!J70/10000</f>
        <v>442.80306500000006</v>
      </c>
      <c r="K9" s="110">
        <f>累计利润调整表!K70/10000</f>
        <v>0</v>
      </c>
      <c r="L9" s="110">
        <f>累计利润调整表!L70/10000</f>
        <v>0</v>
      </c>
      <c r="M9" s="110">
        <f>累计利润调整表!M70/10000</f>
        <v>-94.230214000000004</v>
      </c>
      <c r="N9" s="110">
        <f>累计利润调整表!N70/10000</f>
        <v>0</v>
      </c>
      <c r="O9" s="110">
        <f>累计利润调整表!O70/10000</f>
        <v>0</v>
      </c>
      <c r="P9" s="110">
        <f>累计利润调整表!P70/10000</f>
        <v>0</v>
      </c>
      <c r="Q9" s="110">
        <f>累计利润调整表!Q70/10000</f>
        <v>0</v>
      </c>
      <c r="R9" s="110">
        <f>累计利润调整表!R70/10000</f>
        <v>0</v>
      </c>
      <c r="S9" s="110">
        <f>累计利润调整表!S70/10000</f>
        <v>0</v>
      </c>
      <c r="T9" s="110">
        <f>累计利润调整表!T70/10000</f>
        <v>0</v>
      </c>
      <c r="U9" s="110">
        <f>累计利润调整表!U70/10000</f>
        <v>0</v>
      </c>
      <c r="V9" s="110">
        <f>累计利润调整表!V70/10000</f>
        <v>0</v>
      </c>
      <c r="W9" s="110">
        <f>累计利润调整表!W70/10000</f>
        <v>0</v>
      </c>
      <c r="X9" s="110">
        <f>累计利润调整表!X70/10000</f>
        <v>0</v>
      </c>
      <c r="Y9" s="110">
        <f>累计利润调整表!Y70/10000</f>
        <v>0</v>
      </c>
    </row>
    <row r="10" spans="1:25">
      <c r="A10" s="110" t="s">
        <v>184</v>
      </c>
      <c r="B10" s="110">
        <f>累计利润调整表!B71/10000</f>
        <v>0</v>
      </c>
      <c r="C10" s="110">
        <f>累计利润调整表!C71/10000</f>
        <v>0</v>
      </c>
      <c r="D10" s="110">
        <f>累计利润调整表!D71/10000</f>
        <v>0</v>
      </c>
      <c r="E10" s="110">
        <f>累计利润调整表!E71/10000</f>
        <v>0</v>
      </c>
      <c r="F10" s="110">
        <f>累计利润调整表!F71/10000</f>
        <v>0</v>
      </c>
      <c r="G10" s="110">
        <f>累计利润调整表!G71/10000</f>
        <v>0</v>
      </c>
      <c r="H10" s="158">
        <f>累计利润调整表!H71/10000</f>
        <v>0</v>
      </c>
      <c r="I10" s="110">
        <f>累计利润调整表!I71/10000</f>
        <v>0</v>
      </c>
      <c r="J10" s="110">
        <f>累计利润调整表!J71/10000</f>
        <v>0</v>
      </c>
      <c r="K10" s="110">
        <f>累计利润调整表!K71/10000</f>
        <v>0</v>
      </c>
      <c r="L10" s="110">
        <f>累计利润调整表!L71/10000</f>
        <v>0</v>
      </c>
      <c r="M10" s="110">
        <f>累计利润调整表!M71/10000</f>
        <v>0</v>
      </c>
      <c r="N10" s="110">
        <f>累计利润调整表!N71/10000</f>
        <v>0</v>
      </c>
      <c r="O10" s="110">
        <f>累计利润调整表!O71/10000</f>
        <v>0</v>
      </c>
      <c r="P10" s="110">
        <f>累计利润调整表!P71/10000</f>
        <v>0</v>
      </c>
      <c r="Q10" s="110">
        <f>累计利润调整表!Q71/10000</f>
        <v>0</v>
      </c>
      <c r="R10" s="110">
        <f>累计利润调整表!R71/10000</f>
        <v>0</v>
      </c>
      <c r="S10" s="110">
        <f>累计利润调整表!S71/10000</f>
        <v>0</v>
      </c>
      <c r="T10" s="110">
        <f>累计利润调整表!T71/10000</f>
        <v>0</v>
      </c>
      <c r="U10" s="110">
        <f>累计利润调整表!U71/10000</f>
        <v>0</v>
      </c>
      <c r="V10" s="110">
        <f>累计利润调整表!V71/10000</f>
        <v>0</v>
      </c>
      <c r="W10" s="110">
        <f>累计利润调整表!W71/10000</f>
        <v>0</v>
      </c>
      <c r="X10" s="110">
        <f>累计利润调整表!X71/10000</f>
        <v>0</v>
      </c>
      <c r="Y10" s="110">
        <f>累计利润调整表!Y71/10000</f>
        <v>0</v>
      </c>
    </row>
    <row r="11" spans="1:25">
      <c r="A11" s="110" t="s">
        <v>34</v>
      </c>
      <c r="B11" s="110">
        <f>累计利润调整表!B72/10000</f>
        <v>-26738.38067028311</v>
      </c>
      <c r="C11" s="110">
        <f>累计利润调整表!C72/10000</f>
        <v>-2262.324912</v>
      </c>
      <c r="D11" s="110">
        <f>累计利润调整表!D72/10000</f>
        <v>-7.2181720000003233</v>
      </c>
      <c r="E11" s="110">
        <f>累计利润调整表!E72/10000</f>
        <v>-105.05108266666667</v>
      </c>
      <c r="F11" s="110">
        <f>累计利润调整表!F72/10000</f>
        <v>-19951.111176000002</v>
      </c>
      <c r="G11" s="110">
        <f>累计利润调整表!G72/10000</f>
        <v>-4412.6753276164409</v>
      </c>
      <c r="H11" s="158">
        <f>累计利润调整表!H72/10000</f>
        <v>-1392.2795099999998</v>
      </c>
      <c r="I11" s="110">
        <f>累计利润调整表!I72/10000</f>
        <v>-2048.8731710000038</v>
      </c>
      <c r="J11" s="110">
        <f>累计利润调整表!J72/10000</f>
        <v>-89.796760000000006</v>
      </c>
      <c r="K11" s="110">
        <f>累计利润调整表!K72/10000</f>
        <v>0</v>
      </c>
      <c r="L11" s="110">
        <f>累计利润调整表!L72/10000</f>
        <v>0</v>
      </c>
      <c r="M11" s="110">
        <f>累计利润调整表!M72/10000</f>
        <v>-881.72588661643806</v>
      </c>
      <c r="N11" s="110">
        <f>累计利润调整表!N72/10000</f>
        <v>0</v>
      </c>
      <c r="O11" s="110">
        <f>累计利润调整表!O72/10000</f>
        <v>0</v>
      </c>
      <c r="P11" s="110">
        <f>累计利润调整表!P72/10000</f>
        <v>0</v>
      </c>
      <c r="Q11" s="110">
        <f>累计利润调整表!Q72/10000</f>
        <v>0</v>
      </c>
      <c r="R11" s="110">
        <f>累计利润调整表!R72/10000</f>
        <v>0</v>
      </c>
      <c r="S11" s="110">
        <f>累计利润调整表!S72/10000</f>
        <v>0</v>
      </c>
      <c r="T11" s="110">
        <f>累计利润调整表!T72/10000</f>
        <v>0</v>
      </c>
      <c r="U11" s="110">
        <f>累计利润调整表!U72/10000</f>
        <v>0</v>
      </c>
      <c r="V11" s="110">
        <f>累计利润调整表!V72/10000</f>
        <v>0</v>
      </c>
      <c r="W11" s="110">
        <f>累计利润调整表!W72/10000</f>
        <v>0</v>
      </c>
      <c r="X11" s="110">
        <f>累计利润调整表!X72/10000</f>
        <v>0</v>
      </c>
      <c r="Y11" s="110">
        <f>累计利润调整表!Y72/10000</f>
        <v>0</v>
      </c>
    </row>
    <row r="12" spans="1:25">
      <c r="A12" s="110" t="s">
        <v>185</v>
      </c>
      <c r="B12" s="110">
        <f>累计利润调整表!B73/10000</f>
        <v>15.995362</v>
      </c>
      <c r="C12" s="110">
        <f>累计利润调整表!C73/10000</f>
        <v>0</v>
      </c>
      <c r="D12" s="110">
        <f>累计利润调整表!D73/10000</f>
        <v>-1.7626989999999976</v>
      </c>
      <c r="E12" s="110">
        <f>累计利润调整表!E73/10000</f>
        <v>17.758060999999998</v>
      </c>
      <c r="F12" s="110">
        <f>累计利润调整表!F73/10000</f>
        <v>0</v>
      </c>
      <c r="G12" s="110">
        <f>累计利润调整表!G73/10000</f>
        <v>0</v>
      </c>
      <c r="H12" s="110">
        <f>累计利润调整表!H73/10000</f>
        <v>0</v>
      </c>
      <c r="I12" s="110">
        <f>累计利润调整表!I73/10000</f>
        <v>0</v>
      </c>
      <c r="J12" s="110">
        <f>累计利润调整表!J73/10000</f>
        <v>0</v>
      </c>
      <c r="K12" s="110">
        <f>累计利润调整表!K73/10000</f>
        <v>0</v>
      </c>
      <c r="L12" s="110">
        <f>累计利润调整表!L73/10000</f>
        <v>0</v>
      </c>
      <c r="M12" s="110">
        <f>累计利润调整表!M73/10000</f>
        <v>0</v>
      </c>
      <c r="N12" s="110">
        <f>累计利润调整表!N73/10000</f>
        <v>0</v>
      </c>
      <c r="O12" s="110">
        <f>累计利润调整表!O73/10000</f>
        <v>0</v>
      </c>
      <c r="P12" s="110">
        <f>累计利润调整表!P73/10000</f>
        <v>0</v>
      </c>
      <c r="Q12" s="110">
        <f>累计利润调整表!Q73/10000</f>
        <v>0</v>
      </c>
      <c r="R12" s="110">
        <f>累计利润调整表!R73/10000</f>
        <v>0</v>
      </c>
      <c r="S12" s="110">
        <f>累计利润调整表!S73/10000</f>
        <v>0</v>
      </c>
      <c r="T12" s="110">
        <f>累计利润调整表!T73/10000</f>
        <v>0</v>
      </c>
      <c r="U12" s="110">
        <f>累计利润调整表!U73/10000</f>
        <v>0</v>
      </c>
      <c r="V12" s="110">
        <f>累计利润调整表!V73/10000</f>
        <v>0</v>
      </c>
      <c r="W12" s="110">
        <f>累计利润调整表!W73/10000</f>
        <v>0</v>
      </c>
      <c r="X12" s="110">
        <f>累计利润调整表!X73/10000</f>
        <v>0</v>
      </c>
      <c r="Y12" s="110">
        <f>累计利润调整表!Y73/10000</f>
        <v>0</v>
      </c>
    </row>
    <row r="13" spans="1:25">
      <c r="A13" s="110" t="s">
        <v>186</v>
      </c>
      <c r="B13" s="110">
        <f>累计利润调整表!B74/10000</f>
        <v>62.287758999999994</v>
      </c>
      <c r="C13" s="110">
        <f>累计利润调整表!C74/10000</f>
        <v>-60.43356</v>
      </c>
      <c r="D13" s="110">
        <f>累计利润调整表!D74/10000</f>
        <v>0</v>
      </c>
      <c r="E13" s="110">
        <f>累计利润调整表!E74/10000</f>
        <v>122.72131899999999</v>
      </c>
      <c r="F13" s="110">
        <f>累计利润调整表!F74/10000</f>
        <v>0</v>
      </c>
      <c r="G13" s="110">
        <f>累计利润调整表!G74/10000</f>
        <v>0</v>
      </c>
      <c r="H13" s="110">
        <f>累计利润调整表!H74/10000</f>
        <v>0</v>
      </c>
      <c r="I13" s="110">
        <f>累计利润调整表!I74/10000</f>
        <v>0</v>
      </c>
      <c r="J13" s="110">
        <f>累计利润调整表!J74/10000</f>
        <v>0</v>
      </c>
      <c r="K13" s="110">
        <f>累计利润调整表!K74/10000</f>
        <v>0</v>
      </c>
      <c r="L13" s="110">
        <f>累计利润调整表!L74/10000</f>
        <v>0</v>
      </c>
      <c r="M13" s="110">
        <f>累计利润调整表!M74/10000</f>
        <v>0</v>
      </c>
      <c r="N13" s="110">
        <f>累计利润调整表!N74/10000</f>
        <v>0</v>
      </c>
      <c r="O13" s="110">
        <f>累计利润调整表!O74/10000</f>
        <v>0</v>
      </c>
      <c r="P13" s="110">
        <f>累计利润调整表!P74/10000</f>
        <v>0</v>
      </c>
      <c r="Q13" s="110">
        <f>累计利润调整表!Q74/10000</f>
        <v>0</v>
      </c>
      <c r="R13" s="110">
        <f>累计利润调整表!R74/10000</f>
        <v>0</v>
      </c>
      <c r="S13" s="110">
        <f>累计利润调整表!S74/10000</f>
        <v>0</v>
      </c>
      <c r="T13" s="110">
        <f>累计利润调整表!T74/10000</f>
        <v>0</v>
      </c>
      <c r="U13" s="110">
        <f>累计利润调整表!U74/10000</f>
        <v>0</v>
      </c>
      <c r="V13" s="110">
        <f>累计利润调整表!V74/10000</f>
        <v>0</v>
      </c>
      <c r="W13" s="110">
        <f>累计利润调整表!W74/10000</f>
        <v>0</v>
      </c>
      <c r="X13" s="110">
        <f>累计利润调整表!X74/10000</f>
        <v>0</v>
      </c>
      <c r="Y13" s="110">
        <f>累计利润调整表!Y74/10000</f>
        <v>0</v>
      </c>
    </row>
    <row r="14" spans="1:25">
      <c r="A14" s="112" t="s">
        <v>37</v>
      </c>
      <c r="B14" s="147">
        <f>累计利润调整表!B75/10000</f>
        <v>28843.620371999998</v>
      </c>
      <c r="C14" s="147">
        <f>累计利润调整表!C75/10000</f>
        <v>665.31924966666713</v>
      </c>
      <c r="D14" s="147">
        <f>累计利润调整表!D75/10000</f>
        <v>2691.666738999998</v>
      </c>
      <c r="E14" s="147">
        <f>累计利润调整表!E75/10000</f>
        <v>14977.776407333329</v>
      </c>
      <c r="F14" s="147">
        <f>累计利润调整表!F75/10000</f>
        <v>285.52058600000004</v>
      </c>
      <c r="G14" s="147">
        <f>累计利润调整表!G75/10000</f>
        <v>1429.4501419999999</v>
      </c>
      <c r="H14" s="147">
        <f>累计利润调整表!H75/10000</f>
        <v>642.83933999999999</v>
      </c>
      <c r="I14" s="147">
        <f>累计利润调整表!I75/10000</f>
        <v>222.075963</v>
      </c>
      <c r="J14" s="147">
        <f>累计利润调整表!J75/10000</f>
        <v>174.07677600000002</v>
      </c>
      <c r="K14" s="147">
        <f>累计利润调整表!K75/10000</f>
        <v>0</v>
      </c>
      <c r="L14" s="147">
        <f>累计利润调整表!L75/10000</f>
        <v>203.664681</v>
      </c>
      <c r="M14" s="147">
        <f>累计利润调整表!M75/10000</f>
        <v>186.79338200000001</v>
      </c>
      <c r="N14" s="147">
        <f>累计利润调整表!N75/10000</f>
        <v>382.02109400000001</v>
      </c>
      <c r="O14" s="147">
        <f>累计利润调整表!O75/10000</f>
        <v>7816.0930159999998</v>
      </c>
      <c r="P14" s="147">
        <f>累计利润调整表!P75/10000</f>
        <v>83.576138999999998</v>
      </c>
      <c r="Q14" s="147">
        <f>累计利润调整表!Q75/10000</f>
        <v>6136.9001159999998</v>
      </c>
      <c r="R14" s="147">
        <f>累计利润调整表!R75/10000</f>
        <v>1464.838375</v>
      </c>
      <c r="S14" s="147">
        <f>累计利润调整表!S75/10000</f>
        <v>130.77838599999998</v>
      </c>
      <c r="T14" s="147">
        <f>累计利润调整表!T75/10000</f>
        <v>595.77313800000013</v>
      </c>
      <c r="U14" s="147">
        <f>累计利润调整表!U75/10000</f>
        <v>145.32324399999999</v>
      </c>
      <c r="V14" s="147">
        <f>累计利润调整表!V75/10000</f>
        <v>28.119050000000001</v>
      </c>
      <c r="W14" s="147">
        <f>累计利润调整表!W75/10000</f>
        <v>422.33084400000001</v>
      </c>
      <c r="X14" s="147">
        <f>累计利润调整表!X75/10000</f>
        <v>0</v>
      </c>
      <c r="Y14" s="147">
        <f>累计利润调整表!Y75/10000</f>
        <v>0</v>
      </c>
    </row>
    <row r="15" spans="1:25">
      <c r="A15" s="113" t="s">
        <v>38</v>
      </c>
      <c r="B15" s="113">
        <f>累计利润调整表!B76/10000</f>
        <v>3786.3335039999993</v>
      </c>
      <c r="C15" s="113">
        <f>累计利润调整表!C76/10000</f>
        <v>-22.240485999999997</v>
      </c>
      <c r="D15" s="113">
        <f>累计利润调整表!D76/10000</f>
        <v>-28.741505000000632</v>
      </c>
      <c r="E15" s="113">
        <f>累计利润调整表!E76/10000</f>
        <v>2042.7195019999997</v>
      </c>
      <c r="F15" s="113">
        <f>累计利润调整表!F76/10000</f>
        <v>60.571022999999997</v>
      </c>
      <c r="G15" s="113">
        <f>累计利润调整表!G76/10000</f>
        <v>298.19466699999998</v>
      </c>
      <c r="H15" s="113">
        <f>累计利润调整表!H76/10000</f>
        <v>270.42856799999998</v>
      </c>
      <c r="I15" s="113">
        <f>累计利润调整表!I76/10000</f>
        <v>11.793266999999998</v>
      </c>
      <c r="J15" s="113">
        <f>累计利润调整表!J76/10000</f>
        <v>15.920746000000003</v>
      </c>
      <c r="K15" s="113">
        <f>累计利润调整表!K76/10000</f>
        <v>0</v>
      </c>
      <c r="L15" s="113">
        <f>累计利润调整表!L76/10000</f>
        <v>-3.3000000000000003E-5</v>
      </c>
      <c r="M15" s="113">
        <f>累计利润调整表!M76/10000</f>
        <v>5.2119000000000235E-2</v>
      </c>
      <c r="N15" s="113">
        <f>累计利润调整表!N76/10000</f>
        <v>33.622622999999997</v>
      </c>
      <c r="O15" s="113">
        <f>累计利润调整表!O76/10000</f>
        <v>1402.20768</v>
      </c>
      <c r="P15" s="113">
        <f>累计利润调整表!P76/10000</f>
        <v>0</v>
      </c>
      <c r="Q15" s="113">
        <f>累计利润调整表!Q76/10000</f>
        <v>1203.208003</v>
      </c>
      <c r="R15" s="113">
        <f>累计利润调整表!R76/10000</f>
        <v>198.99973400000002</v>
      </c>
      <c r="S15" s="113">
        <f>累计利润调整表!S76/10000</f>
        <v>-5.6999999999999996E-5</v>
      </c>
      <c r="T15" s="113">
        <f>累计利润调整表!T76/10000</f>
        <v>0</v>
      </c>
      <c r="U15" s="113">
        <f>累计利润调整表!U76/10000</f>
        <v>0</v>
      </c>
      <c r="V15" s="113">
        <f>累计利润调整表!V76/10000</f>
        <v>0</v>
      </c>
      <c r="W15" s="113">
        <f>累计利润调整表!W76/10000</f>
        <v>0</v>
      </c>
      <c r="X15" s="113">
        <f>累计利润调整表!X76/10000</f>
        <v>0</v>
      </c>
      <c r="Y15" s="113">
        <f>累计利润调整表!Y76/10000</f>
        <v>0</v>
      </c>
    </row>
    <row r="16" spans="1:25">
      <c r="A16" s="113" t="s">
        <v>39</v>
      </c>
      <c r="B16" s="113">
        <f>累计利润调整表!B77/10000</f>
        <v>25165.352000999999</v>
      </c>
      <c r="C16" s="113">
        <f>累计利润调整表!C77/10000</f>
        <v>687.55973566666694</v>
      </c>
      <c r="D16" s="113">
        <f>累计利润调整表!D77/10000</f>
        <v>2941.235154999998</v>
      </c>
      <c r="E16" s="113">
        <f>累计利润调整表!E77/10000</f>
        <v>12822.295127333331</v>
      </c>
      <c r="F16" s="113">
        <f>累计利润调整表!F77/10000</f>
        <v>224.94956299999998</v>
      </c>
      <c r="G16" s="113">
        <f>累计利润调整表!G77/10000</f>
        <v>1131.2554749999999</v>
      </c>
      <c r="H16" s="113">
        <f>累计利润调整表!H77/10000</f>
        <v>372.41077199999995</v>
      </c>
      <c r="I16" s="113">
        <f>累计利润调整表!I77/10000</f>
        <v>210.28269599999999</v>
      </c>
      <c r="J16" s="113">
        <f>累计利润调整表!J77/10000</f>
        <v>158.15603000000002</v>
      </c>
      <c r="K16" s="113">
        <f>累计利润调整表!K77/10000</f>
        <v>0</v>
      </c>
      <c r="L16" s="113">
        <f>累计利润调整表!L77/10000</f>
        <v>203.664714</v>
      </c>
      <c r="M16" s="113">
        <f>累计利润调整表!M77/10000</f>
        <v>186.74126299999998</v>
      </c>
      <c r="N16" s="113">
        <f>累计利润调整表!N77/10000</f>
        <v>348.39847099999997</v>
      </c>
      <c r="O16" s="113">
        <f>累计利润调整表!O77/10000</f>
        <v>6413.8853360000003</v>
      </c>
      <c r="P16" s="113">
        <f>累计利润调整表!P77/10000</f>
        <v>83.576138999999998</v>
      </c>
      <c r="Q16" s="113">
        <f>累计利润调整表!Q77/10000</f>
        <v>4933.6921129999992</v>
      </c>
      <c r="R16" s="113">
        <f>累计利润调整表!R77/10000</f>
        <v>1265.8386410000001</v>
      </c>
      <c r="S16" s="113">
        <f>累计利润调整表!S77/10000</f>
        <v>130.77844299999998</v>
      </c>
      <c r="T16" s="113">
        <f>累计利润调整表!T77/10000</f>
        <v>595.77313800000013</v>
      </c>
      <c r="U16" s="113">
        <f>累计利润调整表!U77/10000</f>
        <v>145.32324399999999</v>
      </c>
      <c r="V16" s="113">
        <f>累计利润调整表!V77/10000</f>
        <v>28.119050000000001</v>
      </c>
      <c r="W16" s="113">
        <f>累计利润调整表!W77/10000</f>
        <v>422.33084400000001</v>
      </c>
      <c r="X16" s="113">
        <f>累计利润调整表!X77/10000</f>
        <v>0</v>
      </c>
      <c r="Y16" s="113">
        <f>累计利润调整表!Y77/10000</f>
        <v>0</v>
      </c>
    </row>
    <row r="17" spans="1:25">
      <c r="A17" s="113" t="s">
        <v>40</v>
      </c>
      <c r="B17" s="113">
        <f>累计利润调整表!B78/10000</f>
        <v>-220.826911</v>
      </c>
      <c r="C17" s="113">
        <f>累计利润调整表!C78/10000</f>
        <v>0</v>
      </c>
      <c r="D17" s="113">
        <f>累计利润调整表!D78/10000</f>
        <v>-220.826911</v>
      </c>
      <c r="E17" s="113">
        <f>累计利润调整表!E78/10000</f>
        <v>0</v>
      </c>
      <c r="F17" s="113">
        <f>累计利润调整表!F78/10000</f>
        <v>0</v>
      </c>
      <c r="G17" s="113">
        <f>累计利润调整表!G78/10000</f>
        <v>0</v>
      </c>
      <c r="H17" s="113">
        <f>累计利润调整表!H78/10000</f>
        <v>0</v>
      </c>
      <c r="I17" s="113">
        <f>累计利润调整表!I78/10000</f>
        <v>0</v>
      </c>
      <c r="J17" s="113">
        <f>累计利润调整表!J78/10000</f>
        <v>0</v>
      </c>
      <c r="K17" s="113">
        <f>累计利润调整表!K78/10000</f>
        <v>0</v>
      </c>
      <c r="L17" s="113">
        <f>累计利润调整表!L78/10000</f>
        <v>0</v>
      </c>
      <c r="M17" s="113">
        <f>累计利润调整表!M78/10000</f>
        <v>0</v>
      </c>
      <c r="N17" s="113">
        <f>累计利润调整表!N78/10000</f>
        <v>0</v>
      </c>
      <c r="O17" s="113">
        <f>累计利润调整表!O78/10000</f>
        <v>0</v>
      </c>
      <c r="P17" s="113">
        <f>累计利润调整表!P78/10000</f>
        <v>0</v>
      </c>
      <c r="Q17" s="113">
        <f>累计利润调整表!Q78/10000</f>
        <v>0</v>
      </c>
      <c r="R17" s="113">
        <f>累计利润调整表!R78/10000</f>
        <v>0</v>
      </c>
      <c r="S17" s="113">
        <f>累计利润调整表!S78/10000</f>
        <v>0</v>
      </c>
      <c r="T17" s="113">
        <f>累计利润调整表!T78/10000</f>
        <v>0</v>
      </c>
      <c r="U17" s="113">
        <f>累计利润调整表!U78/10000</f>
        <v>0</v>
      </c>
      <c r="V17" s="113">
        <f>累计利润调整表!V78/10000</f>
        <v>0</v>
      </c>
      <c r="W17" s="113">
        <f>累计利润调整表!W78/10000</f>
        <v>0</v>
      </c>
      <c r="X17" s="113">
        <f>累计利润调整表!X78/10000</f>
        <v>0</v>
      </c>
      <c r="Y17" s="113">
        <f>累计利润调整表!Y78/10000</f>
        <v>0</v>
      </c>
    </row>
    <row r="18" spans="1:25">
      <c r="A18" s="113" t="s">
        <v>41</v>
      </c>
      <c r="B18" s="113">
        <f>累计利润调整表!B79/10000</f>
        <v>112.76177800000001</v>
      </c>
      <c r="C18" s="113">
        <f>累计利润调整表!C79/10000</f>
        <v>0</v>
      </c>
      <c r="D18" s="113">
        <f>累计利润调整表!D79/10000</f>
        <v>0</v>
      </c>
      <c r="E18" s="113">
        <f>累计利润调整表!E79/10000</f>
        <v>112.76177800000001</v>
      </c>
      <c r="F18" s="113">
        <f>累计利润调整表!F79/10000</f>
        <v>0</v>
      </c>
      <c r="G18" s="113">
        <f>累计利润调整表!G79/10000</f>
        <v>0</v>
      </c>
      <c r="H18" s="113">
        <f>累计利润调整表!H79/10000</f>
        <v>0</v>
      </c>
      <c r="I18" s="113">
        <f>累计利润调整表!I79/10000</f>
        <v>0</v>
      </c>
      <c r="J18" s="113">
        <f>累计利润调整表!J79/10000</f>
        <v>0</v>
      </c>
      <c r="K18" s="113">
        <f>累计利润调整表!K79/10000</f>
        <v>0</v>
      </c>
      <c r="L18" s="113">
        <f>累计利润调整表!L79/10000</f>
        <v>0</v>
      </c>
      <c r="M18" s="113">
        <f>累计利润调整表!M79/10000</f>
        <v>0</v>
      </c>
      <c r="N18" s="113">
        <f>累计利润调整表!N79/10000</f>
        <v>0</v>
      </c>
      <c r="O18" s="113">
        <f>累计利润调整表!O79/10000</f>
        <v>0</v>
      </c>
      <c r="P18" s="113">
        <f>累计利润调整表!P79/10000</f>
        <v>0</v>
      </c>
      <c r="Q18" s="113">
        <f>累计利润调整表!Q79/10000</f>
        <v>0</v>
      </c>
      <c r="R18" s="113">
        <f>累计利润调整表!R79/10000</f>
        <v>0</v>
      </c>
      <c r="S18" s="113">
        <f>累计利润调整表!S79/10000</f>
        <v>0</v>
      </c>
      <c r="T18" s="113">
        <f>累计利润调整表!T79/10000</f>
        <v>0</v>
      </c>
      <c r="U18" s="113">
        <f>累计利润调整表!U79/10000</f>
        <v>0</v>
      </c>
      <c r="V18" s="113">
        <f>累计利润调整表!V79/10000</f>
        <v>0</v>
      </c>
      <c r="W18" s="113">
        <f>累计利润调整表!W79/10000</f>
        <v>0</v>
      </c>
      <c r="X18" s="113">
        <f>累计利润调整表!X79/10000</f>
        <v>0</v>
      </c>
      <c r="Y18" s="113">
        <f>累计利润调整表!Y79/10000</f>
        <v>0</v>
      </c>
    </row>
    <row r="19" spans="1:25">
      <c r="A19" s="112" t="s">
        <v>42</v>
      </c>
      <c r="B19" s="147">
        <f>累计利润调整表!B80/10000</f>
        <v>-1746.3277762831062</v>
      </c>
      <c r="C19" s="147">
        <f>累计利润调整表!C80/10000</f>
        <v>-3139.2656061761008</v>
      </c>
      <c r="D19" s="147">
        <f>累计利润调整表!D80/10000</f>
        <v>-14016.097390471681</v>
      </c>
      <c r="E19" s="147">
        <f>累计利润调整表!E80/10000</f>
        <v>30106.123731999993</v>
      </c>
      <c r="F19" s="147">
        <f>累计利润调整表!F80/10000</f>
        <v>-33380.833003</v>
      </c>
      <c r="G19" s="147">
        <f>累计利润调整表!G80/10000</f>
        <v>68.076872364689407</v>
      </c>
      <c r="H19" s="147">
        <f>累计利润调整表!H80/10000</f>
        <v>5929.1268721132101</v>
      </c>
      <c r="I19" s="147">
        <f>累计利润调整表!I80/10000</f>
        <v>-4668.52470713208</v>
      </c>
      <c r="J19" s="147">
        <f>累计利润调整表!J80/10000</f>
        <v>179.92247500000008</v>
      </c>
      <c r="K19" s="147">
        <f>累计利润调整表!K80/10000</f>
        <v>0</v>
      </c>
      <c r="L19" s="147">
        <f>累计利润调整表!L80/10000</f>
        <v>-203.611311</v>
      </c>
      <c r="M19" s="147">
        <f>累计利润调整表!M80/10000</f>
        <v>-1168.8364566164382</v>
      </c>
      <c r="N19" s="147">
        <f>累计利润调整表!N80/10000</f>
        <v>356.54036000000008</v>
      </c>
      <c r="O19" s="147">
        <f>累计利润调整表!O80/10000</f>
        <v>18854.900296</v>
      </c>
      <c r="P19" s="147">
        <f>累计利润调整表!P80/10000</f>
        <v>-83.576138999999998</v>
      </c>
      <c r="Q19" s="147">
        <f>累计利润调整表!Q80/10000</f>
        <v>16937.990469999997</v>
      </c>
      <c r="R19" s="147">
        <f>累计利润调整表!R80/10000</f>
        <v>2131.2643509999998</v>
      </c>
      <c r="S19" s="147">
        <f>累计利润调整表!S80/10000</f>
        <v>-130.77838599999998</v>
      </c>
      <c r="T19" s="147">
        <f>累计利润调整表!T80/10000</f>
        <v>-595.77303700000016</v>
      </c>
      <c r="U19" s="147">
        <f>累计利润调整表!U80/10000</f>
        <v>-145.30315900000002</v>
      </c>
      <c r="V19" s="147">
        <f>累计利润调整表!V80/10000</f>
        <v>-28.119050000000001</v>
      </c>
      <c r="W19" s="147">
        <f>累计利润调整表!W80/10000</f>
        <v>-422.35082800000004</v>
      </c>
      <c r="X19" s="147">
        <f>累计利润调整表!X80/10000</f>
        <v>0</v>
      </c>
      <c r="Y19" s="147">
        <f>累计利润调整表!Y80/10000</f>
        <v>0</v>
      </c>
    </row>
    <row r="20" spans="1:25">
      <c r="A20" s="113" t="s">
        <v>43</v>
      </c>
      <c r="B20" s="113">
        <f>累计利润调整表!B81/10000</f>
        <v>20.491097</v>
      </c>
      <c r="C20" s="113">
        <f>累计利润调整表!C81/10000</f>
        <v>0</v>
      </c>
      <c r="D20" s="113">
        <f>累计利润调整表!D81/10000</f>
        <v>10.995713</v>
      </c>
      <c r="E20" s="113">
        <f>累计利润调整表!E81/10000</f>
        <v>9.4953839999999996</v>
      </c>
      <c r="F20" s="113">
        <f>累计利润调整表!F81/10000</f>
        <v>0</v>
      </c>
      <c r="G20" s="113">
        <f>累计利润调整表!G81/10000</f>
        <v>0</v>
      </c>
      <c r="H20" s="113">
        <f>累计利润调整表!H81/10000</f>
        <v>0</v>
      </c>
      <c r="I20" s="113">
        <f>累计利润调整表!I81/10000</f>
        <v>0</v>
      </c>
      <c r="J20" s="113">
        <f>累计利润调整表!J81/10000</f>
        <v>0</v>
      </c>
      <c r="K20" s="113">
        <f>累计利润调整表!K81/10000</f>
        <v>0</v>
      </c>
      <c r="L20" s="113">
        <f>累计利润调整表!L81/10000</f>
        <v>0</v>
      </c>
      <c r="M20" s="113">
        <f>累计利润调整表!M81/10000</f>
        <v>0</v>
      </c>
      <c r="N20" s="113">
        <f>累计利润调整表!N81/10000</f>
        <v>0</v>
      </c>
      <c r="O20" s="113">
        <f>累计利润调整表!O81/10000</f>
        <v>0</v>
      </c>
      <c r="P20" s="113">
        <f>累计利润调整表!P81/10000</f>
        <v>0</v>
      </c>
      <c r="Q20" s="113">
        <f>累计利润调整表!Q81/10000</f>
        <v>0</v>
      </c>
      <c r="R20" s="113">
        <f>累计利润调整表!R81/10000</f>
        <v>0</v>
      </c>
      <c r="S20" s="113">
        <f>累计利润调整表!S81/10000</f>
        <v>0</v>
      </c>
      <c r="T20" s="113">
        <f>累计利润调整表!T81/10000</f>
        <v>0</v>
      </c>
      <c r="U20" s="113">
        <f>累计利润调整表!U81/10000</f>
        <v>0</v>
      </c>
      <c r="V20" s="113">
        <f>累计利润调整表!V81/10000</f>
        <v>0</v>
      </c>
      <c r="W20" s="113">
        <f>累计利润调整表!W81/10000</f>
        <v>0</v>
      </c>
      <c r="X20" s="113">
        <f>累计利润调整表!X81/10000</f>
        <v>0</v>
      </c>
      <c r="Y20" s="113">
        <f>累计利润调整表!Y81/10000</f>
        <v>0</v>
      </c>
    </row>
    <row r="21" spans="1:25">
      <c r="A21" s="113" t="s">
        <v>44</v>
      </c>
      <c r="B21" s="113">
        <f>累计利润调整表!B82/10000</f>
        <v>22.436890999999996</v>
      </c>
      <c r="C21" s="113">
        <f>累计利润调整表!C82/10000</f>
        <v>0</v>
      </c>
      <c r="D21" s="113">
        <f>累计利润调整表!D82/10000</f>
        <v>5.7128919999999956</v>
      </c>
      <c r="E21" s="113">
        <f>累计利润调整表!E82/10000</f>
        <v>16.226482000000001</v>
      </c>
      <c r="F21" s="113">
        <f>累计利润调整表!F82/10000</f>
        <v>0</v>
      </c>
      <c r="G21" s="113">
        <f>累计利润调整表!G82/10000</f>
        <v>0</v>
      </c>
      <c r="H21" s="113">
        <f>累计利润调整表!H82/10000</f>
        <v>0</v>
      </c>
      <c r="I21" s="113">
        <f>累计利润调整表!I82/10000</f>
        <v>0</v>
      </c>
      <c r="J21" s="113">
        <f>累计利润调整表!J82/10000</f>
        <v>0</v>
      </c>
      <c r="K21" s="113">
        <f>累计利润调整表!K82/10000</f>
        <v>0</v>
      </c>
      <c r="L21" s="113">
        <f>累计利润调整表!L82/10000</f>
        <v>0</v>
      </c>
      <c r="M21" s="113">
        <f>累计利润调整表!M82/10000</f>
        <v>0</v>
      </c>
      <c r="N21" s="113">
        <f>累计利润调整表!N82/10000</f>
        <v>0.13387399999999999</v>
      </c>
      <c r="O21" s="113">
        <f>累计利润调整表!O82/10000</f>
        <v>0</v>
      </c>
      <c r="P21" s="113">
        <f>累计利润调整表!P82/10000</f>
        <v>0</v>
      </c>
      <c r="Q21" s="113">
        <f>累计利润调整表!Q82/10000</f>
        <v>0</v>
      </c>
      <c r="R21" s="113">
        <f>累计利润调整表!R82/10000</f>
        <v>0</v>
      </c>
      <c r="S21" s="113">
        <f>累计利润调整表!S82/10000</f>
        <v>0</v>
      </c>
      <c r="T21" s="113">
        <f>累计利润调整表!T82/10000</f>
        <v>0.36364299999999999</v>
      </c>
      <c r="U21" s="113">
        <f>累计利润调整表!U82/10000</f>
        <v>0</v>
      </c>
      <c r="V21" s="113">
        <f>累计利润调整表!V82/10000</f>
        <v>0</v>
      </c>
      <c r="W21" s="113">
        <f>累计利润调整表!W82/10000</f>
        <v>0.36364299999999999</v>
      </c>
      <c r="X21" s="113">
        <f>累计利润调整表!X82/10000</f>
        <v>0</v>
      </c>
      <c r="Y21" s="113">
        <f>累计利润调整表!Y82/10000</f>
        <v>0</v>
      </c>
    </row>
    <row r="22" spans="1:25">
      <c r="A22" s="112" t="s">
        <v>45</v>
      </c>
      <c r="B22" s="147">
        <f>累计利润调整表!B83/10000</f>
        <v>-1748.2735702831089</v>
      </c>
      <c r="C22" s="147">
        <f>累计利润调整表!C83/10000</f>
        <v>-3139.2656061761008</v>
      </c>
      <c r="D22" s="147">
        <f>累计利润调整表!D83/10000</f>
        <v>-14010.81456947168</v>
      </c>
      <c r="E22" s="147">
        <f>累计利润调整表!E83/10000</f>
        <v>30099.392633999996</v>
      </c>
      <c r="F22" s="147">
        <f>累计利润调整表!F83/10000</f>
        <v>-33380.833003</v>
      </c>
      <c r="G22" s="147">
        <f>累计利润调整表!G83/10000</f>
        <v>68.076872364689407</v>
      </c>
      <c r="H22" s="147">
        <f>累计利润调整表!H83/10000</f>
        <v>5929.1268721132101</v>
      </c>
      <c r="I22" s="147">
        <f>累计利润调整表!I83/10000</f>
        <v>-4668.52470713208</v>
      </c>
      <c r="J22" s="147">
        <f>累计利润调整表!J83/10000</f>
        <v>179.92247500000008</v>
      </c>
      <c r="K22" s="147">
        <f>累计利润调整表!K83/10000</f>
        <v>0</v>
      </c>
      <c r="L22" s="147">
        <f>累计利润调整表!L83/10000</f>
        <v>-203.611311</v>
      </c>
      <c r="M22" s="147">
        <f>累计利润调整表!M83/10000</f>
        <v>-1168.8364566164382</v>
      </c>
      <c r="N22" s="147">
        <f>累计利润调整表!N83/10000</f>
        <v>356.40648600000009</v>
      </c>
      <c r="O22" s="147">
        <f>累计利润调整表!O83/10000</f>
        <v>18854.900296</v>
      </c>
      <c r="P22" s="147">
        <f>累计利润调整表!P83/10000</f>
        <v>-83.576138999999998</v>
      </c>
      <c r="Q22" s="147">
        <f>累计利润调整表!Q83/10000</f>
        <v>16937.990469999997</v>
      </c>
      <c r="R22" s="147">
        <f>累计利润调整表!R83/10000</f>
        <v>2131.2643509999998</v>
      </c>
      <c r="S22" s="147">
        <f>累计利润调整表!S83/10000</f>
        <v>-130.77838599999998</v>
      </c>
      <c r="T22" s="147">
        <f>累计利润调整表!T83/10000</f>
        <v>-596.13668000000018</v>
      </c>
      <c r="U22" s="147">
        <f>累计利润调整表!U83/10000</f>
        <v>-145.30315900000002</v>
      </c>
      <c r="V22" s="147">
        <f>累计利润调整表!V83/10000</f>
        <v>-28.119050000000001</v>
      </c>
      <c r="W22" s="147">
        <f>累计利润调整表!W83/10000</f>
        <v>-422.71447100000012</v>
      </c>
      <c r="X22" s="147">
        <f>累计利润调整表!X83/10000</f>
        <v>0</v>
      </c>
      <c r="Y22" s="147">
        <f>累计利润调整表!Y83/10000</f>
        <v>0</v>
      </c>
    </row>
    <row r="23" spans="1:25">
      <c r="A23" s="113" t="s">
        <v>46</v>
      </c>
      <c r="B23" s="113">
        <f>累计利润调整表!B84/10000</f>
        <v>-5094.2101090000006</v>
      </c>
      <c r="C23" s="113">
        <f>累计利润调整表!C84/10000</f>
        <v>-6155.0167440000005</v>
      </c>
      <c r="D23" s="113">
        <f>累计利润调整表!D84/10000</f>
        <v>1060.8066349999999</v>
      </c>
      <c r="E23" s="113">
        <f>累计利润调整表!E84/10000</f>
        <v>0</v>
      </c>
      <c r="F23" s="113">
        <f>累计利润调整表!F84/10000</f>
        <v>0</v>
      </c>
      <c r="G23" s="113">
        <f>累计利润调整表!G84/10000</f>
        <v>0</v>
      </c>
      <c r="H23" s="113">
        <f>累计利润调整表!H84/10000</f>
        <v>0</v>
      </c>
      <c r="I23" s="113">
        <f>累计利润调整表!I84/10000</f>
        <v>0</v>
      </c>
      <c r="J23" s="113">
        <f>累计利润调整表!J84/10000</f>
        <v>0</v>
      </c>
      <c r="K23" s="113">
        <f>累计利润调整表!K84/10000</f>
        <v>0</v>
      </c>
      <c r="L23" s="113">
        <f>累计利润调整表!L84/10000</f>
        <v>0</v>
      </c>
      <c r="M23" s="113">
        <f>累计利润调整表!M84/10000</f>
        <v>0</v>
      </c>
      <c r="N23" s="113">
        <f>累计利润调整表!N84/10000</f>
        <v>0</v>
      </c>
      <c r="O23" s="113">
        <f>累计利润调整表!O84/10000</f>
        <v>0</v>
      </c>
      <c r="P23" s="113">
        <f>累计利润调整表!P84/10000</f>
        <v>0</v>
      </c>
      <c r="Q23" s="113">
        <f>累计利润调整表!Q84/10000</f>
        <v>0</v>
      </c>
      <c r="R23" s="113">
        <f>累计利润调整表!R84/10000</f>
        <v>0</v>
      </c>
      <c r="S23" s="113">
        <f>累计利润调整表!S84/10000</f>
        <v>0</v>
      </c>
      <c r="T23" s="113">
        <f>累计利润调整表!T84/10000</f>
        <v>0</v>
      </c>
      <c r="U23" s="113">
        <f>累计利润调整表!U84/10000</f>
        <v>0</v>
      </c>
      <c r="V23" s="113">
        <f>累计利润调整表!V84/10000</f>
        <v>0</v>
      </c>
      <c r="W23" s="113">
        <f>累计利润调整表!W84/10000</f>
        <v>0</v>
      </c>
      <c r="X23" s="113">
        <f>累计利润调整表!X84/10000</f>
        <v>0</v>
      </c>
      <c r="Y23" s="113">
        <f>累计利润调整表!Y84/10000</f>
        <v>0</v>
      </c>
    </row>
    <row r="24" spans="1:25">
      <c r="A24" s="112" t="s">
        <v>47</v>
      </c>
      <c r="B24" s="147">
        <f>累计利润调整表!B85/10000</f>
        <v>3345.9365387168882</v>
      </c>
      <c r="C24" s="147">
        <f>累计利润调整表!C85/10000</f>
        <v>3015.7511378238996</v>
      </c>
      <c r="D24" s="147">
        <f>累计利润调整表!D85/10000</f>
        <v>-15071.621204471681</v>
      </c>
      <c r="E24" s="147">
        <f>累计利润调整表!E85/10000</f>
        <v>30099.392633999996</v>
      </c>
      <c r="F24" s="147">
        <f>累计利润调整表!F85/10000</f>
        <v>-33380.833003</v>
      </c>
      <c r="G24" s="147">
        <f>累计利润调整表!G85/10000</f>
        <v>68.076872364689407</v>
      </c>
      <c r="H24" s="147">
        <f>累计利润调整表!H85/10000</f>
        <v>5929.1268721132101</v>
      </c>
      <c r="I24" s="147">
        <f>累计利润调整表!I85/10000</f>
        <v>-4668.52470713208</v>
      </c>
      <c r="J24" s="147">
        <f>累计利润调整表!J85/10000</f>
        <v>179.92247500000008</v>
      </c>
      <c r="K24" s="147">
        <f>累计利润调整表!K85/10000</f>
        <v>0</v>
      </c>
      <c r="L24" s="147">
        <f>累计利润调整表!L85/10000</f>
        <v>-203.611311</v>
      </c>
      <c r="M24" s="147">
        <f>累计利润调整表!M85/10000</f>
        <v>-1168.8364566164382</v>
      </c>
      <c r="N24" s="147">
        <f>累计利润调整表!N85/10000</f>
        <v>356.40648600000009</v>
      </c>
      <c r="O24" s="147">
        <f>累计利润调整表!O85/10000</f>
        <v>18854.900296</v>
      </c>
      <c r="P24" s="147">
        <f>累计利润调整表!P85/10000</f>
        <v>-83.576138999999998</v>
      </c>
      <c r="Q24" s="147">
        <f>累计利润调整表!Q85/10000</f>
        <v>16937.990469999997</v>
      </c>
      <c r="R24" s="147">
        <f>累计利润调整表!R85/10000</f>
        <v>2131.2643509999998</v>
      </c>
      <c r="S24" s="147">
        <f>累计利润调整表!S85/10000</f>
        <v>-130.77838599999998</v>
      </c>
      <c r="T24" s="147">
        <f>累计利润调整表!T85/10000</f>
        <v>-596.13668000000018</v>
      </c>
      <c r="U24" s="147">
        <f>累计利润调整表!U85/10000</f>
        <v>-145.30315900000002</v>
      </c>
      <c r="V24" s="147">
        <f>累计利润调整表!V85/10000</f>
        <v>-28.119050000000001</v>
      </c>
      <c r="W24" s="147">
        <f>累计利润调整表!W85/10000</f>
        <v>-422.71447100000012</v>
      </c>
      <c r="X24" s="147">
        <f>累计利润调整表!X85/10000</f>
        <v>0</v>
      </c>
      <c r="Y24" s="147">
        <f>累计利润调整表!Y85/10000</f>
        <v>0</v>
      </c>
    </row>
    <row r="25" spans="1:25">
      <c r="A25" s="114" t="s">
        <v>48</v>
      </c>
      <c r="B25" s="148">
        <f>累计利润调整表!B86/10000</f>
        <v>0</v>
      </c>
      <c r="C25" s="148">
        <f>累计利润调整表!C86/10000</f>
        <v>0</v>
      </c>
      <c r="D25" s="148">
        <f>累计利润调整表!D86/10000</f>
        <v>0</v>
      </c>
      <c r="E25" s="148">
        <f>累计利润调整表!E86/10000</f>
        <v>0</v>
      </c>
      <c r="F25" s="148">
        <f>累计利润调整表!F86/10000</f>
        <v>0</v>
      </c>
      <c r="G25" s="148">
        <f>累计利润调整表!G86/10000</f>
        <v>0</v>
      </c>
      <c r="H25" s="148">
        <f>累计利润调整表!H86/10000</f>
        <v>0</v>
      </c>
      <c r="I25" s="148">
        <f>累计利润调整表!I86/10000</f>
        <v>0</v>
      </c>
      <c r="J25" s="148">
        <f>累计利润调整表!J86/10000</f>
        <v>0</v>
      </c>
      <c r="K25" s="148">
        <f>累计利润调整表!K86/10000</f>
        <v>0</v>
      </c>
      <c r="L25" s="148">
        <f>累计利润调整表!L86/10000</f>
        <v>0</v>
      </c>
      <c r="M25" s="148">
        <f>累计利润调整表!M86/10000</f>
        <v>0</v>
      </c>
      <c r="N25" s="148">
        <f>累计利润调整表!N86/10000</f>
        <v>0</v>
      </c>
      <c r="O25" s="148">
        <f>累计利润调整表!O86/10000</f>
        <v>0</v>
      </c>
      <c r="P25" s="148">
        <f>累计利润调整表!P86/10000</f>
        <v>0</v>
      </c>
      <c r="Q25" s="148">
        <f>累计利润调整表!Q86/10000</f>
        <v>0</v>
      </c>
      <c r="R25" s="148">
        <f>累计利润调整表!R86/10000</f>
        <v>0</v>
      </c>
      <c r="S25" s="148">
        <f>累计利润调整表!S86/10000</f>
        <v>0</v>
      </c>
      <c r="T25" s="148">
        <f>累计利润调整表!T86/10000</f>
        <v>0</v>
      </c>
      <c r="U25" s="148">
        <f>累计利润调整表!U86/10000</f>
        <v>0</v>
      </c>
      <c r="V25" s="148">
        <f>累计利润调整表!V86/10000</f>
        <v>0</v>
      </c>
      <c r="W25" s="148">
        <f>累计利润调整表!W86/10000</f>
        <v>0</v>
      </c>
      <c r="X25" s="148">
        <f>累计利润调整表!X86/10000</f>
        <v>0</v>
      </c>
      <c r="Y25" s="148">
        <f>累计利润调整表!Y86/10000</f>
        <v>0</v>
      </c>
    </row>
    <row r="26" spans="1:25" ht="14.25" thickBot="1">
      <c r="A26" s="115" t="s">
        <v>49</v>
      </c>
      <c r="B26" s="149">
        <f>累计利润调整表!B87/10000</f>
        <v>3345.9365387168905</v>
      </c>
      <c r="C26" s="149">
        <f>累计利润调整表!C87/10000</f>
        <v>3015.7511378238996</v>
      </c>
      <c r="D26" s="149">
        <f>累计利润调整表!D87/10000</f>
        <v>-15071.621204471681</v>
      </c>
      <c r="E26" s="149">
        <f>累计利润调整表!E87/10000</f>
        <v>30099.392633999996</v>
      </c>
      <c r="F26" s="149">
        <f>累计利润调整表!F87/10000</f>
        <v>-33380.833003</v>
      </c>
      <c r="G26" s="149">
        <f>累计利润调整表!G87/10000</f>
        <v>68.076872364689478</v>
      </c>
      <c r="H26" s="149">
        <f>累计利润调整表!H87/10000</f>
        <v>5929.1268721132101</v>
      </c>
      <c r="I26" s="149">
        <f>累计利润调整表!I87/10000</f>
        <v>-4668.52470713208</v>
      </c>
      <c r="J26" s="149">
        <f>累计利润调整表!J87/10000</f>
        <v>179.92247500000008</v>
      </c>
      <c r="K26" s="149">
        <f>累计利润调整表!K87/10000</f>
        <v>0</v>
      </c>
      <c r="L26" s="149">
        <f>累计利润调整表!L87/10000</f>
        <v>-203.611311</v>
      </c>
      <c r="M26" s="149">
        <f>累计利润调整表!M87/10000</f>
        <v>-1168.8364566164382</v>
      </c>
      <c r="N26" s="149">
        <f>累计利润调整表!N87/10000</f>
        <v>356.40648600000009</v>
      </c>
      <c r="O26" s="149">
        <f>累计利润调整表!O87/10000</f>
        <v>18854.900296</v>
      </c>
      <c r="P26" s="149">
        <f>累计利润调整表!P87/10000</f>
        <v>-83.576138999999998</v>
      </c>
      <c r="Q26" s="149">
        <f>累计利润调整表!Q87/10000</f>
        <v>16937.990469999997</v>
      </c>
      <c r="R26" s="149">
        <f>累计利润调整表!R87/10000</f>
        <v>2131.2643509999998</v>
      </c>
      <c r="S26" s="149">
        <f>累计利润调整表!S87/10000</f>
        <v>-130.77838599999998</v>
      </c>
      <c r="T26" s="149">
        <f>累计利润调整表!T87/10000</f>
        <v>-596.13668000000018</v>
      </c>
      <c r="U26" s="149">
        <f>累计利润调整表!U87/10000</f>
        <v>-145.30315900000002</v>
      </c>
      <c r="V26" s="149">
        <f>累计利润调整表!V87/10000</f>
        <v>-28.119050000000001</v>
      </c>
      <c r="W26" s="149">
        <f>累计利润调整表!W87/10000</f>
        <v>-422.71447100000012</v>
      </c>
      <c r="X26" s="149">
        <f>累计利润调整表!X87/10000</f>
        <v>0</v>
      </c>
      <c r="Y26" s="149">
        <f>累计利润调整表!Y87/10000</f>
        <v>0</v>
      </c>
    </row>
    <row r="27" spans="1:25">
      <c r="A27" s="93"/>
      <c r="B27" s="94">
        <f>累计利润调整表!B88/10000</f>
        <v>0</v>
      </c>
      <c r="C27" s="94">
        <f>累计利润调整表!C88/10000</f>
        <v>0</v>
      </c>
      <c r="D27" s="94">
        <f>累计利润调整表!D88/10000</f>
        <v>0</v>
      </c>
      <c r="E27" s="94">
        <f>累计利润调整表!E88/10000</f>
        <v>0</v>
      </c>
      <c r="F27" s="94">
        <f>累计利润调整表!F88/10000</f>
        <v>0</v>
      </c>
      <c r="G27" s="94">
        <f>累计利润调整表!G88/10000</f>
        <v>0</v>
      </c>
      <c r="H27" s="94">
        <f>累计利润调整表!H88/10000</f>
        <v>0</v>
      </c>
      <c r="I27" s="94">
        <f>累计利润调整表!I88/10000</f>
        <v>0</v>
      </c>
      <c r="J27" s="94">
        <f>累计利润调整表!J88/10000</f>
        <v>0</v>
      </c>
      <c r="K27" s="94">
        <f>累计利润调整表!K88/10000</f>
        <v>0</v>
      </c>
      <c r="L27" s="94">
        <f>累计利润调整表!L88/10000</f>
        <v>0</v>
      </c>
      <c r="M27" s="94">
        <f>累计利润调整表!M88/10000</f>
        <v>0</v>
      </c>
      <c r="N27" s="94">
        <f>累计利润调整表!N88/10000</f>
        <v>0</v>
      </c>
      <c r="O27" s="94">
        <f>累计利润调整表!O88/10000</f>
        <v>0</v>
      </c>
      <c r="P27" s="94">
        <f>累计利润调整表!P88/10000</f>
        <v>0</v>
      </c>
      <c r="Q27" s="94">
        <f>累计利润调整表!Q88/10000</f>
        <v>0</v>
      </c>
      <c r="R27" s="94">
        <f>累计利润调整表!R88/10000</f>
        <v>0</v>
      </c>
      <c r="S27" s="94">
        <f>累计利润调整表!S88/10000</f>
        <v>0</v>
      </c>
      <c r="T27" s="94">
        <f>累计利润调整表!T88/10000</f>
        <v>0</v>
      </c>
      <c r="U27" s="94">
        <f>累计利润调整表!U88/10000</f>
        <v>0</v>
      </c>
      <c r="V27" s="94">
        <f>累计利润调整表!V88/10000</f>
        <v>0</v>
      </c>
      <c r="W27" s="94">
        <f>累计利润调整表!W88/10000</f>
        <v>0</v>
      </c>
      <c r="X27" s="94">
        <f>累计利润调整表!X88/10000</f>
        <v>0</v>
      </c>
      <c r="Y27" s="94">
        <f>累计利润调整表!Y88/10000</f>
        <v>0</v>
      </c>
    </row>
    <row r="28" spans="1:25">
      <c r="A28" s="104" t="s">
        <v>52</v>
      </c>
      <c r="B28" s="150">
        <f>累计利润调整表!B89/10000</f>
        <v>11653.436690999999</v>
      </c>
      <c r="C28" s="150">
        <f>累计利润调整表!C89/10000</f>
        <v>0</v>
      </c>
      <c r="D28" s="150">
        <f>累计利润调整表!D89/10000</f>
        <v>0</v>
      </c>
      <c r="E28" s="150">
        <f>累计利润调整表!E89/10000</f>
        <v>11653.436690999999</v>
      </c>
      <c r="F28" s="150">
        <f>累计利润调整表!F89/10000</f>
        <v>0</v>
      </c>
      <c r="G28" s="150">
        <f>累计利润调整表!G89/10000</f>
        <v>0</v>
      </c>
      <c r="H28" s="150">
        <f>累计利润调整表!H89/10000</f>
        <v>0</v>
      </c>
      <c r="I28" s="150">
        <f>累计利润调整表!I89/10000</f>
        <v>0</v>
      </c>
      <c r="J28" s="150">
        <f>累计利润调整表!J89/10000</f>
        <v>0</v>
      </c>
      <c r="K28" s="150">
        <f>累计利润调整表!K89/10000</f>
        <v>0</v>
      </c>
      <c r="L28" s="150">
        <f>累计利润调整表!L89/10000</f>
        <v>0</v>
      </c>
      <c r="M28" s="150">
        <f>累计利润调整表!M89/10000</f>
        <v>0</v>
      </c>
      <c r="N28" s="150">
        <f>累计利润调整表!N89/10000</f>
        <v>0</v>
      </c>
      <c r="O28" s="150">
        <f>累计利润调整表!O89/10000</f>
        <v>0</v>
      </c>
      <c r="P28" s="150">
        <f>累计利润调整表!P89/10000</f>
        <v>0</v>
      </c>
      <c r="Q28" s="150">
        <f>累计利润调整表!Q89/10000</f>
        <v>0</v>
      </c>
      <c r="R28" s="150">
        <f>累计利润调整表!R89/10000</f>
        <v>0</v>
      </c>
      <c r="S28" s="150">
        <f>累计利润调整表!S89/10000</f>
        <v>0</v>
      </c>
      <c r="T28" s="150">
        <f>累计利润调整表!T89/10000</f>
        <v>0</v>
      </c>
      <c r="U28" s="150">
        <f>累计利润调整表!U89/10000</f>
        <v>0</v>
      </c>
      <c r="V28" s="150">
        <f>累计利润调整表!V89/10000</f>
        <v>0</v>
      </c>
      <c r="W28" s="150">
        <f>累计利润调整表!W89/10000</f>
        <v>0</v>
      </c>
      <c r="X28" s="150">
        <f>累计利润调整表!X89/10000</f>
        <v>0</v>
      </c>
      <c r="Y28" s="150">
        <f>累计利润调整表!Y89/10000</f>
        <v>0</v>
      </c>
    </row>
    <row r="29" spans="1:25" ht="14.25" thickBot="1">
      <c r="A29" s="107" t="s">
        <v>55</v>
      </c>
      <c r="B29" s="151">
        <f>累计利润调整表!B90/10000</f>
        <v>0</v>
      </c>
      <c r="C29" s="151">
        <f>累计利润调整表!C90/10000</f>
        <v>3015.7511378238996</v>
      </c>
      <c r="D29" s="151">
        <f>累计利润调整表!D90/10000</f>
        <v>-15071.621204471681</v>
      </c>
      <c r="E29" s="151">
        <f>累计利润调整表!E90/10000</f>
        <v>18445.955942999997</v>
      </c>
      <c r="F29" s="151">
        <f>累计利润调整表!F90/10000</f>
        <v>-33380.833003</v>
      </c>
      <c r="G29" s="151">
        <f>累计利润调整表!G90/10000</f>
        <v>68.076872364689478</v>
      </c>
      <c r="H29" s="151">
        <f>累计利润调整表!H90/10000</f>
        <v>5929.1268721132101</v>
      </c>
      <c r="I29" s="151">
        <f>累计利润调整表!I90/10000</f>
        <v>-4668.52470713208</v>
      </c>
      <c r="J29" s="151">
        <f>累计利润调整表!J90/10000</f>
        <v>179.92247500000008</v>
      </c>
      <c r="K29" s="151">
        <f>累计利润调整表!K90/10000</f>
        <v>0</v>
      </c>
      <c r="L29" s="151">
        <f>累计利润调整表!L90/10000</f>
        <v>-203.611311</v>
      </c>
      <c r="M29" s="151">
        <f>累计利润调整表!M90/10000</f>
        <v>-1168.8364566164382</v>
      </c>
      <c r="N29" s="151">
        <f>累计利润调整表!N90/10000</f>
        <v>356.40648600000009</v>
      </c>
      <c r="O29" s="151">
        <f>累计利润调整表!O90/10000</f>
        <v>18854.900296</v>
      </c>
      <c r="P29" s="151">
        <f>累计利润调整表!P90/10000</f>
        <v>-83.576138999999998</v>
      </c>
      <c r="Q29" s="151">
        <f>累计利润调整表!Q90/10000</f>
        <v>16937.990469999997</v>
      </c>
      <c r="R29" s="151">
        <f>累计利润调整表!R90/10000</f>
        <v>2131.2643509999998</v>
      </c>
      <c r="S29" s="151">
        <f>累计利润调整表!S90/10000</f>
        <v>-130.77838599999998</v>
      </c>
      <c r="T29" s="151">
        <f>累计利润调整表!T90/10000</f>
        <v>-596.13668000000018</v>
      </c>
      <c r="U29" s="151">
        <f>累计利润调整表!U90/10000</f>
        <v>-145.30315900000002</v>
      </c>
      <c r="V29" s="151">
        <f>累计利润调整表!V90/10000</f>
        <v>-28.119050000000001</v>
      </c>
      <c r="W29" s="151">
        <f>累计利润调整表!W90/10000</f>
        <v>-422.71447100000012</v>
      </c>
      <c r="X29" s="151">
        <f>累计利润调整表!X90/10000</f>
        <v>0</v>
      </c>
      <c r="Y29" s="151">
        <f>累计利润调整表!Y90/10000</f>
        <v>0</v>
      </c>
    </row>
    <row r="31" spans="1:25" ht="14.25" thickBot="1">
      <c r="A31" s="59"/>
      <c r="B31" s="62" t="s">
        <v>110</v>
      </c>
    </row>
    <row r="32" spans="1:25" s="59" customFormat="1">
      <c r="A32" s="65" t="s">
        <v>59</v>
      </c>
      <c r="B32" s="66" t="str">
        <f>累计利润调整表!B32</f>
        <v>合计</v>
      </c>
      <c r="C32" s="66" t="str">
        <f>累计利润调整表!C32</f>
        <v>其他</v>
      </c>
      <c r="D32" s="66" t="str">
        <f>累计利润调整表!D32</f>
        <v>总部中后台</v>
      </c>
      <c r="E32" s="66" t="str">
        <f>累计利润调整表!E32</f>
        <v>经纪业务部</v>
      </c>
      <c r="F32" s="66" t="str">
        <f>累计利润调整表!F32</f>
        <v>资产管理部</v>
      </c>
      <c r="G32" s="66" t="str">
        <f>累计利润调整表!G32</f>
        <v>深分公司合计</v>
      </c>
      <c r="H32" s="77" t="str">
        <f>累计利润调整表!H32</f>
        <v>固定收益部</v>
      </c>
      <c r="I32" s="77" t="str">
        <f>累计利润调整表!I32</f>
        <v>证券投资部</v>
      </c>
      <c r="J32" s="77" t="str">
        <f>累计利润调整表!J32</f>
        <v>金融衍生品投资部</v>
      </c>
      <c r="K32" s="77" t="str">
        <f>累计利润调整表!K32</f>
        <v>风险管理部</v>
      </c>
      <c r="L32" s="77" t="str">
        <f>累计利润调整表!L32</f>
        <v>深圳管理部</v>
      </c>
      <c r="M32" s="77" t="str">
        <f>累计利润调整表!M32</f>
        <v>金融工程部</v>
      </c>
      <c r="N32" s="66" t="str">
        <f>累计利润调整表!N32</f>
        <v>中小企业融资部</v>
      </c>
      <c r="O32" s="66" t="str">
        <f>累计利润调整表!O32</f>
        <v>投资银行合计</v>
      </c>
      <c r="P32" s="77" t="str">
        <f>累计利润调整表!P32</f>
        <v>财务顾问部</v>
      </c>
      <c r="Q32" s="77" t="str">
        <f>累计利润调整表!Q32</f>
        <v>债券融资部</v>
      </c>
      <c r="R32" s="77" t="str">
        <f>累计利润调整表!R32</f>
        <v>股权融资部</v>
      </c>
      <c r="S32" s="77" t="str">
        <f>累计利润调整表!S32</f>
        <v>投资银行总部</v>
      </c>
      <c r="T32" s="66" t="str">
        <f>累计利润调整表!T32</f>
        <v>浙江分公司小计</v>
      </c>
      <c r="U32" s="77" t="str">
        <f>累计利润调整表!U32</f>
        <v>浙分总部</v>
      </c>
      <c r="V32" s="77" t="str">
        <f>累计利润调整表!V32</f>
        <v>综合业务部</v>
      </c>
      <c r="W32" s="77" t="str">
        <f>累计利润调整表!W32</f>
        <v>网络金融部</v>
      </c>
      <c r="X32" s="66">
        <f>累计利润调整表!X32</f>
        <v>0</v>
      </c>
      <c r="Y32" s="66">
        <f>累计利润调整表!Y32</f>
        <v>0</v>
      </c>
    </row>
    <row r="33" spans="1:25" s="59" customFormat="1" ht="13.5" customHeight="1">
      <c r="A33" s="67" t="s">
        <v>61</v>
      </c>
      <c r="B33" s="84">
        <f>累计考核费用!C108/10000</f>
        <v>6722.589281999999</v>
      </c>
      <c r="C33" s="84">
        <f>累计考核费用!D108/10000</f>
        <v>18.59</v>
      </c>
      <c r="D33" s="84">
        <f>累计考核费用!E108/10000</f>
        <v>1692.3656390000001</v>
      </c>
      <c r="E33" s="84">
        <f>累计考核费用!F108/10000</f>
        <v>3205.9178689999999</v>
      </c>
      <c r="F33" s="84">
        <f>累计考核费用!G108/10000</f>
        <v>200.27561200000002</v>
      </c>
      <c r="G33" s="84">
        <f>累计考核费用!H108/10000</f>
        <v>514.28087300000004</v>
      </c>
      <c r="H33" s="84">
        <f>累计考核费用!I108/10000</f>
        <v>150.942306</v>
      </c>
      <c r="I33" s="84">
        <f>累计考核费用!J108/10000</f>
        <v>128.37791899999999</v>
      </c>
      <c r="J33" s="84">
        <f>累计考核费用!K108/10000</f>
        <v>70.889601999999996</v>
      </c>
      <c r="K33" s="84">
        <f>累计考核费用!L108/10000</f>
        <v>0</v>
      </c>
      <c r="L33" s="84">
        <f>累计考核费用!M108/10000</f>
        <v>59.182945999999994</v>
      </c>
      <c r="M33" s="86">
        <f>累计考核费用!N108/10000</f>
        <v>104.88809999999999</v>
      </c>
      <c r="N33" s="86">
        <f>累计考核费用!O108/10000</f>
        <v>208.868089</v>
      </c>
      <c r="O33" s="86">
        <f>累计考核费用!P108/10000</f>
        <v>614.55382199999997</v>
      </c>
      <c r="P33" s="86">
        <f>累计考核费用!Q108/10000</f>
        <v>28.754151</v>
      </c>
      <c r="Q33" s="86">
        <f>累计考核费用!R108/10000</f>
        <v>156.14047600000001</v>
      </c>
      <c r="R33" s="86">
        <f>累计考核费用!S108/10000</f>
        <v>351.855119</v>
      </c>
      <c r="S33" s="84">
        <f>累计考核费用!T108/10000</f>
        <v>77.804075999999995</v>
      </c>
      <c r="T33" s="84">
        <f>累计考核费用!U108/10000</f>
        <v>267.73737800000004</v>
      </c>
      <c r="U33" s="84">
        <f>累计考核费用!V108/10000</f>
        <v>67.786344999999997</v>
      </c>
      <c r="V33" s="84">
        <f>累计考核费用!W108/10000</f>
        <v>16.425681000000001</v>
      </c>
      <c r="W33" s="84">
        <f>累计考核费用!X108/10000</f>
        <v>183.525352</v>
      </c>
      <c r="X33" s="59">
        <f>累计考核费用!Y108/10000</f>
        <v>0</v>
      </c>
      <c r="Y33" s="59">
        <f>累计考核费用!Z108/10000</f>
        <v>0</v>
      </c>
    </row>
    <row r="34" spans="1:25" s="59" customFormat="1">
      <c r="A34" s="67" t="s">
        <v>62</v>
      </c>
      <c r="B34" s="84">
        <f>累计考核费用!C109/10000</f>
        <v>80.363095999999985</v>
      </c>
      <c r="C34" s="84">
        <f>累计考核费用!D109/10000</f>
        <v>1.0960000000000001</v>
      </c>
      <c r="D34" s="84">
        <f>累计考核费用!E109/10000</f>
        <v>12.987500000000001</v>
      </c>
      <c r="E34" s="84">
        <f>累计考核费用!F109/10000</f>
        <v>60.392962999999988</v>
      </c>
      <c r="F34" s="84">
        <f>累计考核费用!G109/10000</f>
        <v>1.7175</v>
      </c>
      <c r="G34" s="84">
        <f>累计考核费用!H109/10000</f>
        <v>2.664533</v>
      </c>
      <c r="H34" s="84">
        <f>累计考核费用!I109/10000</f>
        <v>0.83499999999999996</v>
      </c>
      <c r="I34" s="84">
        <f>累计考核费用!J109/10000</f>
        <v>0.94703300000000001</v>
      </c>
      <c r="J34" s="84">
        <f>累计考核费用!K109/10000</f>
        <v>0.16</v>
      </c>
      <c r="K34" s="84">
        <f>累计考核费用!L109/10000</f>
        <v>0</v>
      </c>
      <c r="L34" s="84">
        <f>累计考核费用!M109/10000</f>
        <v>0.22500000000000001</v>
      </c>
      <c r="M34" s="86">
        <f>累计考核费用!N109/10000</f>
        <v>0.4975</v>
      </c>
      <c r="N34" s="86">
        <f>累计考核费用!O109/10000</f>
        <v>7.0000000000000001E-3</v>
      </c>
      <c r="O34" s="86">
        <f>累计考核费用!P109/10000</f>
        <v>1.4976</v>
      </c>
      <c r="P34" s="86">
        <f>累计考核费用!Q109/10000</f>
        <v>1.7500000000000002E-2</v>
      </c>
      <c r="Q34" s="86">
        <f>累计考核费用!R109/10000</f>
        <v>1.0802</v>
      </c>
      <c r="R34" s="86">
        <f>累计考核费用!S109/10000</f>
        <v>0</v>
      </c>
      <c r="S34" s="84">
        <f>累计考核费用!T109/10000</f>
        <v>0.39989999999999998</v>
      </c>
      <c r="T34" s="84">
        <f>累计考核费用!U109/10000</f>
        <v>0</v>
      </c>
      <c r="U34" s="84">
        <f>累计考核费用!V109/10000</f>
        <v>0</v>
      </c>
      <c r="V34" s="84">
        <f>累计考核费用!W109/10000</f>
        <v>0</v>
      </c>
      <c r="W34" s="84">
        <f>累计考核费用!X109/10000</f>
        <v>0</v>
      </c>
      <c r="X34" s="59">
        <f>累计考核费用!Y109/10000</f>
        <v>0</v>
      </c>
      <c r="Y34" s="59">
        <f>累计考核费用!Z109/10000</f>
        <v>0</v>
      </c>
    </row>
    <row r="35" spans="1:25" s="59" customFormat="1">
      <c r="A35" s="67" t="s">
        <v>63</v>
      </c>
      <c r="B35" s="84">
        <f>累计考核费用!C110/10000</f>
        <v>289.77093899999994</v>
      </c>
      <c r="C35" s="84">
        <f>累计考核费用!D110/10000</f>
        <v>0.39119999999999999</v>
      </c>
      <c r="D35" s="84">
        <f>累计考核费用!E110/10000</f>
        <v>62.676946999999998</v>
      </c>
      <c r="E35" s="84">
        <f>累计考核费用!F110/10000</f>
        <v>99.074274999999972</v>
      </c>
      <c r="F35" s="84">
        <f>累计考核费用!G110/10000</f>
        <v>4.1246300000000007</v>
      </c>
      <c r="G35" s="84">
        <f>累计考核费用!H110/10000</f>
        <v>10.275269000000002</v>
      </c>
      <c r="H35" s="84">
        <f>累计考核费用!I110/10000</f>
        <v>3.096765</v>
      </c>
      <c r="I35" s="84">
        <f>累计考核费用!J110/10000</f>
        <v>2.6280360000000003</v>
      </c>
      <c r="J35" s="84">
        <f>累计考核费用!K110/10000</f>
        <v>1.451392</v>
      </c>
      <c r="K35" s="84">
        <f>累计考核费用!L110/10000</f>
        <v>0</v>
      </c>
      <c r="L35" s="84">
        <f>累计考核费用!M110/10000</f>
        <v>0.90977999999999992</v>
      </c>
      <c r="M35" s="86">
        <f>累计考核费用!N110/10000</f>
        <v>2.1892960000000001</v>
      </c>
      <c r="N35" s="86">
        <f>累计考核费用!O110/10000</f>
        <v>4.134925</v>
      </c>
      <c r="O35" s="86">
        <f>累计考核费用!P110/10000</f>
        <v>104.22379100000001</v>
      </c>
      <c r="P35" s="86">
        <f>累计考核费用!Q110/10000</f>
        <v>0.60004199999999996</v>
      </c>
      <c r="Q35" s="86">
        <f>累计考核费用!R110/10000</f>
        <v>83.137468999999996</v>
      </c>
      <c r="R35" s="86">
        <f>累计考核费用!S110/10000</f>
        <v>19.002542999999999</v>
      </c>
      <c r="S35" s="84">
        <f>累计考核费用!T110/10000</f>
        <v>1.4837370000000001</v>
      </c>
      <c r="T35" s="84">
        <f>累计考核费用!U110/10000</f>
        <v>4.8699020000000006</v>
      </c>
      <c r="U35" s="84">
        <f>累计考核费用!V110/10000</f>
        <v>1.3704479999999999</v>
      </c>
      <c r="V35" s="84">
        <f>累计考核费用!W110/10000</f>
        <v>0.34027499999999999</v>
      </c>
      <c r="W35" s="84">
        <f>累计考核费用!X110/10000</f>
        <v>3.159179</v>
      </c>
      <c r="X35" s="59">
        <f>累计考核费用!Y110/10000</f>
        <v>0</v>
      </c>
      <c r="Y35" s="59">
        <f>累计考核费用!Z110/10000</f>
        <v>0</v>
      </c>
    </row>
    <row r="36" spans="1:25" s="59" customFormat="1">
      <c r="A36" s="67" t="s">
        <v>64</v>
      </c>
      <c r="B36" s="84">
        <f>累计考核费用!C111/10000</f>
        <v>1581.6776749999999</v>
      </c>
      <c r="C36" s="84">
        <f>累计考核费用!D111/10000</f>
        <v>-18.889035</v>
      </c>
      <c r="D36" s="84">
        <f>累计考核费用!E111/10000</f>
        <v>320.06993600000004</v>
      </c>
      <c r="E36" s="84">
        <f>累计考核费用!F111/10000</f>
        <v>876.13326899999993</v>
      </c>
      <c r="F36" s="84">
        <f>累计考核费用!G111/10000</f>
        <v>50.969673999999998</v>
      </c>
      <c r="G36" s="84">
        <f>累计考核费用!H111/10000</f>
        <v>132.54379100000003</v>
      </c>
      <c r="H36" s="84">
        <f>累计考核费用!I111/10000</f>
        <v>37.908233000000003</v>
      </c>
      <c r="I36" s="84">
        <f>累计考核费用!J111/10000</f>
        <v>35.244925000000002</v>
      </c>
      <c r="J36" s="84">
        <f>累计考核费用!K111/10000</f>
        <v>19.596564000000001</v>
      </c>
      <c r="K36" s="84">
        <f>累计考核费用!L111/10000</f>
        <v>0</v>
      </c>
      <c r="L36" s="84">
        <f>累计考核费用!M111/10000</f>
        <v>11.104217</v>
      </c>
      <c r="M36" s="86">
        <f>累计考核费用!N111/10000</f>
        <v>28.689852000000002</v>
      </c>
      <c r="N36" s="86">
        <f>累计考核费用!O111/10000</f>
        <v>52.366033999999999</v>
      </c>
      <c r="O36" s="86">
        <f>累计考核费用!P111/10000</f>
        <v>87.231973999999994</v>
      </c>
      <c r="P36" s="86">
        <f>累计考核费用!Q111/10000</f>
        <v>6.2264889999999999</v>
      </c>
      <c r="Q36" s="86">
        <f>累计考核费用!R111/10000</f>
        <v>38.523454999999998</v>
      </c>
      <c r="R36" s="86">
        <f>累计考核费用!S111/10000</f>
        <v>31.102710999999999</v>
      </c>
      <c r="S36" s="84">
        <f>累计考核费用!T111/10000</f>
        <v>11.379319000000001</v>
      </c>
      <c r="T36" s="84">
        <f>累计考核费用!U111/10000</f>
        <v>81.252032</v>
      </c>
      <c r="U36" s="84">
        <f>累计考核费用!V111/10000</f>
        <v>12.828237</v>
      </c>
      <c r="V36" s="84">
        <f>累计考核费用!W111/10000</f>
        <v>5.8559339999999995</v>
      </c>
      <c r="W36" s="84">
        <f>累计考核费用!X111/10000</f>
        <v>62.567861000000001</v>
      </c>
      <c r="X36" s="59">
        <f>累计考核费用!Y111/10000</f>
        <v>0</v>
      </c>
      <c r="Y36" s="59">
        <f>累计考核费用!Z111/10000</f>
        <v>0</v>
      </c>
    </row>
    <row r="37" spans="1:25" s="59" customFormat="1">
      <c r="A37" s="67" t="s">
        <v>65</v>
      </c>
      <c r="B37" s="84">
        <f>累计考核费用!C112/10000</f>
        <v>0</v>
      </c>
      <c r="C37" s="84">
        <f>累计考核费用!D112/10000</f>
        <v>0</v>
      </c>
      <c r="D37" s="84">
        <f>累计考核费用!E112/10000</f>
        <v>0</v>
      </c>
      <c r="E37" s="84">
        <f>累计考核费用!F112/10000</f>
        <v>0</v>
      </c>
      <c r="F37" s="84">
        <f>累计考核费用!G112/10000</f>
        <v>0</v>
      </c>
      <c r="G37" s="84">
        <f>累计考核费用!H112/10000</f>
        <v>0</v>
      </c>
      <c r="H37" s="84">
        <f>累计考核费用!I112/10000</f>
        <v>0</v>
      </c>
      <c r="I37" s="84">
        <f>累计考核费用!J112/10000</f>
        <v>0</v>
      </c>
      <c r="J37" s="84">
        <f>累计考核费用!K112/10000</f>
        <v>0</v>
      </c>
      <c r="K37" s="84">
        <f>累计考核费用!L112/10000</f>
        <v>0</v>
      </c>
      <c r="L37" s="84">
        <f>累计考核费用!M112/10000</f>
        <v>0</v>
      </c>
      <c r="M37" s="86">
        <f>累计考核费用!N112/10000</f>
        <v>0</v>
      </c>
      <c r="N37" s="86">
        <f>累计考核费用!O112/10000</f>
        <v>0</v>
      </c>
      <c r="O37" s="86">
        <f>累计考核费用!P112/10000</f>
        <v>0</v>
      </c>
      <c r="P37" s="86">
        <f>累计考核费用!Q112/10000</f>
        <v>0</v>
      </c>
      <c r="Q37" s="86">
        <f>累计考核费用!R112/10000</f>
        <v>0</v>
      </c>
      <c r="R37" s="86">
        <f>累计考核费用!S112/10000</f>
        <v>0</v>
      </c>
      <c r="S37" s="84">
        <f>累计考核费用!T112/10000</f>
        <v>0</v>
      </c>
      <c r="T37" s="84">
        <f>累计考核费用!U112/10000</f>
        <v>0</v>
      </c>
      <c r="U37" s="84">
        <f>累计考核费用!V112/10000</f>
        <v>0</v>
      </c>
      <c r="V37" s="84">
        <f>累计考核费用!W112/10000</f>
        <v>0</v>
      </c>
      <c r="W37" s="84">
        <f>累计考核费用!X112/10000</f>
        <v>0</v>
      </c>
      <c r="X37" s="59">
        <f>累计考核费用!Y112/10000</f>
        <v>0</v>
      </c>
      <c r="Y37" s="59">
        <f>累计考核费用!Z112/10000</f>
        <v>0</v>
      </c>
    </row>
    <row r="38" spans="1:25" s="59" customFormat="1">
      <c r="A38" s="67" t="s">
        <v>66</v>
      </c>
      <c r="B38" s="84">
        <f>累计考核费用!C113/10000</f>
        <v>21.408656000000004</v>
      </c>
      <c r="C38" s="84">
        <f>累计考核费用!D113/10000</f>
        <v>0</v>
      </c>
      <c r="D38" s="84">
        <f>累计考核费用!E113/10000</f>
        <v>-0.12114000000000001</v>
      </c>
      <c r="E38" s="84">
        <f>累计考核费用!F113/10000</f>
        <v>17.892196000000002</v>
      </c>
      <c r="F38" s="84">
        <f>累计考核费用!G113/10000</f>
        <v>0</v>
      </c>
      <c r="G38" s="84">
        <f>累计考核费用!H113/10000</f>
        <v>0.40379999999999999</v>
      </c>
      <c r="H38" s="84">
        <f>累计考核费用!I113/10000</f>
        <v>0</v>
      </c>
      <c r="I38" s="84">
        <f>累计考核费用!J113/10000</f>
        <v>0</v>
      </c>
      <c r="J38" s="84">
        <f>累计考核费用!K113/10000</f>
        <v>0.40379999999999999</v>
      </c>
      <c r="K38" s="84">
        <f>累计考核费用!L113/10000</f>
        <v>0</v>
      </c>
      <c r="L38" s="84">
        <f>累计考核费用!M113/10000</f>
        <v>0</v>
      </c>
      <c r="M38" s="86">
        <f>累计考核费用!N113/10000</f>
        <v>0</v>
      </c>
      <c r="N38" s="86">
        <f>累计考核费用!O113/10000</f>
        <v>0</v>
      </c>
      <c r="O38" s="86">
        <f>累计考核费用!P113/10000</f>
        <v>0</v>
      </c>
      <c r="P38" s="86">
        <f>累计考核费用!Q113/10000</f>
        <v>0</v>
      </c>
      <c r="Q38" s="86">
        <f>累计考核费用!R113/10000</f>
        <v>0</v>
      </c>
      <c r="R38" s="86">
        <f>累计考核费用!S113/10000</f>
        <v>0</v>
      </c>
      <c r="S38" s="84">
        <f>累计考核费用!T113/10000</f>
        <v>0</v>
      </c>
      <c r="T38" s="84">
        <f>累计考核费用!U113/10000</f>
        <v>3.2338</v>
      </c>
      <c r="U38" s="84">
        <f>累计考核费用!V113/10000</f>
        <v>0</v>
      </c>
      <c r="V38" s="84">
        <f>累计考核费用!W113/10000</f>
        <v>0</v>
      </c>
      <c r="W38" s="84">
        <f>累计考核费用!X113/10000</f>
        <v>3.2338</v>
      </c>
      <c r="X38" s="59">
        <f>累计考核费用!Y113/10000</f>
        <v>0</v>
      </c>
      <c r="Y38" s="59">
        <f>累计考核费用!Z113/10000</f>
        <v>0</v>
      </c>
    </row>
    <row r="39" spans="1:25" s="59" customFormat="1">
      <c r="A39" s="67" t="s">
        <v>67</v>
      </c>
      <c r="B39" s="84">
        <f>累计考核费用!C114/10000</f>
        <v>142.36160000000001</v>
      </c>
      <c r="C39" s="84">
        <f>累计考核费用!D114/10000</f>
        <v>0.21</v>
      </c>
      <c r="D39" s="84">
        <f>累计考核费用!E114/10000</f>
        <v>38.813600000000001</v>
      </c>
      <c r="E39" s="84">
        <f>累计考核费用!F114/10000</f>
        <v>55.905999999999999</v>
      </c>
      <c r="F39" s="84">
        <f>累计考核费用!G114/10000</f>
        <v>5.9560000000000004</v>
      </c>
      <c r="G39" s="84">
        <f>累计考核费用!H114/10000</f>
        <v>12.208</v>
      </c>
      <c r="H39" s="84">
        <f>累计考核费用!I114/10000</f>
        <v>3.8959999999999999</v>
      </c>
      <c r="I39" s="84">
        <f>累计考核费用!J114/10000</f>
        <v>3.024</v>
      </c>
      <c r="J39" s="84">
        <f>累计考核费用!K114/10000</f>
        <v>1.68</v>
      </c>
      <c r="K39" s="84">
        <f>累计考核费用!L114/10000</f>
        <v>0</v>
      </c>
      <c r="L39" s="84">
        <f>累计考核费用!M114/10000</f>
        <v>1.05</v>
      </c>
      <c r="M39" s="86">
        <f>累计考核费用!N114/10000</f>
        <v>2.5579999999999998</v>
      </c>
      <c r="N39" s="86">
        <f>累计考核费用!O114/10000</f>
        <v>7.7640000000000002</v>
      </c>
      <c r="O39" s="86">
        <f>累计考核费用!P114/10000</f>
        <v>13.372</v>
      </c>
      <c r="P39" s="86">
        <f>累计考核费用!Q114/10000</f>
        <v>1.248</v>
      </c>
      <c r="Q39" s="86">
        <f>累计考核费用!R114/10000</f>
        <v>5.8959999999999999</v>
      </c>
      <c r="R39" s="86">
        <f>累计考核费用!S114/10000</f>
        <v>4.4219999999999997</v>
      </c>
      <c r="S39" s="84">
        <f>累计考核费用!T114/10000</f>
        <v>1.806</v>
      </c>
      <c r="T39" s="84">
        <f>累计考核费用!U114/10000</f>
        <v>8.1319999999999997</v>
      </c>
      <c r="U39" s="84">
        <f>累计考核费用!V114/10000</f>
        <v>1.246</v>
      </c>
      <c r="V39" s="84">
        <f>累计考核费用!W114/10000</f>
        <v>0.58799999999999997</v>
      </c>
      <c r="W39" s="84">
        <f>累计考核费用!X114/10000</f>
        <v>6.298</v>
      </c>
      <c r="X39" s="59">
        <f>累计考核费用!Y114/10000</f>
        <v>0</v>
      </c>
      <c r="Y39" s="59">
        <f>累计考核费用!Z114/10000</f>
        <v>0</v>
      </c>
    </row>
    <row r="40" spans="1:25" s="59" customFormat="1">
      <c r="A40" s="67" t="s">
        <v>68</v>
      </c>
      <c r="B40" s="84">
        <f>累计考核费用!C115/10000</f>
        <v>45.229596999999998</v>
      </c>
      <c r="C40" s="84">
        <f>累计考核费用!D115/10000</f>
        <v>0</v>
      </c>
      <c r="D40" s="84">
        <f>累计考核费用!E115/10000</f>
        <v>19.743404000000002</v>
      </c>
      <c r="E40" s="84">
        <f>累计考核费用!F115/10000</f>
        <v>16.445183</v>
      </c>
      <c r="F40" s="84">
        <f>累计考核费用!G115/10000</f>
        <v>1.2</v>
      </c>
      <c r="G40" s="84">
        <f>累计考核费用!H115/10000</f>
        <v>4.3324100000000003</v>
      </c>
      <c r="H40" s="84">
        <f>累计考核费用!I115/10000</f>
        <v>0.127</v>
      </c>
      <c r="I40" s="84">
        <f>累计考核费用!J115/10000</f>
        <v>1.373904</v>
      </c>
      <c r="J40" s="84">
        <f>累计考核费用!K115/10000</f>
        <v>0.91659999999999997</v>
      </c>
      <c r="K40" s="84">
        <f>累计考核费用!L115/10000</f>
        <v>0</v>
      </c>
      <c r="L40" s="84">
        <f>累计考核费用!M115/10000</f>
        <v>1.3539060000000001</v>
      </c>
      <c r="M40" s="86">
        <f>累计考核费用!N115/10000</f>
        <v>0.56100000000000005</v>
      </c>
      <c r="N40" s="86">
        <f>累计考核费用!O115/10000</f>
        <v>0.8</v>
      </c>
      <c r="O40" s="86">
        <f>累计考核费用!P115/10000</f>
        <v>0.999</v>
      </c>
      <c r="P40" s="86">
        <f>累计考核费用!Q115/10000</f>
        <v>0</v>
      </c>
      <c r="Q40" s="86">
        <f>累计考核费用!R115/10000</f>
        <v>0.16</v>
      </c>
      <c r="R40" s="86">
        <f>累计考核费用!S115/10000</f>
        <v>0</v>
      </c>
      <c r="S40" s="84">
        <f>累计考核费用!T115/10000</f>
        <v>0.83899999999999997</v>
      </c>
      <c r="T40" s="84">
        <f>累计考核费用!U115/10000</f>
        <v>1.7096</v>
      </c>
      <c r="U40" s="84">
        <f>累计考核费用!V115/10000</f>
        <v>1.2290000000000001</v>
      </c>
      <c r="V40" s="84">
        <f>累计考核费用!W115/10000</f>
        <v>0.48060000000000003</v>
      </c>
      <c r="W40" s="84">
        <f>累计考核费用!X115/10000</f>
        <v>0</v>
      </c>
      <c r="X40" s="59">
        <f>累计考核费用!Y115/10000</f>
        <v>0</v>
      </c>
      <c r="Y40" s="59">
        <f>累计考核费用!Z115/10000</f>
        <v>0</v>
      </c>
    </row>
    <row r="41" spans="1:25" s="59" customFormat="1">
      <c r="A41" s="67" t="s">
        <v>69</v>
      </c>
      <c r="B41" s="84">
        <f>累计考核费用!C116/10000</f>
        <v>0</v>
      </c>
      <c r="C41" s="84">
        <f>累计考核费用!D116/10000</f>
        <v>0</v>
      </c>
      <c r="D41" s="84">
        <f>累计考核费用!E116/10000</f>
        <v>0</v>
      </c>
      <c r="E41" s="84">
        <f>累计考核费用!F116/10000</f>
        <v>0</v>
      </c>
      <c r="F41" s="84">
        <f>累计考核费用!G116/10000</f>
        <v>0</v>
      </c>
      <c r="G41" s="84">
        <f>累计考核费用!H116/10000</f>
        <v>0</v>
      </c>
      <c r="H41" s="84">
        <f>累计考核费用!I116/10000</f>
        <v>0</v>
      </c>
      <c r="I41" s="84">
        <f>累计考核费用!J116/10000</f>
        <v>0</v>
      </c>
      <c r="J41" s="84">
        <f>累计考核费用!K116/10000</f>
        <v>0</v>
      </c>
      <c r="K41" s="84">
        <f>累计考核费用!L116/10000</f>
        <v>0</v>
      </c>
      <c r="L41" s="84">
        <f>累计考核费用!M116/10000</f>
        <v>0</v>
      </c>
      <c r="M41" s="86">
        <f>累计考核费用!N116/10000</f>
        <v>0</v>
      </c>
      <c r="N41" s="86">
        <f>累计考核费用!O116/10000</f>
        <v>0</v>
      </c>
      <c r="O41" s="86">
        <f>累计考核费用!P116/10000</f>
        <v>0</v>
      </c>
      <c r="P41" s="86">
        <f>累计考核费用!Q116/10000</f>
        <v>0</v>
      </c>
      <c r="Q41" s="86">
        <f>累计考核费用!R116/10000</f>
        <v>0</v>
      </c>
      <c r="R41" s="86">
        <f>累计考核费用!S116/10000</f>
        <v>0</v>
      </c>
      <c r="S41" s="84">
        <f>累计考核费用!T116/10000</f>
        <v>0</v>
      </c>
      <c r="T41" s="84">
        <f>累计考核费用!U116/10000</f>
        <v>0</v>
      </c>
      <c r="U41" s="84">
        <f>累计考核费用!V116/10000</f>
        <v>0</v>
      </c>
      <c r="V41" s="84">
        <f>累计考核费用!W116/10000</f>
        <v>0</v>
      </c>
      <c r="W41" s="84">
        <f>累计考核费用!X116/10000</f>
        <v>0</v>
      </c>
      <c r="X41" s="59">
        <f>累计考核费用!Y116/10000</f>
        <v>0</v>
      </c>
      <c r="Y41" s="59">
        <f>累计考核费用!Z116/10000</f>
        <v>0</v>
      </c>
    </row>
    <row r="42" spans="1:25" s="59" customFormat="1">
      <c r="A42" s="67" t="s">
        <v>70</v>
      </c>
      <c r="B42" s="85">
        <f>累计考核费用!C117/10000</f>
        <v>8883.4008449999983</v>
      </c>
      <c r="C42" s="85">
        <f>累计考核费用!D117/10000</f>
        <v>1.3981649999999994</v>
      </c>
      <c r="D42" s="85">
        <f>累计考核费用!E117/10000</f>
        <v>2146.5358860000001</v>
      </c>
      <c r="E42" s="85">
        <f>累计考核费用!F117/10000</f>
        <v>4331.7617549999986</v>
      </c>
      <c r="F42" s="85">
        <f>累计考核费用!G117/10000</f>
        <v>264.24341600000002</v>
      </c>
      <c r="G42" s="85">
        <f>累计考核费用!H117/10000</f>
        <v>676.70867600000008</v>
      </c>
      <c r="H42" s="85">
        <f>累计考核费用!I117/10000</f>
        <v>196.80530400000001</v>
      </c>
      <c r="I42" s="85">
        <f>累计考核费用!J117/10000</f>
        <v>171.59581700000001</v>
      </c>
      <c r="J42" s="85">
        <f>累计考核费用!K117/10000</f>
        <v>95.097958000000006</v>
      </c>
      <c r="K42" s="85">
        <f>累计考核费用!L117/10000</f>
        <v>0</v>
      </c>
      <c r="L42" s="85">
        <f>累计考核费用!M117/10000</f>
        <v>73.825849000000005</v>
      </c>
      <c r="M42" s="87">
        <f>累计考核费用!N117/10000</f>
        <v>139.383748</v>
      </c>
      <c r="N42" s="87">
        <f>累计考核费用!O117/10000</f>
        <v>273.94004799999993</v>
      </c>
      <c r="O42" s="87">
        <f>累计考核费用!P117/10000</f>
        <v>821.87818700000003</v>
      </c>
      <c r="P42" s="87">
        <f>累计考核费用!Q117/10000</f>
        <v>36.846181999999999</v>
      </c>
      <c r="Q42" s="87">
        <f>累计考核费用!R117/10000</f>
        <v>284.93759999999997</v>
      </c>
      <c r="R42" s="87">
        <f>累计考核费用!S117/10000</f>
        <v>406.38237299999997</v>
      </c>
      <c r="S42" s="85">
        <f>累计考核费用!T117/10000</f>
        <v>93.712031999999979</v>
      </c>
      <c r="T42" s="85">
        <f>累计考核费用!U117/10000</f>
        <v>366.93471199999999</v>
      </c>
      <c r="U42" s="85">
        <f>累计考核费用!V117/10000</f>
        <v>84.460029999999989</v>
      </c>
      <c r="V42" s="85">
        <f>累计考核费用!W117/10000</f>
        <v>23.69049</v>
      </c>
      <c r="W42" s="85">
        <f>累计考核费用!X117/10000</f>
        <v>258.78419200000002</v>
      </c>
      <c r="X42" s="59">
        <f>累计考核费用!Y117/10000</f>
        <v>0</v>
      </c>
      <c r="Y42" s="59">
        <f>累计考核费用!Z117/10000</f>
        <v>0</v>
      </c>
    </row>
    <row r="43" spans="1:25" s="59" customFormat="1">
      <c r="A43" s="70" t="s">
        <v>72</v>
      </c>
      <c r="B43" s="84">
        <f>累计考核费用!C118/10000</f>
        <v>2900.3581040000008</v>
      </c>
      <c r="C43" s="84">
        <f>累计考核费用!D118/10000</f>
        <v>0</v>
      </c>
      <c r="D43" s="84">
        <f>累计考核费用!E118/10000</f>
        <v>0</v>
      </c>
      <c r="E43" s="84">
        <f>累计考核费用!F118/10000</f>
        <v>1742.4052460000009</v>
      </c>
      <c r="F43" s="84">
        <f>累计考核费用!G118/10000</f>
        <v>0</v>
      </c>
      <c r="G43" s="84">
        <f>累计考核费用!H118/10000</f>
        <v>2.5510490000000003</v>
      </c>
      <c r="H43" s="84">
        <f>累计考核费用!I118/10000</f>
        <v>0</v>
      </c>
      <c r="I43" s="84">
        <f>累计考核费用!J118/10000</f>
        <v>0</v>
      </c>
      <c r="J43" s="84">
        <f>累计考核费用!K118/10000</f>
        <v>0.53239999999999998</v>
      </c>
      <c r="K43" s="84">
        <f>累计考核费用!L118/10000</f>
        <v>0</v>
      </c>
      <c r="L43" s="84">
        <f>累计考核费用!M118/10000</f>
        <v>0</v>
      </c>
      <c r="M43" s="86">
        <f>累计考核费用!N118/10000</f>
        <v>2.0186490000000004</v>
      </c>
      <c r="N43" s="86">
        <f>累计考核费用!O118/10000</f>
        <v>0</v>
      </c>
      <c r="O43" s="86">
        <f>累计考核费用!P118/10000</f>
        <v>1149.106</v>
      </c>
      <c r="P43" s="86">
        <f>累计考核费用!Q118/10000</f>
        <v>0</v>
      </c>
      <c r="Q43" s="86">
        <f>累计考核费用!R118/10000</f>
        <v>958.60599999999999</v>
      </c>
      <c r="R43" s="86">
        <f>累计考核费用!S118/10000</f>
        <v>190.5</v>
      </c>
      <c r="S43" s="84">
        <f>累计考核费用!T118/10000</f>
        <v>0</v>
      </c>
      <c r="T43" s="84">
        <f>累计考核费用!U118/10000</f>
        <v>6.2958089999999993</v>
      </c>
      <c r="U43" s="84">
        <f>累计考核费用!V118/10000</f>
        <v>0</v>
      </c>
      <c r="V43" s="84">
        <f>累计考核费用!W118/10000</f>
        <v>0</v>
      </c>
      <c r="W43" s="84">
        <f>累计考核费用!X118/10000</f>
        <v>6.2958089999999993</v>
      </c>
      <c r="X43" s="59">
        <f>累计考核费用!Y118/10000</f>
        <v>0</v>
      </c>
      <c r="Y43" s="59">
        <f>累计考核费用!Z118/10000</f>
        <v>0</v>
      </c>
    </row>
    <row r="44" spans="1:25" s="59" customFormat="1">
      <c r="A44" s="70" t="s">
        <v>73</v>
      </c>
      <c r="B44" s="84">
        <f>累计考核费用!C119/10000</f>
        <v>6203.347933</v>
      </c>
      <c r="C44" s="84">
        <f>累计考核费用!D119/10000</f>
        <v>1.8626451492309571E-13</v>
      </c>
      <c r="D44" s="84">
        <f>累计考核费用!E119/10000</f>
        <v>0</v>
      </c>
      <c r="E44" s="84">
        <f>累计考核费用!F119/10000</f>
        <v>2639.505408</v>
      </c>
      <c r="F44" s="84">
        <f>累计考核费用!G119/10000</f>
        <v>0</v>
      </c>
      <c r="G44" s="84">
        <f>累计考核费用!H119/10000</f>
        <v>0</v>
      </c>
      <c r="H44" s="84">
        <f>累计考核费用!I119/10000</f>
        <v>0</v>
      </c>
      <c r="I44" s="84">
        <f>累计考核费用!J119/10000</f>
        <v>0</v>
      </c>
      <c r="J44" s="84">
        <f>累计考核费用!K119/10000</f>
        <v>0</v>
      </c>
      <c r="K44" s="84">
        <f>累计考核费用!L119/10000</f>
        <v>0</v>
      </c>
      <c r="L44" s="84">
        <f>累计考核费用!M119/10000</f>
        <v>0</v>
      </c>
      <c r="M44" s="86">
        <f>累计考核费用!N119/10000</f>
        <v>0</v>
      </c>
      <c r="N44" s="86">
        <f>累计考核费用!O119/10000</f>
        <v>1.54</v>
      </c>
      <c r="O44" s="86">
        <f>累计考核费用!P119/10000</f>
        <v>3562.3025250000001</v>
      </c>
      <c r="P44" s="86">
        <f>累计考核费用!Q119/10000</f>
        <v>0</v>
      </c>
      <c r="Q44" s="86">
        <f>累计考核费用!R119/10000</f>
        <v>3068.9525250000002</v>
      </c>
      <c r="R44" s="86">
        <f>累计考核费用!S119/10000</f>
        <v>493.35</v>
      </c>
      <c r="S44" s="84">
        <f>累计考核费用!T119/10000</f>
        <v>0</v>
      </c>
      <c r="T44" s="84">
        <f>累计考核费用!U119/10000</f>
        <v>0</v>
      </c>
      <c r="U44" s="84">
        <f>累计考核费用!V119/10000</f>
        <v>0</v>
      </c>
      <c r="V44" s="84">
        <f>累计考核费用!W119/10000</f>
        <v>0</v>
      </c>
      <c r="W44" s="84">
        <f>累计考核费用!X119/10000</f>
        <v>0</v>
      </c>
      <c r="X44" s="59">
        <f>累计考核费用!Y119/10000</f>
        <v>0</v>
      </c>
      <c r="Y44" s="59">
        <f>累计考核费用!Z119/10000</f>
        <v>0</v>
      </c>
    </row>
    <row r="45" spans="1:25" s="59" customFormat="1">
      <c r="A45" s="70" t="s">
        <v>74</v>
      </c>
      <c r="B45" s="84">
        <f>累计考核费用!C120/10000</f>
        <v>511.51041100000003</v>
      </c>
      <c r="C45" s="84">
        <f>累计考核费用!D120/10000</f>
        <v>-132.71767</v>
      </c>
      <c r="D45" s="84">
        <f>累计考核费用!E120/10000</f>
        <v>-3.7745339999999996</v>
      </c>
      <c r="E45" s="84">
        <f>累计考核费用!F120/10000</f>
        <v>447.25482599999998</v>
      </c>
      <c r="F45" s="84">
        <f>累计考核费用!G120/10000</f>
        <v>-131.45465299999998</v>
      </c>
      <c r="G45" s="84">
        <f>累计考核费用!H120/10000</f>
        <v>59.077624999999998</v>
      </c>
      <c r="H45" s="84">
        <f>累计考核费用!I120/10000</f>
        <v>66.753249999999994</v>
      </c>
      <c r="I45" s="84">
        <f>累计考核费用!J120/10000</f>
        <v>-8.8946680000000011</v>
      </c>
      <c r="J45" s="84">
        <f>累计考核费用!K120/10000</f>
        <v>3.4945690000000003</v>
      </c>
      <c r="K45" s="84">
        <f>累计考核费用!L120/10000</f>
        <v>0</v>
      </c>
      <c r="L45" s="84">
        <f>累计考核费用!M120/10000</f>
        <v>5.8399999999999999E-4</v>
      </c>
      <c r="M45" s="86">
        <f>累计考核费用!N120/10000</f>
        <v>-2.2761099999999996</v>
      </c>
      <c r="N45" s="86">
        <f>累计考核费用!O120/10000</f>
        <v>7.2954130000000017</v>
      </c>
      <c r="O45" s="86">
        <f>累计考核费用!P120/10000</f>
        <v>265.82940400000007</v>
      </c>
      <c r="P45" s="86">
        <f>累计考核费用!Q120/10000</f>
        <v>0</v>
      </c>
      <c r="Q45" s="86">
        <f>累计考核费用!R120/10000</f>
        <v>229.86837600000001</v>
      </c>
      <c r="R45" s="86">
        <f>累计考核费用!S120/10000</f>
        <v>35.961028000000006</v>
      </c>
      <c r="S45" s="84">
        <f>累计考核费用!T120/10000</f>
        <v>0</v>
      </c>
      <c r="T45" s="84">
        <f>累计考核费用!U120/10000</f>
        <v>0</v>
      </c>
      <c r="U45" s="84">
        <f>累计考核费用!V120/10000</f>
        <v>0</v>
      </c>
      <c r="V45" s="84">
        <f>累计考核费用!W120/10000</f>
        <v>0</v>
      </c>
      <c r="W45" s="84">
        <f>累计考核费用!X120/10000</f>
        <v>0</v>
      </c>
      <c r="X45" s="59">
        <f>累计考核费用!Y120/10000</f>
        <v>0</v>
      </c>
      <c r="Y45" s="59">
        <f>累计考核费用!Z120/10000</f>
        <v>0</v>
      </c>
    </row>
    <row r="46" spans="1:25" s="59" customFormat="1">
      <c r="A46" s="70" t="s">
        <v>75</v>
      </c>
      <c r="B46" s="84">
        <f>累计考核费用!C121/10000</f>
        <v>11.5</v>
      </c>
      <c r="C46" s="84">
        <f>累计考核费用!D121/10000</f>
        <v>0</v>
      </c>
      <c r="D46" s="84">
        <f>累计考核费用!E121/10000</f>
        <v>0</v>
      </c>
      <c r="E46" s="84">
        <f>累计考核费用!F121/10000</f>
        <v>0</v>
      </c>
      <c r="F46" s="84">
        <f>累计考核费用!G121/10000</f>
        <v>0</v>
      </c>
      <c r="G46" s="84">
        <f>累计考核费用!H121/10000</f>
        <v>11.5</v>
      </c>
      <c r="H46" s="84">
        <f>累计考核费用!I121/10000</f>
        <v>11.5</v>
      </c>
      <c r="I46" s="84">
        <f>累计考核费用!J121/10000</f>
        <v>0</v>
      </c>
      <c r="J46" s="84">
        <f>累计考核费用!K121/10000</f>
        <v>0</v>
      </c>
      <c r="K46" s="84">
        <f>累计考核费用!L121/10000</f>
        <v>0</v>
      </c>
      <c r="L46" s="84">
        <f>累计考核费用!M121/10000</f>
        <v>0</v>
      </c>
      <c r="M46" s="86">
        <f>累计考核费用!N121/10000</f>
        <v>0</v>
      </c>
      <c r="N46" s="86">
        <f>累计考核费用!O121/10000</f>
        <v>0</v>
      </c>
      <c r="O46" s="86">
        <f>累计考核费用!P121/10000</f>
        <v>0</v>
      </c>
      <c r="P46" s="86">
        <f>累计考核费用!Q121/10000</f>
        <v>0</v>
      </c>
      <c r="Q46" s="86">
        <f>累计考核费用!R121/10000</f>
        <v>0</v>
      </c>
      <c r="R46" s="86">
        <f>累计考核费用!S121/10000</f>
        <v>0</v>
      </c>
      <c r="S46" s="84">
        <f>累计考核费用!T121/10000</f>
        <v>0</v>
      </c>
      <c r="T46" s="84">
        <f>累计考核费用!U121/10000</f>
        <v>0</v>
      </c>
      <c r="U46" s="84">
        <f>累计考核费用!V121/10000</f>
        <v>0</v>
      </c>
      <c r="V46" s="84">
        <f>累计考核费用!W121/10000</f>
        <v>0</v>
      </c>
      <c r="W46" s="84">
        <f>累计考核费用!X121/10000</f>
        <v>0</v>
      </c>
      <c r="X46" s="59">
        <f>累计考核费用!Y121/10000</f>
        <v>0</v>
      </c>
      <c r="Y46" s="59">
        <f>累计考核费用!Z121/10000</f>
        <v>0</v>
      </c>
    </row>
    <row r="47" spans="1:25" s="59" customFormat="1">
      <c r="A47" s="70" t="s">
        <v>70</v>
      </c>
      <c r="B47" s="85">
        <f>累计考核费用!C122/10000</f>
        <v>9626.716448000001</v>
      </c>
      <c r="C47" s="85">
        <f>累计考核费用!D122/10000</f>
        <v>-132.7176699999998</v>
      </c>
      <c r="D47" s="85">
        <f>累计考核费用!E122/10000</f>
        <v>-3.7745339999999996</v>
      </c>
      <c r="E47" s="85">
        <f>累计考核费用!F122/10000</f>
        <v>4829.1654800000006</v>
      </c>
      <c r="F47" s="85">
        <f>累计考核费用!G122/10000</f>
        <v>-131.45465299999998</v>
      </c>
      <c r="G47" s="85">
        <f>累计考核费用!H122/10000</f>
        <v>73.128674000000004</v>
      </c>
      <c r="H47" s="85">
        <f>累计考核费用!I122/10000</f>
        <v>78.253249999999994</v>
      </c>
      <c r="I47" s="85">
        <f>累计考核费用!J122/10000</f>
        <v>-8.8946680000000011</v>
      </c>
      <c r="J47" s="85">
        <f>累计考核费用!K122/10000</f>
        <v>4.0269690000000002</v>
      </c>
      <c r="K47" s="85">
        <f>累计考核费用!L122/10000</f>
        <v>0</v>
      </c>
      <c r="L47" s="85">
        <f>累计考核费用!M122/10000</f>
        <v>5.8399999999999999E-4</v>
      </c>
      <c r="M47" s="87">
        <f>累计考核费用!N122/10000</f>
        <v>-0.25746099999999933</v>
      </c>
      <c r="N47" s="87">
        <f>累计考核费用!O122/10000</f>
        <v>8.8354130000000026</v>
      </c>
      <c r="O47" s="87">
        <f>累计考核费用!P122/10000</f>
        <v>4977.2379289999999</v>
      </c>
      <c r="P47" s="87">
        <f>累计考核费用!Q122/10000</f>
        <v>0</v>
      </c>
      <c r="Q47" s="87">
        <f>累计考核费用!R122/10000</f>
        <v>4257.4269009999998</v>
      </c>
      <c r="R47" s="87">
        <f>累计考核费用!S122/10000</f>
        <v>719.81102800000008</v>
      </c>
      <c r="S47" s="85">
        <f>累计考核费用!T122/10000</f>
        <v>0</v>
      </c>
      <c r="T47" s="85">
        <f>累计考核费用!U122/10000</f>
        <v>6.2958089999999993</v>
      </c>
      <c r="U47" s="85">
        <f>累计考核费用!V122/10000</f>
        <v>0</v>
      </c>
      <c r="V47" s="85">
        <f>累计考核费用!W122/10000</f>
        <v>0</v>
      </c>
      <c r="W47" s="85">
        <f>累计考核费用!X122/10000</f>
        <v>6.2958089999999993</v>
      </c>
      <c r="X47" s="59">
        <f>累计考核费用!Y122/10000</f>
        <v>0</v>
      </c>
      <c r="Y47" s="59">
        <f>累计考核费用!Z122/10000</f>
        <v>0</v>
      </c>
    </row>
    <row r="48" spans="1:25" s="59" customFormat="1">
      <c r="A48" s="70" t="s">
        <v>77</v>
      </c>
      <c r="B48" s="84">
        <f>累计考核费用!C123/10000</f>
        <v>1379.6301879999999</v>
      </c>
      <c r="C48" s="84">
        <f>累计考核费用!D123/10000</f>
        <v>36.439599999999999</v>
      </c>
      <c r="D48" s="84">
        <f>累计考核费用!E123/10000</f>
        <v>227.58643899999996</v>
      </c>
      <c r="E48" s="84">
        <f>累计考核费用!F123/10000</f>
        <v>536.41328399999986</v>
      </c>
      <c r="F48" s="84">
        <f>累计考核费用!G123/10000</f>
        <v>61.776975</v>
      </c>
      <c r="G48" s="84">
        <f>累计考核费用!H123/10000</f>
        <v>49.579318000000001</v>
      </c>
      <c r="H48" s="84">
        <f>累计考核费用!I123/10000</f>
        <v>12.62885</v>
      </c>
      <c r="I48" s="84">
        <f>累计考核费用!J123/10000</f>
        <v>11.37368</v>
      </c>
      <c r="J48" s="84">
        <f>累计考核费用!K123/10000</f>
        <v>11.297233</v>
      </c>
      <c r="K48" s="84">
        <f>累计考核费用!L123/10000</f>
        <v>0</v>
      </c>
      <c r="L48" s="84">
        <f>累计考核费用!M123/10000</f>
        <v>6.3523349999999992</v>
      </c>
      <c r="M48" s="86">
        <f>累计考核费用!N123/10000</f>
        <v>7.9272199999999993</v>
      </c>
      <c r="N48" s="86">
        <f>累计考核费用!O123/10000</f>
        <v>26.812021000000001</v>
      </c>
      <c r="O48" s="86">
        <f>累计考核费用!P123/10000</f>
        <v>401.54342199999996</v>
      </c>
      <c r="P48" s="86">
        <f>累计考核费用!Q123/10000</f>
        <v>31.486579999999993</v>
      </c>
      <c r="Q48" s="86">
        <f>累计考核费用!R123/10000</f>
        <v>275.98938700000002</v>
      </c>
      <c r="R48" s="86">
        <f>累计考核费用!S123/10000</f>
        <v>86.687015000000002</v>
      </c>
      <c r="S48" s="84">
        <f>累计考核费用!T123/10000</f>
        <v>7.3804399999999992</v>
      </c>
      <c r="T48" s="84">
        <f>累计考核费用!U123/10000</f>
        <v>39.479129</v>
      </c>
      <c r="U48" s="84">
        <f>累计考核费用!V123/10000</f>
        <v>15.234973999999999</v>
      </c>
      <c r="V48" s="84">
        <f>累计考核费用!W123/10000</f>
        <v>1.4189000000000001</v>
      </c>
      <c r="W48" s="84">
        <f>累计考核费用!X123/10000</f>
        <v>22.825254999999999</v>
      </c>
      <c r="X48" s="59">
        <f>累计考核费用!Y123/10000</f>
        <v>0</v>
      </c>
      <c r="Y48" s="59">
        <f>累计考核费用!Z123/10000</f>
        <v>0</v>
      </c>
    </row>
    <row r="49" spans="1:25" s="59" customFormat="1">
      <c r="A49" s="70" t="s">
        <v>78</v>
      </c>
      <c r="B49" s="84">
        <f>累计考核费用!C124/10000</f>
        <v>395.98463000000004</v>
      </c>
      <c r="C49" s="84">
        <f>累计考核费用!D124/10000</f>
        <v>0</v>
      </c>
      <c r="D49" s="84">
        <f>累计考核费用!E124/10000</f>
        <v>49.855280000000008</v>
      </c>
      <c r="E49" s="84">
        <f>累计考核费用!F124/10000</f>
        <v>100.24944999999998</v>
      </c>
      <c r="F49" s="84">
        <f>累计考核费用!G124/10000</f>
        <v>13.60741</v>
      </c>
      <c r="G49" s="84">
        <f>累计考核费用!H124/10000</f>
        <v>52.223061000000001</v>
      </c>
      <c r="H49" s="84">
        <f>累计考核费用!I124/10000</f>
        <v>21.158591000000001</v>
      </c>
      <c r="I49" s="84">
        <f>累计考核费用!J124/10000</f>
        <v>15.857512</v>
      </c>
      <c r="J49" s="84">
        <f>累计考核费用!K124/10000</f>
        <v>5.3807540000000005</v>
      </c>
      <c r="K49" s="84">
        <f>累计考核费用!L124/10000</f>
        <v>0</v>
      </c>
      <c r="L49" s="84">
        <f>累计考核费用!M124/10000</f>
        <v>2.0409999999999999</v>
      </c>
      <c r="M49" s="86">
        <f>累计考核费用!N124/10000</f>
        <v>7.7852039999999993</v>
      </c>
      <c r="N49" s="86">
        <f>累计考核费用!O124/10000</f>
        <v>31.440134000000004</v>
      </c>
      <c r="O49" s="86">
        <f>累计考核费用!P124/10000</f>
        <v>132.15012200000001</v>
      </c>
      <c r="P49" s="86">
        <f>累计考核费用!Q124/10000</f>
        <v>4.188555</v>
      </c>
      <c r="Q49" s="86">
        <f>累计考核费用!R124/10000</f>
        <v>89.200536</v>
      </c>
      <c r="R49" s="86">
        <f>累计考核费用!S124/10000</f>
        <v>33.045101000000003</v>
      </c>
      <c r="S49" s="84">
        <f>累计考核费用!T124/10000</f>
        <v>5.7159300000000002</v>
      </c>
      <c r="T49" s="84">
        <f>累计考核费用!U124/10000</f>
        <v>16.459173</v>
      </c>
      <c r="U49" s="84">
        <f>累计考核费用!V124/10000</f>
        <v>3.5070999999999999</v>
      </c>
      <c r="V49" s="84">
        <f>累计考核费用!W124/10000</f>
        <v>2.66215</v>
      </c>
      <c r="W49" s="84">
        <f>累计考核费用!X124/10000</f>
        <v>10.289923</v>
      </c>
      <c r="X49" s="59">
        <f>累计考核费用!Y124/10000</f>
        <v>0</v>
      </c>
      <c r="Y49" s="59">
        <f>累计考核费用!Z124/10000</f>
        <v>0</v>
      </c>
    </row>
    <row r="50" spans="1:25" s="59" customFormat="1">
      <c r="A50" s="70" t="s">
        <v>79</v>
      </c>
      <c r="B50" s="84">
        <f>累计考核费用!C125/10000</f>
        <v>158.41443000000001</v>
      </c>
      <c r="C50" s="84">
        <f>累计考核费用!D125/10000</f>
        <v>0</v>
      </c>
      <c r="D50" s="84">
        <f>累计考核费用!E125/10000</f>
        <v>44.515619999999998</v>
      </c>
      <c r="E50" s="84">
        <f>累计考核费用!F125/10000</f>
        <v>102.48363799999998</v>
      </c>
      <c r="F50" s="84">
        <f>累计考核费用!G125/10000</f>
        <v>0.91325300000000009</v>
      </c>
      <c r="G50" s="84">
        <f>累计考核费用!H125/10000</f>
        <v>4.4462609999999998</v>
      </c>
      <c r="H50" s="84">
        <f>累计考核费用!I125/10000</f>
        <v>0.91325300000000009</v>
      </c>
      <c r="I50" s="84">
        <f>累计考核费用!J125/10000</f>
        <v>0.91325300000000009</v>
      </c>
      <c r="J50" s="84">
        <f>累计考核费用!K125/10000</f>
        <v>0.91325300000000009</v>
      </c>
      <c r="K50" s="84">
        <f>累计考核费用!L125/10000</f>
        <v>0</v>
      </c>
      <c r="L50" s="84">
        <f>累计考核费用!M125/10000</f>
        <v>0.79324899999999998</v>
      </c>
      <c r="M50" s="86">
        <f>累计考核费用!N125/10000</f>
        <v>0.91325300000000009</v>
      </c>
      <c r="N50" s="86">
        <f>累计考核费用!O125/10000</f>
        <v>0</v>
      </c>
      <c r="O50" s="86">
        <f>累计考核费用!P125/10000</f>
        <v>3.5286569999999999</v>
      </c>
      <c r="P50" s="86">
        <f>累计考核费用!Q125/10000</f>
        <v>0.76387399999999994</v>
      </c>
      <c r="Q50" s="86">
        <f>累计考核费用!R125/10000</f>
        <v>0.76387399999999994</v>
      </c>
      <c r="R50" s="86">
        <f>累计考核费用!S125/10000</f>
        <v>0.76387399999999994</v>
      </c>
      <c r="S50" s="84">
        <f>累计考核费用!T125/10000</f>
        <v>1.2370350000000001</v>
      </c>
      <c r="T50" s="84">
        <f>累计考核费用!U125/10000</f>
        <v>2.5270010000000003</v>
      </c>
      <c r="U50" s="84">
        <f>累计考核费用!V125/10000</f>
        <v>1.2634920000000001</v>
      </c>
      <c r="V50" s="84">
        <f>累计考核费用!W125/10000</f>
        <v>0</v>
      </c>
      <c r="W50" s="84">
        <f>累计考核费用!X125/10000</f>
        <v>1.263509</v>
      </c>
      <c r="X50" s="59">
        <f>累计考核费用!Y125/10000</f>
        <v>0</v>
      </c>
      <c r="Y50" s="59">
        <f>累计考核费用!Z125/10000</f>
        <v>0</v>
      </c>
    </row>
    <row r="51" spans="1:25" s="59" customFormat="1">
      <c r="A51" s="70" t="s">
        <v>80</v>
      </c>
      <c r="B51" s="84">
        <f>累计考核费用!C126/10000</f>
        <v>111.41927800000001</v>
      </c>
      <c r="C51" s="84">
        <f>累计考核费用!D126/10000</f>
        <v>7.4</v>
      </c>
      <c r="D51" s="84">
        <f>累计考核费用!E126/10000</f>
        <v>20.367808000000004</v>
      </c>
      <c r="E51" s="84">
        <f>累计考核费用!F126/10000</f>
        <v>61.518561999999989</v>
      </c>
      <c r="F51" s="84">
        <f>累计考核费用!G126/10000</f>
        <v>0.63270000000000004</v>
      </c>
      <c r="G51" s="84">
        <f>累计考核费用!H126/10000</f>
        <v>14.216285000000001</v>
      </c>
      <c r="H51" s="84">
        <f>累计考核费用!I126/10000</f>
        <v>4.6219239999999999</v>
      </c>
      <c r="I51" s="84">
        <f>累计考核费用!J126/10000</f>
        <v>1.680577</v>
      </c>
      <c r="J51" s="84">
        <f>累计考核费用!K126/10000</f>
        <v>1.305015</v>
      </c>
      <c r="K51" s="84">
        <f>累计考核费用!L126/10000</f>
        <v>0</v>
      </c>
      <c r="L51" s="84">
        <f>累计考核费用!M126/10000</f>
        <v>4.126824</v>
      </c>
      <c r="M51" s="86">
        <f>累计考核费用!N126/10000</f>
        <v>2.4819450000000001</v>
      </c>
      <c r="N51" s="86">
        <f>累计考核费用!O126/10000</f>
        <v>0.79131499999999999</v>
      </c>
      <c r="O51" s="86">
        <f>累计考核费用!P126/10000</f>
        <v>1.485997</v>
      </c>
      <c r="P51" s="86">
        <f>累计考核费用!Q126/10000</f>
        <v>0.142516</v>
      </c>
      <c r="Q51" s="86">
        <f>累计考核费用!R126/10000</f>
        <v>0.40429999999999999</v>
      </c>
      <c r="R51" s="86">
        <f>累计考核费用!S126/10000</f>
        <v>0.52508100000000002</v>
      </c>
      <c r="S51" s="84">
        <f>累计考核费用!T126/10000</f>
        <v>0.41410000000000002</v>
      </c>
      <c r="T51" s="84">
        <f>累计考核费用!U126/10000</f>
        <v>5.0066110000000004</v>
      </c>
      <c r="U51" s="84">
        <f>累计考核费用!V126/10000</f>
        <v>0.93919900000000001</v>
      </c>
      <c r="V51" s="84">
        <f>累计考核费用!W126/10000</f>
        <v>2.5700000000000001E-2</v>
      </c>
      <c r="W51" s="84">
        <f>累计考核费用!X126/10000</f>
        <v>4.0417120000000004</v>
      </c>
      <c r="X51" s="59">
        <f>累计考核费用!Y126/10000</f>
        <v>0</v>
      </c>
      <c r="Y51" s="59">
        <f>累计考核费用!Z126/10000</f>
        <v>0</v>
      </c>
    </row>
    <row r="52" spans="1:25" s="59" customFormat="1">
      <c r="A52" s="70" t="s">
        <v>81</v>
      </c>
      <c r="B52" s="84">
        <f>累计考核费用!C127/10000</f>
        <v>66.580480999999992</v>
      </c>
      <c r="C52" s="84">
        <f>累计考核费用!D127/10000</f>
        <v>0</v>
      </c>
      <c r="D52" s="84">
        <f>累计考核费用!E127/10000</f>
        <v>11.433149999999998</v>
      </c>
      <c r="E52" s="84">
        <f>累计考核费用!F127/10000</f>
        <v>43.186587999999993</v>
      </c>
      <c r="F52" s="84">
        <f>累计考核费用!G127/10000</f>
        <v>0.17271</v>
      </c>
      <c r="G52" s="84">
        <f>累计考核费用!H127/10000</f>
        <v>5.8450129999999998</v>
      </c>
      <c r="H52" s="84">
        <f>累计考核费用!I127/10000</f>
        <v>1.0402</v>
      </c>
      <c r="I52" s="84">
        <f>累计考核费用!J127/10000</f>
        <v>1.1382000000000001</v>
      </c>
      <c r="J52" s="84">
        <f>累计考核费用!K127/10000</f>
        <v>1.221603</v>
      </c>
      <c r="K52" s="84">
        <f>累计考核费用!L127/10000</f>
        <v>0</v>
      </c>
      <c r="L52" s="84">
        <f>累计考核费用!M127/10000</f>
        <v>1.6994400000000001</v>
      </c>
      <c r="M52" s="86">
        <f>累计考核费用!N127/10000</f>
        <v>0.74556999999999995</v>
      </c>
      <c r="N52" s="86">
        <f>累计考核费用!O127/10000</f>
        <v>0.25878000000000001</v>
      </c>
      <c r="O52" s="86">
        <f>累计考核费用!P127/10000</f>
        <v>1.208518</v>
      </c>
      <c r="P52" s="86">
        <f>累计考核费用!Q127/10000</f>
        <v>9.9187999999999998E-2</v>
      </c>
      <c r="Q52" s="86">
        <f>累计考核费用!R127/10000</f>
        <v>0.13227</v>
      </c>
      <c r="R52" s="86">
        <f>累计考核费用!S127/10000</f>
        <v>0.23175999999999999</v>
      </c>
      <c r="S52" s="84">
        <f>累计考核费用!T127/10000</f>
        <v>0.74529999999999996</v>
      </c>
      <c r="T52" s="84">
        <f>累计考核费用!U127/10000</f>
        <v>4.4757220000000002</v>
      </c>
      <c r="U52" s="84">
        <f>累计考核费用!V127/10000</f>
        <v>1.87598</v>
      </c>
      <c r="V52" s="84">
        <f>累计考核费用!W127/10000</f>
        <v>5.7684000000000006E-2</v>
      </c>
      <c r="W52" s="84">
        <f>累计考核费用!X127/10000</f>
        <v>2.5420580000000004</v>
      </c>
      <c r="X52" s="59">
        <f>累计考核费用!Y127/10000</f>
        <v>0</v>
      </c>
      <c r="Y52" s="59">
        <f>累计考核费用!Z127/10000</f>
        <v>0</v>
      </c>
    </row>
    <row r="53" spans="1:25" s="59" customFormat="1">
      <c r="A53" s="70" t="s">
        <v>82</v>
      </c>
      <c r="B53" s="84">
        <f>累计考核费用!C128/10000</f>
        <v>41.429020999999999</v>
      </c>
      <c r="C53" s="84">
        <f>累计考核费用!D128/10000</f>
        <v>0</v>
      </c>
      <c r="D53" s="84">
        <f>累计考核费用!E128/10000</f>
        <v>6.3842999999999996</v>
      </c>
      <c r="E53" s="84">
        <f>累计考核费用!F128/10000</f>
        <v>31.623631</v>
      </c>
      <c r="F53" s="84">
        <f>累计考核费用!G128/10000</f>
        <v>0.45350000000000001</v>
      </c>
      <c r="G53" s="84">
        <f>累计考核费用!H128/10000</f>
        <v>1.4731899999999998</v>
      </c>
      <c r="H53" s="84">
        <f>累计考核费用!I128/10000</f>
        <v>1.5054299999999998</v>
      </c>
      <c r="I53" s="84">
        <f>累计考核费用!J128/10000</f>
        <v>0.25458000000000003</v>
      </c>
      <c r="J53" s="84">
        <f>累计考核费用!K128/10000</f>
        <v>0</v>
      </c>
      <c r="K53" s="84">
        <f>累计考核费用!L128/10000</f>
        <v>0</v>
      </c>
      <c r="L53" s="84">
        <f>累计考核费用!M128/10000</f>
        <v>-0.55516999999999994</v>
      </c>
      <c r="M53" s="86">
        <f>累计考核费用!N128/10000</f>
        <v>0.26834999999999998</v>
      </c>
      <c r="N53" s="86">
        <f>累计考核费用!O128/10000</f>
        <v>0.41399999999999998</v>
      </c>
      <c r="O53" s="86">
        <f>累计考核费用!P128/10000</f>
        <v>0.82489999999999997</v>
      </c>
      <c r="P53" s="86">
        <f>累计考核费用!Q128/10000</f>
        <v>4.3999999999999997E-2</v>
      </c>
      <c r="Q53" s="86">
        <f>累计考核费用!R128/10000</f>
        <v>0.315</v>
      </c>
      <c r="R53" s="86">
        <f>累计考核费用!S128/10000</f>
        <v>0.15090000000000001</v>
      </c>
      <c r="S53" s="84">
        <f>累计考核费用!T128/10000</f>
        <v>0.315</v>
      </c>
      <c r="T53" s="84">
        <f>累计考核费用!U128/10000</f>
        <v>0.2555</v>
      </c>
      <c r="U53" s="84">
        <f>累计考核费用!V128/10000</f>
        <v>0.246</v>
      </c>
      <c r="V53" s="84">
        <f>累计考核费用!W128/10000</f>
        <v>0</v>
      </c>
      <c r="W53" s="84">
        <f>累计考核费用!X128/10000</f>
        <v>9.4999999999999998E-3</v>
      </c>
      <c r="X53" s="59">
        <f>累计考核费用!Y128/10000</f>
        <v>0</v>
      </c>
      <c r="Y53" s="59">
        <f>累计考核费用!Z128/10000</f>
        <v>0</v>
      </c>
    </row>
    <row r="54" spans="1:25" s="59" customFormat="1">
      <c r="A54" s="67" t="s">
        <v>83</v>
      </c>
      <c r="B54" s="84">
        <f>累计考核费用!C129/10000</f>
        <v>275.69167800000002</v>
      </c>
      <c r="C54" s="84">
        <f>累计考核费用!D129/10000</f>
        <v>250.98169900000002</v>
      </c>
      <c r="D54" s="84">
        <f>累计考核费用!E129/10000</f>
        <v>1.2</v>
      </c>
      <c r="E54" s="84">
        <f>累计考核费用!F129/10000</f>
        <v>23.253579000000002</v>
      </c>
      <c r="F54" s="84">
        <f>累计考核费用!G129/10000</f>
        <v>0</v>
      </c>
      <c r="G54" s="84">
        <f>累计考核费用!H129/10000</f>
        <v>0</v>
      </c>
      <c r="H54" s="84">
        <f>累计考核费用!I129/10000</f>
        <v>0</v>
      </c>
      <c r="I54" s="84">
        <f>累计考核费用!J129/10000</f>
        <v>0</v>
      </c>
      <c r="J54" s="84">
        <f>累计考核费用!K129/10000</f>
        <v>0</v>
      </c>
      <c r="K54" s="84">
        <f>累计考核费用!L129/10000</f>
        <v>0</v>
      </c>
      <c r="L54" s="84">
        <f>累计考核费用!M129/10000</f>
        <v>0</v>
      </c>
      <c r="M54" s="86">
        <f>累计考核费用!N129/10000</f>
        <v>0</v>
      </c>
      <c r="N54" s="86">
        <f>累计考核费用!O129/10000</f>
        <v>6.0000000000000001E-3</v>
      </c>
      <c r="O54" s="86">
        <f>累计考核费用!P129/10000</f>
        <v>0.2</v>
      </c>
      <c r="P54" s="86">
        <f>累计考核费用!Q129/10000</f>
        <v>0</v>
      </c>
      <c r="Q54" s="86">
        <f>累计考核费用!R129/10000</f>
        <v>0.2</v>
      </c>
      <c r="R54" s="86">
        <f>累计考核费用!S129/10000</f>
        <v>0</v>
      </c>
      <c r="S54" s="84">
        <f>累计考核费用!T129/10000</f>
        <v>0</v>
      </c>
      <c r="T54" s="84">
        <f>累计考核费用!U129/10000</f>
        <v>5.04E-2</v>
      </c>
      <c r="U54" s="84">
        <f>累计考核费用!V129/10000</f>
        <v>0</v>
      </c>
      <c r="V54" s="84">
        <f>累计考核费用!W129/10000</f>
        <v>0</v>
      </c>
      <c r="W54" s="84">
        <f>累计考核费用!X129/10000</f>
        <v>5.04E-2</v>
      </c>
      <c r="X54" s="59">
        <f>累计考核费用!Y129/10000</f>
        <v>0</v>
      </c>
      <c r="Y54" s="59">
        <f>累计考核费用!Z129/10000</f>
        <v>0</v>
      </c>
    </row>
    <row r="55" spans="1:25" s="59" customFormat="1">
      <c r="A55" s="70" t="s">
        <v>84</v>
      </c>
      <c r="B55" s="84">
        <f>累计考核费用!C130/10000</f>
        <v>80.832157999999993</v>
      </c>
      <c r="C55" s="84">
        <f>累计考核费用!D130/10000</f>
        <v>80.188677999999996</v>
      </c>
      <c r="D55" s="84">
        <f>累计考核费用!E130/10000</f>
        <v>0.64348000000000005</v>
      </c>
      <c r="E55" s="84">
        <f>累计考核费用!F130/10000</f>
        <v>0</v>
      </c>
      <c r="F55" s="84">
        <f>累计考核费用!G130/10000</f>
        <v>0</v>
      </c>
      <c r="G55" s="84">
        <f>累计考核费用!H130/10000</f>
        <v>0</v>
      </c>
      <c r="H55" s="84">
        <f>累计考核费用!I130/10000</f>
        <v>0</v>
      </c>
      <c r="I55" s="84">
        <f>累计考核费用!J130/10000</f>
        <v>0</v>
      </c>
      <c r="J55" s="84">
        <f>累计考核费用!K130/10000</f>
        <v>0</v>
      </c>
      <c r="K55" s="84">
        <f>累计考核费用!L130/10000</f>
        <v>0</v>
      </c>
      <c r="L55" s="84">
        <f>累计考核费用!M130/10000</f>
        <v>0</v>
      </c>
      <c r="M55" s="86">
        <f>累计考核费用!N130/10000</f>
        <v>0</v>
      </c>
      <c r="N55" s="86">
        <f>累计考核费用!O130/10000</f>
        <v>0</v>
      </c>
      <c r="O55" s="86">
        <f>累计考核费用!P130/10000</f>
        <v>0</v>
      </c>
      <c r="P55" s="86">
        <f>累计考核费用!Q130/10000</f>
        <v>0</v>
      </c>
      <c r="Q55" s="86">
        <f>累计考核费用!R130/10000</f>
        <v>0</v>
      </c>
      <c r="R55" s="86">
        <f>累计考核费用!S130/10000</f>
        <v>0</v>
      </c>
      <c r="S55" s="84">
        <f>累计考核费用!T130/10000</f>
        <v>0</v>
      </c>
      <c r="T55" s="84">
        <f>累计考核费用!U130/10000</f>
        <v>0</v>
      </c>
      <c r="U55" s="84">
        <f>累计考核费用!V130/10000</f>
        <v>0</v>
      </c>
      <c r="V55" s="84">
        <f>累计考核费用!W130/10000</f>
        <v>0</v>
      </c>
      <c r="W55" s="84">
        <f>累计考核费用!X130/10000</f>
        <v>0</v>
      </c>
      <c r="X55" s="59">
        <f>累计考核费用!Y130/10000</f>
        <v>0</v>
      </c>
      <c r="Y55" s="59">
        <f>累计考核费用!Z130/10000</f>
        <v>0</v>
      </c>
    </row>
    <row r="56" spans="1:25" s="59" customFormat="1">
      <c r="A56" s="70" t="s">
        <v>85</v>
      </c>
      <c r="B56" s="84">
        <f>累计考核费用!C131/10000</f>
        <v>532.935204</v>
      </c>
      <c r="C56" s="84">
        <f>累计考核费用!D131/10000</f>
        <v>4.7169809999999996</v>
      </c>
      <c r="D56" s="84">
        <f>累计考核费用!E131/10000</f>
        <v>5.5849000000000002</v>
      </c>
      <c r="E56" s="84">
        <f>累计考核费用!F131/10000</f>
        <v>522.63332300000002</v>
      </c>
      <c r="F56" s="84">
        <f>累计考核费用!G131/10000</f>
        <v>0</v>
      </c>
      <c r="G56" s="84">
        <f>累计考核费用!H131/10000</f>
        <v>0</v>
      </c>
      <c r="H56" s="84">
        <f>累计考核费用!I131/10000</f>
        <v>0</v>
      </c>
      <c r="I56" s="84">
        <f>累计考核费用!J131/10000</f>
        <v>0</v>
      </c>
      <c r="J56" s="84">
        <f>累计考核费用!K131/10000</f>
        <v>0</v>
      </c>
      <c r="K56" s="84">
        <f>累计考核费用!L131/10000</f>
        <v>0</v>
      </c>
      <c r="L56" s="84">
        <f>累计考核费用!M131/10000</f>
        <v>0</v>
      </c>
      <c r="M56" s="86">
        <f>累计考核费用!N131/10000</f>
        <v>0</v>
      </c>
      <c r="N56" s="86">
        <f>累计考核费用!O131/10000</f>
        <v>0</v>
      </c>
      <c r="O56" s="86">
        <f>累计考核费用!P131/10000</f>
        <v>0</v>
      </c>
      <c r="P56" s="86">
        <f>累计考核费用!Q131/10000</f>
        <v>0</v>
      </c>
      <c r="Q56" s="86">
        <f>累计考核费用!R131/10000</f>
        <v>0</v>
      </c>
      <c r="R56" s="86">
        <f>累计考核费用!S131/10000</f>
        <v>0</v>
      </c>
      <c r="S56" s="84">
        <f>累计考核费用!T131/10000</f>
        <v>0</v>
      </c>
      <c r="T56" s="84">
        <f>累计考核费用!U131/10000</f>
        <v>0</v>
      </c>
      <c r="U56" s="84">
        <f>累计考核费用!V131/10000</f>
        <v>0</v>
      </c>
      <c r="V56" s="84">
        <f>累计考核费用!W131/10000</f>
        <v>0</v>
      </c>
      <c r="W56" s="84">
        <f>累计考核费用!X131/10000</f>
        <v>0</v>
      </c>
      <c r="X56" s="59">
        <f>累计考核费用!Y131/10000</f>
        <v>0</v>
      </c>
      <c r="Y56" s="59">
        <f>累计考核费用!Z131/10000</f>
        <v>0</v>
      </c>
    </row>
    <row r="57" spans="1:25" s="59" customFormat="1">
      <c r="A57" s="70" t="s">
        <v>86</v>
      </c>
      <c r="B57" s="84">
        <f>累计考核费用!C132/10000</f>
        <v>167.090959</v>
      </c>
      <c r="C57" s="84">
        <f>累计考核费用!D132/10000</f>
        <v>0</v>
      </c>
      <c r="D57" s="84">
        <f>累计考核费用!E132/10000</f>
        <v>0</v>
      </c>
      <c r="E57" s="84">
        <f>累计考核费用!F132/10000</f>
        <v>136.39442099999999</v>
      </c>
      <c r="F57" s="84">
        <f>累计考核费用!G132/10000</f>
        <v>0</v>
      </c>
      <c r="G57" s="84">
        <f>累计考核费用!H132/10000</f>
        <v>12.216438</v>
      </c>
      <c r="H57" s="84">
        <f>累计考核费用!I132/10000</f>
        <v>0</v>
      </c>
      <c r="I57" s="84">
        <f>累计考核费用!J132/10000</f>
        <v>0</v>
      </c>
      <c r="J57" s="84">
        <f>累计考核费用!K132/10000</f>
        <v>12.216438</v>
      </c>
      <c r="K57" s="84">
        <f>累计考核费用!L132/10000</f>
        <v>0</v>
      </c>
      <c r="L57" s="84">
        <f>累计考核费用!M132/10000</f>
        <v>0</v>
      </c>
      <c r="M57" s="86">
        <f>累计考核费用!N132/10000</f>
        <v>0</v>
      </c>
      <c r="N57" s="86">
        <f>累计考核费用!O132/10000</f>
        <v>0</v>
      </c>
      <c r="O57" s="86">
        <f>累计考核费用!P132/10000</f>
        <v>0</v>
      </c>
      <c r="P57" s="86">
        <f>累计考核费用!Q132/10000</f>
        <v>0</v>
      </c>
      <c r="Q57" s="86">
        <f>累计考核费用!R132/10000</f>
        <v>0</v>
      </c>
      <c r="R57" s="86">
        <f>累计考核费用!S132/10000</f>
        <v>0</v>
      </c>
      <c r="S57" s="84">
        <f>累计考核费用!T132/10000</f>
        <v>0</v>
      </c>
      <c r="T57" s="84">
        <f>累计考核费用!U132/10000</f>
        <v>18.4801</v>
      </c>
      <c r="U57" s="84">
        <f>累计考核费用!V132/10000</f>
        <v>0</v>
      </c>
      <c r="V57" s="84">
        <f>累计考核费用!W132/10000</f>
        <v>0</v>
      </c>
      <c r="W57" s="84">
        <f>累计考核费用!X132/10000</f>
        <v>18.4801</v>
      </c>
      <c r="X57" s="59">
        <f>累计考核费用!Y132/10000</f>
        <v>0</v>
      </c>
      <c r="Y57" s="59">
        <f>累计考核费用!Z132/10000</f>
        <v>0</v>
      </c>
    </row>
    <row r="58" spans="1:25" s="59" customFormat="1">
      <c r="A58" s="70" t="s">
        <v>87</v>
      </c>
      <c r="B58" s="84">
        <f>累计考核费用!C133/10000</f>
        <v>124.30993000000001</v>
      </c>
      <c r="C58" s="84">
        <f>累计考核费用!D133/10000</f>
        <v>0</v>
      </c>
      <c r="D58" s="84">
        <f>累计考核费用!E133/10000</f>
        <v>0</v>
      </c>
      <c r="E58" s="84">
        <f>累计考核费用!F133/10000</f>
        <v>61.5122</v>
      </c>
      <c r="F58" s="84">
        <f>累计考核费用!G133/10000</f>
        <v>0</v>
      </c>
      <c r="G58" s="84">
        <f>累计考核费用!H133/10000</f>
        <v>32</v>
      </c>
      <c r="H58" s="84">
        <f>累计考核费用!I133/10000</f>
        <v>32</v>
      </c>
      <c r="I58" s="84">
        <f>累计考核费用!J133/10000</f>
        <v>0</v>
      </c>
      <c r="J58" s="84">
        <f>累计考核费用!K133/10000</f>
        <v>0</v>
      </c>
      <c r="K58" s="84">
        <f>累计考核费用!L133/10000</f>
        <v>0</v>
      </c>
      <c r="L58" s="84">
        <f>累计考核费用!M133/10000</f>
        <v>0</v>
      </c>
      <c r="M58" s="86">
        <f>累计考核费用!N133/10000</f>
        <v>0</v>
      </c>
      <c r="N58" s="86">
        <f>累计考核费用!O133/10000</f>
        <v>0</v>
      </c>
      <c r="O58" s="86">
        <f>累计考核费用!P133/10000</f>
        <v>0</v>
      </c>
      <c r="P58" s="86">
        <f>累计考核费用!Q133/10000</f>
        <v>0</v>
      </c>
      <c r="Q58" s="86">
        <f>累计考核费用!R133/10000</f>
        <v>0</v>
      </c>
      <c r="R58" s="86">
        <f>累计考核费用!S133/10000</f>
        <v>0</v>
      </c>
      <c r="S58" s="84">
        <f>累计考核费用!T133/10000</f>
        <v>0</v>
      </c>
      <c r="T58" s="84">
        <f>累计考核费用!U133/10000</f>
        <v>30.797729999999998</v>
      </c>
      <c r="U58" s="84">
        <f>累计考核费用!V133/10000</f>
        <v>0</v>
      </c>
      <c r="V58" s="84">
        <f>累计考核费用!W133/10000</f>
        <v>0</v>
      </c>
      <c r="W58" s="84">
        <f>累计考核费用!X133/10000</f>
        <v>30.797729999999998</v>
      </c>
      <c r="X58" s="59">
        <f>累计考核费用!Y133/10000</f>
        <v>0</v>
      </c>
      <c r="Y58" s="59">
        <f>累计考核费用!Z133/10000</f>
        <v>0</v>
      </c>
    </row>
    <row r="59" spans="1:25" s="59" customFormat="1">
      <c r="A59" s="70" t="s">
        <v>88</v>
      </c>
      <c r="B59" s="84">
        <f>累计考核费用!C134/10000</f>
        <v>78.514480000000006</v>
      </c>
      <c r="C59" s="84">
        <f>累计考核费用!D134/10000</f>
        <v>0</v>
      </c>
      <c r="D59" s="84">
        <f>累计考核费用!E134/10000</f>
        <v>10.0905</v>
      </c>
      <c r="E59" s="84">
        <f>累计考核费用!F134/10000</f>
        <v>62.005102000000001</v>
      </c>
      <c r="F59" s="84">
        <f>累计考核费用!G134/10000</f>
        <v>0.68166700000000002</v>
      </c>
      <c r="G59" s="84">
        <f>累计考核费用!H134/10000</f>
        <v>3.5624710000000008</v>
      </c>
      <c r="H59" s="84">
        <f>累计考核费用!I134/10000</f>
        <v>0.68166700000000002</v>
      </c>
      <c r="I59" s="84">
        <f>累计考核费用!J134/10000</f>
        <v>0.68166700000000002</v>
      </c>
      <c r="J59" s="84">
        <f>累计考核费用!K134/10000</f>
        <v>0.68166700000000002</v>
      </c>
      <c r="K59" s="84">
        <f>累计考核费用!L134/10000</f>
        <v>0</v>
      </c>
      <c r="L59" s="84">
        <f>累计考核费用!M134/10000</f>
        <v>0.68166499999999997</v>
      </c>
      <c r="M59" s="86">
        <f>累计考核费用!N134/10000</f>
        <v>0.83580499999999991</v>
      </c>
      <c r="N59" s="86">
        <f>累计考核费用!O134/10000</f>
        <v>0</v>
      </c>
      <c r="O59" s="86">
        <f>累计考核费用!P134/10000</f>
        <v>0</v>
      </c>
      <c r="P59" s="86">
        <f>累计考核费用!Q134/10000</f>
        <v>0</v>
      </c>
      <c r="Q59" s="86">
        <f>累计考核费用!R134/10000</f>
        <v>0</v>
      </c>
      <c r="R59" s="86">
        <f>累计考核费用!S134/10000</f>
        <v>0</v>
      </c>
      <c r="S59" s="84">
        <f>累计考核费用!T134/10000</f>
        <v>0</v>
      </c>
      <c r="T59" s="84">
        <f>累计考核费用!U134/10000</f>
        <v>2.1747400000000003</v>
      </c>
      <c r="U59" s="84">
        <f>累计考核费用!V134/10000</f>
        <v>1.0873700000000002</v>
      </c>
      <c r="V59" s="84">
        <f>累计考核费用!W134/10000</f>
        <v>0</v>
      </c>
      <c r="W59" s="84">
        <f>累计考核费用!X134/10000</f>
        <v>1.0873700000000002</v>
      </c>
      <c r="X59" s="59">
        <f>累计考核费用!Y134/10000</f>
        <v>0</v>
      </c>
      <c r="Y59" s="59">
        <f>累计考核费用!Z134/10000</f>
        <v>0</v>
      </c>
    </row>
    <row r="60" spans="1:25" s="59" customFormat="1">
      <c r="A60" s="70" t="s">
        <v>89</v>
      </c>
      <c r="B60" s="84">
        <f>累计考核费用!C135/10000</f>
        <v>123.411826</v>
      </c>
      <c r="C60" s="84">
        <f>累计考核费用!D135/10000</f>
        <v>0</v>
      </c>
      <c r="D60" s="84">
        <f>累计考核费用!E135/10000</f>
        <v>46.711269999999999</v>
      </c>
      <c r="E60" s="84">
        <f>累计考核费用!F135/10000</f>
        <v>76.700556000000006</v>
      </c>
      <c r="F60" s="84">
        <f>累计考核费用!G135/10000</f>
        <v>0</v>
      </c>
      <c r="G60" s="84">
        <f>累计考核费用!H135/10000</f>
        <v>0</v>
      </c>
      <c r="H60" s="84">
        <f>累计考核费用!I135/10000</f>
        <v>0</v>
      </c>
      <c r="I60" s="84">
        <f>累计考核费用!J135/10000</f>
        <v>0</v>
      </c>
      <c r="J60" s="84">
        <f>累计考核费用!K135/10000</f>
        <v>0</v>
      </c>
      <c r="K60" s="84">
        <f>累计考核费用!L135/10000</f>
        <v>0</v>
      </c>
      <c r="L60" s="84">
        <f>累计考核费用!M135/10000</f>
        <v>0</v>
      </c>
      <c r="M60" s="86">
        <f>累计考核费用!N135/10000</f>
        <v>0</v>
      </c>
      <c r="N60" s="86">
        <f>累计考核费用!O135/10000</f>
        <v>0</v>
      </c>
      <c r="O60" s="86">
        <f>累计考核费用!P135/10000</f>
        <v>0</v>
      </c>
      <c r="P60" s="86">
        <f>累计考核费用!Q135/10000</f>
        <v>0</v>
      </c>
      <c r="Q60" s="86">
        <f>累计考核费用!R135/10000</f>
        <v>0</v>
      </c>
      <c r="R60" s="86">
        <f>累计考核费用!S135/10000</f>
        <v>0</v>
      </c>
      <c r="S60" s="84">
        <f>累计考核费用!T135/10000</f>
        <v>0</v>
      </c>
      <c r="T60" s="84">
        <f>累计考核费用!U135/10000</f>
        <v>0</v>
      </c>
      <c r="U60" s="84">
        <f>累计考核费用!V135/10000</f>
        <v>0</v>
      </c>
      <c r="V60" s="84">
        <f>累计考核费用!W135/10000</f>
        <v>0</v>
      </c>
      <c r="W60" s="84">
        <f>累计考核费用!X135/10000</f>
        <v>0</v>
      </c>
      <c r="X60" s="59">
        <f>累计考核费用!Y135/10000</f>
        <v>0</v>
      </c>
      <c r="Y60" s="59">
        <f>累计考核费用!Z135/10000</f>
        <v>0</v>
      </c>
    </row>
    <row r="61" spans="1:25" s="59" customFormat="1">
      <c r="A61" s="70" t="s">
        <v>90</v>
      </c>
      <c r="B61" s="84">
        <f>累计考核费用!C136/10000</f>
        <v>44.401689000000005</v>
      </c>
      <c r="C61" s="84">
        <f>累计考核费用!D136/10000</f>
        <v>0</v>
      </c>
      <c r="D61" s="84">
        <f>累计考核费用!E136/10000</f>
        <v>7.399490000000001</v>
      </c>
      <c r="E61" s="84">
        <f>累计考核费用!F136/10000</f>
        <v>26.993200000000002</v>
      </c>
      <c r="F61" s="84">
        <f>累计考核费用!G136/10000</f>
        <v>0.27373999999999998</v>
      </c>
      <c r="G61" s="84">
        <f>累计考核费用!H136/10000</f>
        <v>0.63600000000000001</v>
      </c>
      <c r="H61" s="84">
        <f>累计考核费用!I136/10000</f>
        <v>0.41439999999999999</v>
      </c>
      <c r="I61" s="84">
        <f>累计考核费用!J136/10000</f>
        <v>6.6E-3</v>
      </c>
      <c r="J61" s="84">
        <f>累计考核费用!K136/10000</f>
        <v>0.12130000000000001</v>
      </c>
      <c r="K61" s="84">
        <f>累计考核费用!L136/10000</f>
        <v>0</v>
      </c>
      <c r="L61" s="84">
        <f>累计考核费用!M136/10000</f>
        <v>-8.4599999999999995E-2</v>
      </c>
      <c r="M61" s="86">
        <f>累计考核费用!N136/10000</f>
        <v>0.17829999999999999</v>
      </c>
      <c r="N61" s="86">
        <f>累计考核费用!O136/10000</f>
        <v>1.70065</v>
      </c>
      <c r="O61" s="86">
        <f>累计考核费用!P136/10000</f>
        <v>7.3569000000000004</v>
      </c>
      <c r="P61" s="86">
        <f>累计考核费用!Q136/10000</f>
        <v>0.29608000000000001</v>
      </c>
      <c r="Q61" s="86">
        <f>累计考核费用!R136/10000</f>
        <v>4.6097700000000001</v>
      </c>
      <c r="R61" s="86">
        <f>累计考核费用!S136/10000</f>
        <v>2.3553500000000001</v>
      </c>
      <c r="S61" s="84">
        <f>累计考核费用!T136/10000</f>
        <v>9.5699999999999993E-2</v>
      </c>
      <c r="T61" s="84">
        <f>累计考核费用!U136/10000</f>
        <v>4.1708999999999996E-2</v>
      </c>
      <c r="U61" s="84">
        <f>累计考核费用!V136/10000</f>
        <v>0</v>
      </c>
      <c r="V61" s="84">
        <f>累计考核费用!W136/10000</f>
        <v>0</v>
      </c>
      <c r="W61" s="84">
        <f>累计考核费用!X136/10000</f>
        <v>4.1708999999999996E-2</v>
      </c>
      <c r="X61" s="59">
        <f>累计考核费用!Y136/10000</f>
        <v>0</v>
      </c>
      <c r="Y61" s="59">
        <f>累计考核费用!Z136/10000</f>
        <v>0</v>
      </c>
    </row>
    <row r="62" spans="1:25" s="59" customFormat="1">
      <c r="A62" s="70" t="s">
        <v>91</v>
      </c>
      <c r="B62" s="84">
        <f>累计考核费用!C137/10000</f>
        <v>88.786310000000014</v>
      </c>
      <c r="C62" s="84">
        <f>累计考核费用!D137/10000</f>
        <v>0</v>
      </c>
      <c r="D62" s="84">
        <f>累计考核费用!E137/10000</f>
        <v>31.168098999999998</v>
      </c>
      <c r="E62" s="84">
        <f>累计考核费用!F137/10000</f>
        <v>41.805842000000005</v>
      </c>
      <c r="F62" s="84">
        <f>累计考核费用!G137/10000</f>
        <v>0</v>
      </c>
      <c r="G62" s="84">
        <f>累计考核费用!H137/10000</f>
        <v>7.1527410000000007</v>
      </c>
      <c r="H62" s="84">
        <f>累计考核费用!I137/10000</f>
        <v>0.43190000000000001</v>
      </c>
      <c r="I62" s="84">
        <f>累计考核费用!J137/10000</f>
        <v>0</v>
      </c>
      <c r="J62" s="84">
        <f>累计考核费用!K137/10000</f>
        <v>0.10340000000000001</v>
      </c>
      <c r="K62" s="84">
        <f>累计考核费用!L137/10000</f>
        <v>0</v>
      </c>
      <c r="L62" s="84">
        <f>累计考核费用!M137/10000</f>
        <v>6.6174410000000004</v>
      </c>
      <c r="M62" s="86">
        <f>累计考核费用!N137/10000</f>
        <v>0</v>
      </c>
      <c r="N62" s="86">
        <f>累计考核费用!O137/10000</f>
        <v>0</v>
      </c>
      <c r="O62" s="86">
        <f>累计考核费用!P137/10000</f>
        <v>2.3412999999999999</v>
      </c>
      <c r="P62" s="86">
        <f>累计考核费用!Q137/10000</f>
        <v>0</v>
      </c>
      <c r="Q62" s="86">
        <f>累计考核费用!R137/10000</f>
        <v>0</v>
      </c>
      <c r="R62" s="86">
        <f>累计考核费用!S137/10000</f>
        <v>6.6100000000000006E-2</v>
      </c>
      <c r="S62" s="84">
        <f>累计考核费用!T137/10000</f>
        <v>2.2751999999999999</v>
      </c>
      <c r="T62" s="84">
        <f>累计考核费用!U137/10000</f>
        <v>6.3183280000000002</v>
      </c>
      <c r="U62" s="84">
        <f>累计考核费用!V137/10000</f>
        <v>3.9183279999999998</v>
      </c>
      <c r="V62" s="84">
        <f>累计考核费用!W137/10000</f>
        <v>0</v>
      </c>
      <c r="W62" s="84">
        <f>累计考核费用!X137/10000</f>
        <v>2.4</v>
      </c>
      <c r="X62" s="59">
        <f>累计考核费用!Y137/10000</f>
        <v>0</v>
      </c>
      <c r="Y62" s="59">
        <f>累计考核费用!Z137/10000</f>
        <v>0</v>
      </c>
    </row>
    <row r="63" spans="1:25" s="59" customFormat="1">
      <c r="A63" s="70" t="s">
        <v>92</v>
      </c>
      <c r="B63" s="84">
        <f>累计考核费用!C138/10000</f>
        <v>6.6365999999999996</v>
      </c>
      <c r="C63" s="84">
        <f>累计考核费用!D138/10000</f>
        <v>0</v>
      </c>
      <c r="D63" s="84">
        <f>累计考核费用!E138/10000</f>
        <v>6.6365999999999996</v>
      </c>
      <c r="E63" s="84">
        <f>累计考核费用!F138/10000</f>
        <v>0</v>
      </c>
      <c r="F63" s="84">
        <f>累计考核费用!G138/10000</f>
        <v>0</v>
      </c>
      <c r="G63" s="84">
        <f>累计考核费用!H138/10000</f>
        <v>0</v>
      </c>
      <c r="H63" s="84">
        <f>累计考核费用!I138/10000</f>
        <v>0</v>
      </c>
      <c r="I63" s="84">
        <f>累计考核费用!J138/10000</f>
        <v>0</v>
      </c>
      <c r="J63" s="84">
        <f>累计考核费用!K138/10000</f>
        <v>0</v>
      </c>
      <c r="K63" s="84">
        <f>累计考核费用!L138/10000</f>
        <v>0</v>
      </c>
      <c r="L63" s="84">
        <f>累计考核费用!M138/10000</f>
        <v>0</v>
      </c>
      <c r="M63" s="86">
        <f>累计考核费用!N138/10000</f>
        <v>0</v>
      </c>
      <c r="N63" s="86">
        <f>累计考核费用!O138/10000</f>
        <v>0</v>
      </c>
      <c r="O63" s="86">
        <f>累计考核费用!P138/10000</f>
        <v>0</v>
      </c>
      <c r="P63" s="86">
        <f>累计考核费用!Q138/10000</f>
        <v>0</v>
      </c>
      <c r="Q63" s="86">
        <f>累计考核费用!R138/10000</f>
        <v>0</v>
      </c>
      <c r="R63" s="86">
        <f>累计考核费用!S138/10000</f>
        <v>0</v>
      </c>
      <c r="S63" s="84">
        <f>累计考核费用!T138/10000</f>
        <v>0</v>
      </c>
      <c r="T63" s="84">
        <f>累计考核费用!U138/10000</f>
        <v>0</v>
      </c>
      <c r="U63" s="84">
        <f>累计考核费用!V138/10000</f>
        <v>0</v>
      </c>
      <c r="V63" s="84">
        <f>累计考核费用!W138/10000</f>
        <v>0</v>
      </c>
      <c r="W63" s="84">
        <f>累计考核费用!X138/10000</f>
        <v>0</v>
      </c>
      <c r="X63" s="59">
        <f>累计考核费用!Y138/10000</f>
        <v>0</v>
      </c>
      <c r="Y63" s="59">
        <f>累计考核费用!Z138/10000</f>
        <v>0</v>
      </c>
    </row>
    <row r="64" spans="1:25" s="59" customFormat="1">
      <c r="A64" s="70" t="s">
        <v>93</v>
      </c>
      <c r="B64" s="84">
        <f>累计考核费用!C139/10000</f>
        <v>25.833133</v>
      </c>
      <c r="C64" s="84">
        <f>累计考核费用!D139/10000</f>
        <v>0</v>
      </c>
      <c r="D64" s="84">
        <f>累计考核费用!E139/10000</f>
        <v>10.3543</v>
      </c>
      <c r="E64" s="84">
        <f>累计考核费用!F139/10000</f>
        <v>11.697833000000001</v>
      </c>
      <c r="F64" s="84">
        <f>累计考核费用!G139/10000</f>
        <v>0</v>
      </c>
      <c r="G64" s="84">
        <f>累计考核费用!H139/10000</f>
        <v>-5.2200000000000003E-2</v>
      </c>
      <c r="H64" s="84">
        <f>累计考核费用!I139/10000</f>
        <v>0</v>
      </c>
      <c r="I64" s="84">
        <f>累计考核费用!J139/10000</f>
        <v>0</v>
      </c>
      <c r="J64" s="84">
        <f>累计考核费用!K139/10000</f>
        <v>0</v>
      </c>
      <c r="K64" s="84">
        <f>累计考核费用!L139/10000</f>
        <v>0</v>
      </c>
      <c r="L64" s="84">
        <f>累计考核费用!M139/10000</f>
        <v>-5.2200000000000003E-2</v>
      </c>
      <c r="M64" s="86">
        <f>累计考核费用!N139/10000</f>
        <v>0</v>
      </c>
      <c r="N64" s="86">
        <f>累计考核费用!O139/10000</f>
        <v>0</v>
      </c>
      <c r="O64" s="86">
        <f>累计考核费用!P139/10000</f>
        <v>3.8332000000000002</v>
      </c>
      <c r="P64" s="86">
        <f>累计考核费用!Q139/10000</f>
        <v>0</v>
      </c>
      <c r="Q64" s="86">
        <f>累计考核费用!R139/10000</f>
        <v>0.1241</v>
      </c>
      <c r="R64" s="86">
        <f>累计考核费用!S139/10000</f>
        <v>0.1241</v>
      </c>
      <c r="S64" s="84">
        <f>累计考核费用!T139/10000</f>
        <v>3.585</v>
      </c>
      <c r="T64" s="84">
        <f>累计考核费用!U139/10000</f>
        <v>0</v>
      </c>
      <c r="U64" s="84">
        <f>累计考核费用!V139/10000</f>
        <v>0</v>
      </c>
      <c r="V64" s="84">
        <f>累计考核费用!W139/10000</f>
        <v>0</v>
      </c>
      <c r="W64" s="84">
        <f>累计考核费用!X139/10000</f>
        <v>0</v>
      </c>
      <c r="X64" s="59">
        <f>累计考核费用!Y139/10000</f>
        <v>0</v>
      </c>
      <c r="Y64" s="59">
        <f>累计考核费用!Z139/10000</f>
        <v>0</v>
      </c>
    </row>
    <row r="65" spans="1:25" s="59" customFormat="1">
      <c r="A65" s="70" t="s">
        <v>94</v>
      </c>
      <c r="B65" s="84">
        <f>累计考核费用!C140/10000</f>
        <v>10.981009</v>
      </c>
      <c r="C65" s="84">
        <f>累计考核费用!D140/10000</f>
        <v>0</v>
      </c>
      <c r="D65" s="84">
        <f>累计考核费用!E140/10000</f>
        <v>4.2390080000000001</v>
      </c>
      <c r="E65" s="84">
        <f>累计考核费用!F140/10000</f>
        <v>6.155901000000001</v>
      </c>
      <c r="F65" s="84">
        <f>累计考核费用!G140/10000</f>
        <v>0</v>
      </c>
      <c r="G65" s="84">
        <f>累计考核费用!H140/10000</f>
        <v>0.51723999999999992</v>
      </c>
      <c r="H65" s="84">
        <f>累计考核费用!I140/10000</f>
        <v>4.3999999999999997E-2</v>
      </c>
      <c r="I65" s="84">
        <f>累计考核费用!J140/10000</f>
        <v>4.3999999999999997E-2</v>
      </c>
      <c r="J65" s="84">
        <f>累计考核费用!K140/10000</f>
        <v>4.3999999999999997E-2</v>
      </c>
      <c r="K65" s="84">
        <f>累计考核费用!L140/10000</f>
        <v>0</v>
      </c>
      <c r="L65" s="84">
        <f>累计考核费用!M140/10000</f>
        <v>0.2651</v>
      </c>
      <c r="M65" s="86">
        <f>累计考核费用!N140/10000</f>
        <v>0.12014000000000001</v>
      </c>
      <c r="N65" s="86">
        <f>累计考核费用!O140/10000</f>
        <v>6.8500000000000002E-3</v>
      </c>
      <c r="O65" s="86">
        <f>累计考核费用!P140/10000</f>
        <v>0</v>
      </c>
      <c r="P65" s="86">
        <f>累计考核费用!Q140/10000</f>
        <v>0</v>
      </c>
      <c r="Q65" s="86">
        <f>累计考核费用!R140/10000</f>
        <v>0</v>
      </c>
      <c r="R65" s="86">
        <f>累计考核费用!S140/10000</f>
        <v>0</v>
      </c>
      <c r="S65" s="84">
        <f>累计考核费用!T140/10000</f>
        <v>0</v>
      </c>
      <c r="T65" s="84">
        <f>累计考核费用!U140/10000</f>
        <v>6.2010000000000003E-2</v>
      </c>
      <c r="U65" s="84">
        <f>累计考核费用!V140/10000</f>
        <v>3.5720000000000002E-2</v>
      </c>
      <c r="V65" s="84">
        <f>累计考核费用!W140/10000</f>
        <v>0</v>
      </c>
      <c r="W65" s="84">
        <f>累计考核费用!X140/10000</f>
        <v>2.6289999999999997E-2</v>
      </c>
      <c r="X65" s="59">
        <f>累计考核费用!Y140/10000</f>
        <v>0</v>
      </c>
      <c r="Y65" s="59">
        <f>累计考核费用!Z140/10000</f>
        <v>0</v>
      </c>
    </row>
    <row r="66" spans="1:25" s="59" customFormat="1">
      <c r="A66" s="70" t="s">
        <v>95</v>
      </c>
      <c r="B66" s="84">
        <f>累计考核费用!C141/10000</f>
        <v>29.537673999999999</v>
      </c>
      <c r="C66" s="84">
        <f>累计考核费用!D141/10000</f>
        <v>0</v>
      </c>
      <c r="D66" s="84">
        <f>累计考核费用!E141/10000</f>
        <v>7.6819510000000006</v>
      </c>
      <c r="E66" s="84">
        <f>累计考核费用!F141/10000</f>
        <v>9.1721160000000008</v>
      </c>
      <c r="F66" s="84">
        <f>累计考核费用!G141/10000</f>
        <v>2.06E-2</v>
      </c>
      <c r="G66" s="84">
        <f>累计考核费用!H141/10000</f>
        <v>1.8545560000000001</v>
      </c>
      <c r="H66" s="84">
        <f>累计考核费用!I141/10000</f>
        <v>0.44096999999999997</v>
      </c>
      <c r="I66" s="84">
        <f>累计考核费用!J141/10000</f>
        <v>4.1280000000000004E-2</v>
      </c>
      <c r="J66" s="84">
        <f>累计考核费用!K141/10000</f>
        <v>1.034802</v>
      </c>
      <c r="K66" s="84">
        <f>累计考核费用!L141/10000</f>
        <v>0</v>
      </c>
      <c r="L66" s="84">
        <f>累计考核费用!M141/10000</f>
        <v>0.18154000000000001</v>
      </c>
      <c r="M66" s="86">
        <f>累计考核费用!N141/10000</f>
        <v>0.15596400000000002</v>
      </c>
      <c r="N66" s="86">
        <f>累计考核费用!O141/10000</f>
        <v>3.9882599999999999</v>
      </c>
      <c r="O66" s="86">
        <f>累计考核费用!P141/10000</f>
        <v>6.4871550000000004</v>
      </c>
      <c r="P66" s="86">
        <f>累计考核费用!Q141/10000</f>
        <v>1.4887600000000001</v>
      </c>
      <c r="Q66" s="86">
        <f>累计考核费用!R141/10000</f>
        <v>2.5361180000000001</v>
      </c>
      <c r="R66" s="86">
        <f>累计考核费用!S141/10000</f>
        <v>1.357137</v>
      </c>
      <c r="S66" s="84">
        <f>累计考核费用!T141/10000</f>
        <v>1.10514</v>
      </c>
      <c r="T66" s="84">
        <f>累计考核费用!U141/10000</f>
        <v>0.333036</v>
      </c>
      <c r="U66" s="84">
        <f>累计考核费用!V141/10000</f>
        <v>0.191</v>
      </c>
      <c r="V66" s="84">
        <f>累计考核费用!W141/10000</f>
        <v>2.5836000000000001E-2</v>
      </c>
      <c r="W66" s="84">
        <f>累计考核费用!X141/10000</f>
        <v>0.1162</v>
      </c>
      <c r="X66" s="59">
        <f>累计考核费用!Y141/10000</f>
        <v>0</v>
      </c>
      <c r="Y66" s="59">
        <f>累计考核费用!Z141/10000</f>
        <v>0</v>
      </c>
    </row>
    <row r="67" spans="1:25" s="59" customFormat="1">
      <c r="A67" s="70" t="s">
        <v>96</v>
      </c>
      <c r="B67" s="84">
        <f>累计考核费用!C142/10000</f>
        <v>79.313000000000002</v>
      </c>
      <c r="C67" s="84">
        <f>累计考核费用!D142/10000</f>
        <v>62.4</v>
      </c>
      <c r="D67" s="84">
        <f>累计考核费用!E142/10000</f>
        <v>0</v>
      </c>
      <c r="E67" s="84">
        <f>累计考核费用!F142/10000</f>
        <v>16.413</v>
      </c>
      <c r="F67" s="84">
        <f>累计考核费用!G142/10000</f>
        <v>0</v>
      </c>
      <c r="G67" s="84">
        <f>累计考核费用!H142/10000</f>
        <v>0</v>
      </c>
      <c r="H67" s="84">
        <f>累计考核费用!I142/10000</f>
        <v>0</v>
      </c>
      <c r="I67" s="84">
        <f>累计考核费用!J142/10000</f>
        <v>0</v>
      </c>
      <c r="J67" s="84">
        <f>累计考核费用!K142/10000</f>
        <v>0</v>
      </c>
      <c r="K67" s="84">
        <f>累计考核费用!L142/10000</f>
        <v>0</v>
      </c>
      <c r="L67" s="84">
        <f>累计考核费用!M142/10000</f>
        <v>0</v>
      </c>
      <c r="M67" s="86">
        <f>累计考核费用!N142/10000</f>
        <v>0</v>
      </c>
      <c r="N67" s="86">
        <f>累计考核费用!O142/10000</f>
        <v>0</v>
      </c>
      <c r="O67" s="86">
        <f>累计考核费用!P142/10000</f>
        <v>0</v>
      </c>
      <c r="P67" s="86">
        <f>累计考核费用!Q142/10000</f>
        <v>0</v>
      </c>
      <c r="Q67" s="86">
        <f>累计考核费用!R142/10000</f>
        <v>0</v>
      </c>
      <c r="R67" s="86">
        <f>累计考核费用!S142/10000</f>
        <v>0</v>
      </c>
      <c r="S67" s="84">
        <f>累计考核费用!T142/10000</f>
        <v>0</v>
      </c>
      <c r="T67" s="84">
        <f>累计考核费用!U142/10000</f>
        <v>0.5</v>
      </c>
      <c r="U67" s="84">
        <f>累计考核费用!V142/10000</f>
        <v>0.5</v>
      </c>
      <c r="V67" s="84">
        <f>累计考核费用!W142/10000</f>
        <v>0</v>
      </c>
      <c r="W67" s="84">
        <f>累计考核费用!X142/10000</f>
        <v>0</v>
      </c>
      <c r="X67" s="59">
        <f>累计考核费用!Y142/10000</f>
        <v>0</v>
      </c>
      <c r="Y67" s="59">
        <f>累计考核费用!Z142/10000</f>
        <v>0</v>
      </c>
    </row>
    <row r="68" spans="1:25" s="59" customFormat="1">
      <c r="A68" s="70" t="s">
        <v>97</v>
      </c>
      <c r="B68" s="84">
        <f>累计考核费用!C143/10000</f>
        <v>32.031158999999995</v>
      </c>
      <c r="C68" s="84">
        <f>累计考核费用!D143/10000</f>
        <v>10.940675000000001</v>
      </c>
      <c r="D68" s="84">
        <f>累计考核费用!E143/10000</f>
        <v>0</v>
      </c>
      <c r="E68" s="84">
        <f>累计考核费用!F143/10000</f>
        <v>21.088984</v>
      </c>
      <c r="F68" s="84">
        <f>累计考核费用!G143/10000</f>
        <v>0</v>
      </c>
      <c r="G68" s="84">
        <f>累计考核费用!H143/10000</f>
        <v>0</v>
      </c>
      <c r="H68" s="84">
        <f>累计考核费用!I143/10000</f>
        <v>0</v>
      </c>
      <c r="I68" s="84">
        <f>累计考核费用!J143/10000</f>
        <v>0</v>
      </c>
      <c r="J68" s="84">
        <f>累计考核费用!K143/10000</f>
        <v>0</v>
      </c>
      <c r="K68" s="84">
        <f>累计考核费用!L143/10000</f>
        <v>0</v>
      </c>
      <c r="L68" s="84">
        <f>累计考核费用!M143/10000</f>
        <v>0</v>
      </c>
      <c r="M68" s="86">
        <f>累计考核费用!N143/10000</f>
        <v>0</v>
      </c>
      <c r="N68" s="86">
        <f>累计考核费用!O143/10000</f>
        <v>0</v>
      </c>
      <c r="O68" s="86">
        <f>累计考核费用!P143/10000</f>
        <v>0</v>
      </c>
      <c r="P68" s="86">
        <f>累计考核费用!Q143/10000</f>
        <v>0</v>
      </c>
      <c r="Q68" s="86">
        <f>累计考核费用!R143/10000</f>
        <v>0</v>
      </c>
      <c r="R68" s="86">
        <f>累计考核费用!S143/10000</f>
        <v>0</v>
      </c>
      <c r="S68" s="84">
        <f>累计考核费用!T143/10000</f>
        <v>0</v>
      </c>
      <c r="T68" s="84">
        <f>累计考核费用!U143/10000</f>
        <v>1.5E-3</v>
      </c>
      <c r="U68" s="84">
        <f>累计考核费用!V143/10000</f>
        <v>1.5E-3</v>
      </c>
      <c r="V68" s="84">
        <f>累计考核费用!W143/10000</f>
        <v>0</v>
      </c>
      <c r="W68" s="84">
        <f>累计考核费用!X143/10000</f>
        <v>0</v>
      </c>
      <c r="X68" s="59">
        <f>累计考核费用!Y143/10000</f>
        <v>0</v>
      </c>
      <c r="Y68" s="59">
        <f>累计考核费用!Z143/10000</f>
        <v>0</v>
      </c>
    </row>
    <row r="69" spans="1:25" s="59" customFormat="1">
      <c r="A69" s="70" t="s">
        <v>98</v>
      </c>
      <c r="B69" s="84">
        <f>累计考核费用!C144/10000</f>
        <v>17.600000000000001</v>
      </c>
      <c r="C69" s="84">
        <f>累计考核费用!D144/10000</f>
        <v>0</v>
      </c>
      <c r="D69" s="84">
        <f>累计考核费用!E144/10000</f>
        <v>15.6</v>
      </c>
      <c r="E69" s="84">
        <f>累计考核费用!F144/10000</f>
        <v>0</v>
      </c>
      <c r="F69" s="84">
        <f>累计考核费用!G144/10000</f>
        <v>0</v>
      </c>
      <c r="G69" s="84">
        <f>累计考核费用!H144/10000</f>
        <v>0</v>
      </c>
      <c r="H69" s="84">
        <f>累计考核费用!I144/10000</f>
        <v>0</v>
      </c>
      <c r="I69" s="84">
        <f>累计考核费用!J144/10000</f>
        <v>0</v>
      </c>
      <c r="J69" s="84">
        <f>累计考核费用!K144/10000</f>
        <v>0</v>
      </c>
      <c r="K69" s="84">
        <f>累计考核费用!L144/10000</f>
        <v>0</v>
      </c>
      <c r="L69" s="84">
        <f>累计考核费用!M144/10000</f>
        <v>0</v>
      </c>
      <c r="M69" s="86">
        <f>累计考核费用!N144/10000</f>
        <v>0</v>
      </c>
      <c r="N69" s="86">
        <f>累计考核费用!O144/10000</f>
        <v>0</v>
      </c>
      <c r="O69" s="86">
        <f>累计考核费用!P144/10000</f>
        <v>2</v>
      </c>
      <c r="P69" s="86">
        <f>累计考核费用!Q144/10000</f>
        <v>0</v>
      </c>
      <c r="Q69" s="86">
        <f>累计考核费用!R144/10000</f>
        <v>2</v>
      </c>
      <c r="R69" s="86">
        <f>累计考核费用!S144/10000</f>
        <v>0</v>
      </c>
      <c r="S69" s="84">
        <f>累计考核费用!T144/10000</f>
        <v>0</v>
      </c>
      <c r="T69" s="84">
        <f>累计考核费用!U144/10000</f>
        <v>0</v>
      </c>
      <c r="U69" s="84">
        <f>累计考核费用!V144/10000</f>
        <v>0</v>
      </c>
      <c r="V69" s="84">
        <f>累计考核费用!W144/10000</f>
        <v>0</v>
      </c>
      <c r="W69" s="84">
        <f>累计考核费用!X144/10000</f>
        <v>0</v>
      </c>
      <c r="X69" s="59">
        <f>累计考核费用!Y144/10000</f>
        <v>0</v>
      </c>
      <c r="Y69" s="59">
        <f>累计考核费用!Z144/10000</f>
        <v>0</v>
      </c>
    </row>
    <row r="70" spans="1:25" s="59" customFormat="1">
      <c r="A70" s="70" t="s">
        <v>99</v>
      </c>
      <c r="B70" s="84">
        <f>累计考核费用!C145/10000</f>
        <v>0</v>
      </c>
      <c r="C70" s="84">
        <f>累计考核费用!D145/10000</f>
        <v>0</v>
      </c>
      <c r="D70" s="84">
        <f>累计考核费用!E145/10000</f>
        <v>0</v>
      </c>
      <c r="E70" s="84">
        <f>累计考核费用!F145/10000</f>
        <v>0</v>
      </c>
      <c r="F70" s="84">
        <f>累计考核费用!G145/10000</f>
        <v>0</v>
      </c>
      <c r="G70" s="84">
        <f>累计考核费用!H145/10000</f>
        <v>0</v>
      </c>
      <c r="H70" s="84">
        <f>累计考核费用!I145/10000</f>
        <v>0</v>
      </c>
      <c r="I70" s="84">
        <f>累计考核费用!J145/10000</f>
        <v>0</v>
      </c>
      <c r="J70" s="84">
        <f>累计考核费用!K145/10000</f>
        <v>0</v>
      </c>
      <c r="K70" s="84">
        <f>累计考核费用!L145/10000</f>
        <v>0</v>
      </c>
      <c r="L70" s="84">
        <f>累计考核费用!M145/10000</f>
        <v>0</v>
      </c>
      <c r="M70" s="86">
        <f>累计考核费用!N145/10000</f>
        <v>0</v>
      </c>
      <c r="N70" s="86">
        <f>累计考核费用!O145/10000</f>
        <v>0</v>
      </c>
      <c r="O70" s="86">
        <f>累计考核费用!P145/10000</f>
        <v>0</v>
      </c>
      <c r="P70" s="86">
        <f>累计考核费用!Q145/10000</f>
        <v>0</v>
      </c>
      <c r="Q70" s="86">
        <f>累计考核费用!R145/10000</f>
        <v>0</v>
      </c>
      <c r="R70" s="86">
        <f>累计考核费用!S145/10000</f>
        <v>0</v>
      </c>
      <c r="S70" s="84">
        <f>累计考核费用!T145/10000</f>
        <v>0</v>
      </c>
      <c r="T70" s="84">
        <f>累计考核费用!U145/10000</f>
        <v>0</v>
      </c>
      <c r="U70" s="84">
        <f>累计考核费用!V145/10000</f>
        <v>0</v>
      </c>
      <c r="V70" s="84">
        <f>累计考核费用!W145/10000</f>
        <v>0</v>
      </c>
      <c r="W70" s="84">
        <f>累计考核费用!X145/10000</f>
        <v>0</v>
      </c>
      <c r="X70" s="59">
        <f>累计考核费用!Y145/10000</f>
        <v>0</v>
      </c>
      <c r="Y70" s="59">
        <f>累计考核费用!Z145/10000</f>
        <v>0</v>
      </c>
    </row>
    <row r="71" spans="1:25" s="59" customFormat="1">
      <c r="A71" s="70" t="s">
        <v>100</v>
      </c>
      <c r="B71" s="84">
        <f>累计考核费用!C146/10000</f>
        <v>1.7088720000000002</v>
      </c>
      <c r="C71" s="84">
        <f>累计考核费用!D146/10000</f>
        <v>0</v>
      </c>
      <c r="D71" s="84">
        <f>累计考核费用!E146/10000</f>
        <v>0.94799999999999995</v>
      </c>
      <c r="E71" s="84">
        <f>累计考核费用!F146/10000</f>
        <v>-4.8000000000000001E-2</v>
      </c>
      <c r="F71" s="84">
        <f>累计考核费用!G146/10000</f>
        <v>0.80887200000000004</v>
      </c>
      <c r="G71" s="84">
        <f>累计考核费用!H146/10000</f>
        <v>0</v>
      </c>
      <c r="H71" s="84">
        <f>累计考核费用!I146/10000</f>
        <v>0</v>
      </c>
      <c r="I71" s="84">
        <f>累计考核费用!J146/10000</f>
        <v>0</v>
      </c>
      <c r="J71" s="84">
        <f>累计考核费用!K146/10000</f>
        <v>0</v>
      </c>
      <c r="K71" s="84">
        <f>累计考核费用!L146/10000</f>
        <v>0</v>
      </c>
      <c r="L71" s="84">
        <f>累计考核费用!M146/10000</f>
        <v>0</v>
      </c>
      <c r="M71" s="86">
        <f>累计考核费用!N146/10000</f>
        <v>0</v>
      </c>
      <c r="N71" s="86">
        <f>累计考核费用!O146/10000</f>
        <v>0</v>
      </c>
      <c r="O71" s="86">
        <f>累计考核费用!P146/10000</f>
        <v>0</v>
      </c>
      <c r="P71" s="86">
        <f>累计考核费用!Q146/10000</f>
        <v>0</v>
      </c>
      <c r="Q71" s="86">
        <f>累计考核费用!R146/10000</f>
        <v>0</v>
      </c>
      <c r="R71" s="86">
        <f>累计考核费用!S146/10000</f>
        <v>0</v>
      </c>
      <c r="S71" s="84">
        <f>累计考核费用!T146/10000</f>
        <v>0</v>
      </c>
      <c r="T71" s="84">
        <f>累计考核费用!U146/10000</f>
        <v>0</v>
      </c>
      <c r="U71" s="84">
        <f>累计考核费用!V146/10000</f>
        <v>0</v>
      </c>
      <c r="V71" s="84">
        <f>累计考核费用!W146/10000</f>
        <v>0</v>
      </c>
      <c r="W71" s="84">
        <f>累计考核费用!X146/10000</f>
        <v>0</v>
      </c>
      <c r="X71" s="59">
        <f>累计考核费用!Y146/10000</f>
        <v>0</v>
      </c>
      <c r="Y71" s="59">
        <f>累计考核费用!Z146/10000</f>
        <v>0</v>
      </c>
    </row>
    <row r="72" spans="1:25" s="59" customFormat="1">
      <c r="A72" s="70" t="s">
        <v>70</v>
      </c>
      <c r="B72" s="88">
        <f>累计考核费用!C147/10000</f>
        <v>3873.0737089999998</v>
      </c>
      <c r="C72" s="88">
        <f>累计考核费用!D147/10000</f>
        <v>453.067633</v>
      </c>
      <c r="D72" s="88">
        <f>累计考核费用!E147/10000</f>
        <v>508.400195</v>
      </c>
      <c r="E72" s="88">
        <f>累计考核费用!F147/10000</f>
        <v>1891.2532099999999</v>
      </c>
      <c r="F72" s="88">
        <f>累计考核费用!G147/10000</f>
        <v>79.341426999999996</v>
      </c>
      <c r="G72" s="88">
        <f>累计考核费用!H147/10000</f>
        <v>185.67037400000001</v>
      </c>
      <c r="H72" s="88">
        <f>累计考核费用!I147/10000</f>
        <v>75.881185000000002</v>
      </c>
      <c r="I72" s="88">
        <f>累计考核费用!J147/10000</f>
        <v>31.991349</v>
      </c>
      <c r="J72" s="88">
        <f>累计考核费用!K147/10000</f>
        <v>34.319464999999994</v>
      </c>
      <c r="K72" s="88">
        <f>累计考核费用!L147/10000</f>
        <v>0</v>
      </c>
      <c r="L72" s="88">
        <f>累计考核费用!M147/10000</f>
        <v>22.066623999999997</v>
      </c>
      <c r="M72" s="91">
        <f>累计考核费用!N147/10000</f>
        <v>21.411751000000002</v>
      </c>
      <c r="N72" s="91">
        <f>累计考核费用!O147/10000</f>
        <v>65.41801000000001</v>
      </c>
      <c r="O72" s="91">
        <f>累计考核费用!P147/10000</f>
        <v>562.96017099999995</v>
      </c>
      <c r="P72" s="91">
        <f>累计考核费用!Q147/10000</f>
        <v>38.509552999999983</v>
      </c>
      <c r="Q72" s="91">
        <f>累计考核费用!R147/10000</f>
        <v>376.27535500000005</v>
      </c>
      <c r="R72" s="91">
        <f>累计考核费用!S147/10000</f>
        <v>125.30641800000004</v>
      </c>
      <c r="S72" s="88">
        <f>累计考核费用!T147/10000</f>
        <v>22.868844999999997</v>
      </c>
      <c r="T72" s="88">
        <f>累计考核费用!U147/10000</f>
        <v>126.96268900000001</v>
      </c>
      <c r="U72" s="88">
        <f>累计考核费用!V147/10000</f>
        <v>28.800663</v>
      </c>
      <c r="V72" s="88">
        <f>累计考核费用!W147/10000</f>
        <v>4.1902699999999999</v>
      </c>
      <c r="W72" s="88">
        <f>累计考核费用!X147/10000</f>
        <v>93.971755999999999</v>
      </c>
      <c r="X72" s="59">
        <f>累计考核费用!Y147/10000</f>
        <v>0</v>
      </c>
      <c r="Y72" s="59">
        <f>累计考核费用!Z147/10000</f>
        <v>0</v>
      </c>
    </row>
    <row r="73" spans="1:25" s="59" customFormat="1">
      <c r="A73" s="70" t="s">
        <v>102</v>
      </c>
      <c r="B73" s="84">
        <f>累计考核费用!C148/10000</f>
        <v>240.467581</v>
      </c>
      <c r="C73" s="84">
        <f>累计考核费用!D148/10000</f>
        <v>0</v>
      </c>
      <c r="D73" s="84">
        <f>累计考核费用!E148/10000</f>
        <v>0.24</v>
      </c>
      <c r="E73" s="84">
        <f>累计考核费用!F148/10000</f>
        <v>216.54495100000003</v>
      </c>
      <c r="F73" s="84">
        <f>累计考核费用!G148/10000</f>
        <v>0</v>
      </c>
      <c r="G73" s="84">
        <f>累计考核费用!H148/10000</f>
        <v>13.2636</v>
      </c>
      <c r="H73" s="84">
        <f>累计考核费用!I148/10000</f>
        <v>0.8</v>
      </c>
      <c r="I73" s="84">
        <f>累计考核费用!J148/10000</f>
        <v>2.5</v>
      </c>
      <c r="J73" s="84">
        <f>累计考核费用!K148/10000</f>
        <v>4.1635999999999997</v>
      </c>
      <c r="K73" s="84">
        <f>累计考核费用!L148/10000</f>
        <v>0</v>
      </c>
      <c r="L73" s="84">
        <f>累计考核费用!M148/10000</f>
        <v>0</v>
      </c>
      <c r="M73" s="86">
        <f>累计考核费用!N148/10000</f>
        <v>5.8</v>
      </c>
      <c r="N73" s="86">
        <f>累计考核费用!O148/10000</f>
        <v>0</v>
      </c>
      <c r="O73" s="86">
        <f>累计考核费用!P148/10000</f>
        <v>0</v>
      </c>
      <c r="P73" s="86">
        <f>累计考核费用!Q148/10000</f>
        <v>0</v>
      </c>
      <c r="Q73" s="86">
        <f>累计考核费用!R148/10000</f>
        <v>0</v>
      </c>
      <c r="R73" s="86">
        <f>累计考核费用!S148/10000</f>
        <v>0</v>
      </c>
      <c r="S73" s="84">
        <f>累计考核费用!T148/10000</f>
        <v>0</v>
      </c>
      <c r="T73" s="84">
        <f>累计考核费用!U148/10000</f>
        <v>10.419030000000001</v>
      </c>
      <c r="U73" s="84">
        <f>累计考核费用!V148/10000</f>
        <v>0</v>
      </c>
      <c r="V73" s="84">
        <f>累计考核费用!W148/10000</f>
        <v>0</v>
      </c>
      <c r="W73" s="84">
        <f>累计考核费用!X148/10000</f>
        <v>10.419030000000001</v>
      </c>
      <c r="X73" s="59">
        <f>累计考核费用!Y148/10000</f>
        <v>0</v>
      </c>
      <c r="Y73" s="59">
        <f>累计考核费用!Z148/10000</f>
        <v>0</v>
      </c>
    </row>
    <row r="74" spans="1:25" s="59" customFormat="1">
      <c r="A74" s="70" t="s">
        <v>103</v>
      </c>
      <c r="B74" s="84">
        <f>累计考核费用!C149/10000</f>
        <v>86.852800000000002</v>
      </c>
      <c r="C74" s="84">
        <f>累计考核费用!D149/10000</f>
        <v>0</v>
      </c>
      <c r="D74" s="84">
        <f>累计考核费用!E149/10000</f>
        <v>52.451999999999998</v>
      </c>
      <c r="E74" s="84">
        <f>累计考核费用!F149/10000</f>
        <v>9.6517999999999997</v>
      </c>
      <c r="F74" s="84">
        <f>累计考核费用!G149/10000</f>
        <v>0</v>
      </c>
      <c r="G74" s="84">
        <f>累计考核费用!H149/10000</f>
        <v>24.143999999999998</v>
      </c>
      <c r="H74" s="84">
        <f>累计考核费用!I149/10000</f>
        <v>7.6360000000000001</v>
      </c>
      <c r="I74" s="84">
        <f>累计考核费用!J149/10000</f>
        <v>0.23599999999999999</v>
      </c>
      <c r="J74" s="84">
        <f>累计考核费用!K149/10000</f>
        <v>8.1359999999999992</v>
      </c>
      <c r="K74" s="84">
        <f>累计考核费用!L149/10000</f>
        <v>0</v>
      </c>
      <c r="L74" s="84">
        <f>累计考核费用!M149/10000</f>
        <v>0</v>
      </c>
      <c r="M74" s="86">
        <f>累计考核费用!N149/10000</f>
        <v>8.1359999999999992</v>
      </c>
      <c r="N74" s="86">
        <f>累计考核费用!O149/10000</f>
        <v>0.20499999999999999</v>
      </c>
      <c r="O74" s="86">
        <f>累计考核费用!P149/10000</f>
        <v>0</v>
      </c>
      <c r="P74" s="86">
        <f>累计考核费用!Q149/10000</f>
        <v>0</v>
      </c>
      <c r="Q74" s="86">
        <f>累计考核费用!R149/10000</f>
        <v>0</v>
      </c>
      <c r="R74" s="86">
        <f>累计考核费用!S149/10000</f>
        <v>0</v>
      </c>
      <c r="S74" s="84">
        <f>累计考核费用!T149/10000</f>
        <v>0</v>
      </c>
      <c r="T74" s="84">
        <f>累计考核费用!U149/10000</f>
        <v>0.4</v>
      </c>
      <c r="U74" s="84">
        <f>累计考核费用!V149/10000</f>
        <v>0.2</v>
      </c>
      <c r="V74" s="84">
        <f>累计考核费用!W149/10000</f>
        <v>0</v>
      </c>
      <c r="W74" s="84">
        <f>累计考核费用!X149/10000</f>
        <v>0.2</v>
      </c>
      <c r="X74" s="59">
        <f>累计考核费用!Y149/10000</f>
        <v>0</v>
      </c>
      <c r="Y74" s="59">
        <f>累计考核费用!Z149/10000</f>
        <v>0</v>
      </c>
    </row>
    <row r="75" spans="1:25" s="59" customFormat="1">
      <c r="A75" s="70" t="s">
        <v>104</v>
      </c>
      <c r="B75" s="84">
        <f>累计考核费用!C150/10000</f>
        <v>1338.0601699999997</v>
      </c>
      <c r="C75" s="84">
        <f>累计考核费用!D150/10000</f>
        <v>0</v>
      </c>
      <c r="D75" s="84">
        <f>累计考核费用!E150/10000</f>
        <v>234.36566299999998</v>
      </c>
      <c r="E75" s="84">
        <f>累计考核费用!F150/10000</f>
        <v>890.24175799999966</v>
      </c>
      <c r="F75" s="84">
        <f>累计考核费用!G150/10000</f>
        <v>10.619361</v>
      </c>
      <c r="G75" s="84">
        <f>累计考核费用!H150/10000</f>
        <v>122.250957</v>
      </c>
      <c r="H75" s="84">
        <f>累计考核费用!I150/10000</f>
        <v>11.019361</v>
      </c>
      <c r="I75" s="84">
        <f>累计考核费用!J150/10000</f>
        <v>11.018860999999999</v>
      </c>
      <c r="J75" s="84">
        <f>累计考核费用!K150/10000</f>
        <v>10.619361</v>
      </c>
      <c r="K75" s="84">
        <f>累计考核费用!L150/10000</f>
        <v>0</v>
      </c>
      <c r="L75" s="84">
        <f>累计考核费用!M150/10000</f>
        <v>79.128151000000003</v>
      </c>
      <c r="M75" s="86">
        <f>累计考核费用!N150/10000</f>
        <v>10.465223</v>
      </c>
      <c r="N75" s="86">
        <f>累计考核费用!O150/10000</f>
        <v>0</v>
      </c>
      <c r="O75" s="86">
        <f>累计考核费用!P150/10000</f>
        <v>34.622948999999998</v>
      </c>
      <c r="P75" s="86">
        <f>累计考核费用!Q150/10000</f>
        <v>4.3754</v>
      </c>
      <c r="Q75" s="86">
        <f>累计考核费用!R150/10000</f>
        <v>10.60005</v>
      </c>
      <c r="R75" s="86">
        <f>累计考核费用!S150/10000</f>
        <v>9.8238000000000003</v>
      </c>
      <c r="S75" s="84">
        <f>累计考核费用!T150/10000</f>
        <v>9.8236990000000013</v>
      </c>
      <c r="T75" s="84">
        <f>累计考核费用!U150/10000</f>
        <v>45.959482000000001</v>
      </c>
      <c r="U75" s="84">
        <f>累计考核费用!V150/10000</f>
        <v>22.899460000000001</v>
      </c>
      <c r="V75" s="84">
        <f>累计考核费用!W150/10000</f>
        <v>0</v>
      </c>
      <c r="W75" s="84">
        <f>累计考核费用!X150/10000</f>
        <v>23.060022</v>
      </c>
      <c r="X75" s="59">
        <f>累计考核费用!Y150/10000</f>
        <v>0</v>
      </c>
      <c r="Y75" s="59">
        <f>累计考核费用!Z150/10000</f>
        <v>0</v>
      </c>
    </row>
    <row r="76" spans="1:25" s="59" customFormat="1">
      <c r="A76" s="70" t="s">
        <v>105</v>
      </c>
      <c r="B76" s="84">
        <f>累计考核费用!C151/10000</f>
        <v>634.19696499999998</v>
      </c>
      <c r="C76" s="84">
        <f>累计考核费用!D151/10000</f>
        <v>76.787132666666665</v>
      </c>
      <c r="D76" s="84">
        <f>累计考核费用!E151/10000</f>
        <v>0</v>
      </c>
      <c r="E76" s="84">
        <f>累计考核费用!F151/10000</f>
        <v>521.94057833333329</v>
      </c>
      <c r="F76" s="84">
        <f>累计考核费用!G151/10000</f>
        <v>0</v>
      </c>
      <c r="G76" s="84">
        <f>累计考核费用!H151/10000</f>
        <v>26.891476000000001</v>
      </c>
      <c r="H76" s="84">
        <f>累计考核费用!I151/10000</f>
        <v>0</v>
      </c>
      <c r="I76" s="84">
        <f>累计考核费用!J151/10000</f>
        <v>0</v>
      </c>
      <c r="J76" s="84">
        <f>累计考核费用!K151/10000</f>
        <v>0</v>
      </c>
      <c r="K76" s="84">
        <f>累计考核费用!L151/10000</f>
        <v>0</v>
      </c>
      <c r="L76" s="84">
        <f>累计考核费用!M151/10000</f>
        <v>26.891476000000001</v>
      </c>
      <c r="M76" s="86">
        <f>累计考核费用!N151/10000</f>
        <v>0</v>
      </c>
      <c r="N76" s="86">
        <f>累计考核费用!O151/10000</f>
        <v>0</v>
      </c>
      <c r="O76" s="86">
        <f>累计考核费用!P151/10000</f>
        <v>0</v>
      </c>
      <c r="P76" s="86">
        <f>累计考核费用!Q151/10000</f>
        <v>0</v>
      </c>
      <c r="Q76" s="86">
        <f>累计考核费用!R151/10000</f>
        <v>0</v>
      </c>
      <c r="R76" s="86">
        <f>累计考核费用!S151/10000</f>
        <v>0</v>
      </c>
      <c r="S76" s="84">
        <f>累计考核费用!T151/10000</f>
        <v>0</v>
      </c>
      <c r="T76" s="84">
        <f>累计考核费用!U151/10000</f>
        <v>8.5777780000000003</v>
      </c>
      <c r="U76" s="84">
        <f>累计考核费用!V151/10000</f>
        <v>4.783525</v>
      </c>
      <c r="V76" s="84">
        <f>累计考核费用!W151/10000</f>
        <v>0.23829</v>
      </c>
      <c r="W76" s="84">
        <f>累计考核费用!X151/10000</f>
        <v>3.5559629999999998</v>
      </c>
      <c r="X76" s="59">
        <f>累计考核费用!Y151/10000</f>
        <v>0</v>
      </c>
      <c r="Y76" s="59">
        <f>累计考核费用!Z151/10000</f>
        <v>0</v>
      </c>
    </row>
    <row r="77" spans="1:25" s="59" customFormat="1">
      <c r="A77" s="70" t="s">
        <v>106</v>
      </c>
      <c r="B77" s="84">
        <f>累计考核费用!C152/10000</f>
        <v>230.16374699999997</v>
      </c>
      <c r="C77" s="84">
        <f>累计考核费用!D152/10000</f>
        <v>206.30463500000002</v>
      </c>
      <c r="D77" s="84">
        <f>累计考核费用!E152/10000</f>
        <v>0</v>
      </c>
      <c r="E77" s="84">
        <f>累计考核费用!F152/10000</f>
        <v>1.361113</v>
      </c>
      <c r="F77" s="84">
        <f>累计考核费用!G152/10000</f>
        <v>0</v>
      </c>
      <c r="G77" s="84">
        <f>累计考核费用!H152/10000</f>
        <v>0</v>
      </c>
      <c r="H77" s="84">
        <f>累计考核费用!I152/10000</f>
        <v>0</v>
      </c>
      <c r="I77" s="84">
        <f>累计考核费用!J152/10000</f>
        <v>0</v>
      </c>
      <c r="J77" s="84">
        <f>累计考核费用!K152/10000</f>
        <v>0</v>
      </c>
      <c r="K77" s="84">
        <f>累计考核费用!L152/10000</f>
        <v>0</v>
      </c>
      <c r="L77" s="84">
        <f>累计考核费用!M152/10000</f>
        <v>0</v>
      </c>
      <c r="M77" s="86">
        <f>累计考核费用!N152/10000</f>
        <v>0</v>
      </c>
      <c r="N77" s="86">
        <f>累计考核费用!O152/10000</f>
        <v>0</v>
      </c>
      <c r="O77" s="86">
        <f>累计考核费用!P152/10000</f>
        <v>0</v>
      </c>
      <c r="P77" s="86">
        <f>累计考核费用!Q152/10000</f>
        <v>0</v>
      </c>
      <c r="Q77" s="86">
        <f>累计考核费用!R152/10000</f>
        <v>0</v>
      </c>
      <c r="R77" s="86">
        <f>累计考核费用!S152/10000</f>
        <v>0</v>
      </c>
      <c r="S77" s="84">
        <f>累计考核费用!T152/10000</f>
        <v>0</v>
      </c>
      <c r="T77" s="84">
        <f>累计考核费用!U152/10000</f>
        <v>22.497999</v>
      </c>
      <c r="U77" s="84">
        <f>累计考核费用!V152/10000</f>
        <v>0</v>
      </c>
      <c r="V77" s="84">
        <f>累计考核费用!W152/10000</f>
        <v>0</v>
      </c>
      <c r="W77" s="84">
        <f>累计考核费用!X152/10000</f>
        <v>22.497999</v>
      </c>
      <c r="X77" s="59">
        <f>累计考核费用!Y152/10000</f>
        <v>0</v>
      </c>
      <c r="Y77" s="59">
        <f>累计考核费用!Z152/10000</f>
        <v>0</v>
      </c>
    </row>
    <row r="78" spans="1:25" s="59" customFormat="1">
      <c r="A78" s="70" t="s">
        <v>107</v>
      </c>
      <c r="B78" s="84">
        <f>累计考核费用!C153/10000</f>
        <v>252.41973600000011</v>
      </c>
      <c r="C78" s="84">
        <f>累计考核费用!D153/10000</f>
        <v>82.719840000000005</v>
      </c>
      <c r="D78" s="84">
        <f>累计考核费用!E153/10000</f>
        <v>3.0159449999999999</v>
      </c>
      <c r="E78" s="84">
        <f>累计考核费用!F153/10000</f>
        <v>130.37448200000009</v>
      </c>
      <c r="F78" s="84">
        <f>累计考核费用!G153/10000</f>
        <v>2.2000120000000001</v>
      </c>
      <c r="G78" s="84">
        <f>累计考核费用!H153/10000</f>
        <v>9.1977180000000001</v>
      </c>
      <c r="H78" s="84">
        <f>累计考核费用!I153/10000</f>
        <v>2.0156719999999999</v>
      </c>
      <c r="I78" s="84">
        <f>累计考核费用!J153/10000</f>
        <v>1.835337</v>
      </c>
      <c r="J78" s="84">
        <f>累计考核费用!K153/10000</f>
        <v>1.7926770000000001</v>
      </c>
      <c r="K78" s="84">
        <f>累计考核费用!L153/10000</f>
        <v>0</v>
      </c>
      <c r="L78" s="84">
        <f>累计考核费用!M153/10000</f>
        <v>1.75203</v>
      </c>
      <c r="M78" s="86">
        <f>累计考核费用!N153/10000</f>
        <v>1.8020020000000001</v>
      </c>
      <c r="N78" s="86">
        <f>累计考核费用!O153/10000</f>
        <v>0</v>
      </c>
      <c r="O78" s="86">
        <f>累计考核费用!P153/10000</f>
        <v>17.1861</v>
      </c>
      <c r="P78" s="86">
        <f>累计考核费用!Q153/10000</f>
        <v>3.8450039999999999</v>
      </c>
      <c r="Q78" s="86">
        <f>累计考核费用!R153/10000</f>
        <v>4.4522069999999996</v>
      </c>
      <c r="R78" s="86">
        <f>累计考核费用!S153/10000</f>
        <v>4.5150220000000001</v>
      </c>
      <c r="S78" s="84">
        <f>累计考核费用!T153/10000</f>
        <v>4.3738669999999997</v>
      </c>
      <c r="T78" s="84">
        <f>累计考核费用!U153/10000</f>
        <v>7.725639000000001</v>
      </c>
      <c r="U78" s="84">
        <f>累计考核费用!V153/10000</f>
        <v>4.1795660000000003</v>
      </c>
      <c r="V78" s="84">
        <f>累计考核费用!W153/10000</f>
        <v>0</v>
      </c>
      <c r="W78" s="84">
        <f>累计考核费用!X153/10000</f>
        <v>3.5460730000000003</v>
      </c>
      <c r="X78" s="59">
        <f>累计考核费用!Y153/10000</f>
        <v>0</v>
      </c>
      <c r="Y78" s="59">
        <f>累计考核费用!Z153/10000</f>
        <v>0</v>
      </c>
    </row>
    <row r="79" spans="1:25" s="59" customFormat="1">
      <c r="A79" s="70" t="s">
        <v>108</v>
      </c>
      <c r="B79" s="84">
        <f>累计考核费用!C154/10000</f>
        <v>0</v>
      </c>
      <c r="C79" s="84">
        <f>累计考核费用!D154/10000</f>
        <v>0</v>
      </c>
      <c r="D79" s="84">
        <f>累计考核费用!E154/10000</f>
        <v>0</v>
      </c>
      <c r="E79" s="84">
        <f>累计考核费用!F154/10000</f>
        <v>0</v>
      </c>
      <c r="F79" s="84">
        <f>累计考核费用!G154/10000</f>
        <v>0</v>
      </c>
      <c r="G79" s="84">
        <f>累计考核费用!H154/10000</f>
        <v>0</v>
      </c>
      <c r="H79" s="84">
        <f>累计考核费用!I154/10000</f>
        <v>0</v>
      </c>
      <c r="I79" s="84">
        <f>累计考核费用!J154/10000</f>
        <v>0</v>
      </c>
      <c r="J79" s="84">
        <f>累计考核费用!K154/10000</f>
        <v>0</v>
      </c>
      <c r="K79" s="84">
        <f>累计考核费用!L154/10000</f>
        <v>0</v>
      </c>
      <c r="L79" s="84">
        <f>累计考核费用!M154/10000</f>
        <v>0</v>
      </c>
      <c r="M79" s="86">
        <f>累计考核费用!N154/10000</f>
        <v>0</v>
      </c>
      <c r="N79" s="86">
        <f>累计考核费用!O154/10000</f>
        <v>0</v>
      </c>
      <c r="O79" s="86">
        <f>累计考核费用!P154/10000</f>
        <v>0</v>
      </c>
      <c r="P79" s="86">
        <f>累计考核费用!Q154/10000</f>
        <v>0</v>
      </c>
      <c r="Q79" s="86">
        <f>累计考核费用!R154/10000</f>
        <v>0</v>
      </c>
      <c r="R79" s="86">
        <f>累计考核费用!S154/10000</f>
        <v>0</v>
      </c>
      <c r="S79" s="84">
        <f>累计考核费用!T154/10000</f>
        <v>0</v>
      </c>
      <c r="T79" s="84">
        <f>累计考核费用!U154/10000</f>
        <v>0</v>
      </c>
      <c r="U79" s="84">
        <f>累计考核费用!V154/10000</f>
        <v>0</v>
      </c>
      <c r="V79" s="84">
        <f>累计考核费用!W154/10000</f>
        <v>0</v>
      </c>
      <c r="W79" s="84">
        <f>累计考核费用!X154/10000</f>
        <v>0</v>
      </c>
      <c r="X79" s="59">
        <f>累计考核费用!Y154/10000</f>
        <v>0</v>
      </c>
      <c r="Y79" s="59">
        <f>累计考核费用!Z154/10000</f>
        <v>0</v>
      </c>
    </row>
    <row r="80" spans="1:25" s="59" customFormat="1">
      <c r="A80" s="70" t="s">
        <v>70</v>
      </c>
      <c r="B80" s="87">
        <f>累计考核费用!C155/10000</f>
        <v>2782.1609989999993</v>
      </c>
      <c r="C80" s="87">
        <f>累计考核费用!D155/10000</f>
        <v>365.81160766666665</v>
      </c>
      <c r="D80" s="87">
        <f>累计考核费用!E155/10000</f>
        <v>290.07360800000004</v>
      </c>
      <c r="E80" s="87">
        <f>累计考核费用!F155/10000</f>
        <v>1770.1146823333331</v>
      </c>
      <c r="F80" s="87">
        <f>累计考核费用!G155/10000</f>
        <v>12.819372999999999</v>
      </c>
      <c r="G80" s="87">
        <f>累计考核费用!H155/10000</f>
        <v>195.74775099999999</v>
      </c>
      <c r="H80" s="87">
        <f>累计考核费用!I155/10000</f>
        <v>21.471032999999998</v>
      </c>
      <c r="I80" s="87">
        <f>累计考核费用!J155/10000</f>
        <v>15.590197999999997</v>
      </c>
      <c r="J80" s="87">
        <f>累计考核费用!K155/10000</f>
        <v>24.711637999999997</v>
      </c>
      <c r="K80" s="87">
        <f>累计考核费用!L155/10000</f>
        <v>0</v>
      </c>
      <c r="L80" s="87">
        <f>累计考核费用!M155/10000</f>
        <v>107.771657</v>
      </c>
      <c r="M80" s="87">
        <f>累计考核费用!N155/10000</f>
        <v>26.203224999999996</v>
      </c>
      <c r="N80" s="87">
        <f>累计考核费用!O155/10000</f>
        <v>0.20499999999999999</v>
      </c>
      <c r="O80" s="87">
        <f>累计考核费用!P155/10000</f>
        <v>51.809049000000002</v>
      </c>
      <c r="P80" s="87">
        <f>累计考核费用!Q155/10000</f>
        <v>8.2204040000000003</v>
      </c>
      <c r="Q80" s="87">
        <f>累计考核费用!R155/10000</f>
        <v>15.052257000000001</v>
      </c>
      <c r="R80" s="87">
        <f>累计考核费用!S155/10000</f>
        <v>14.338822</v>
      </c>
      <c r="S80" s="87">
        <f>累计考核费用!T155/10000</f>
        <v>14.197566000000004</v>
      </c>
      <c r="T80" s="87">
        <f>累计考核费用!U155/10000</f>
        <v>95.57992800000001</v>
      </c>
      <c r="U80" s="87">
        <f>累计考核费用!V155/10000</f>
        <v>32.062550999999999</v>
      </c>
      <c r="V80" s="87">
        <f>累计考核费用!W155/10000</f>
        <v>0.23829</v>
      </c>
      <c r="W80" s="87">
        <f>累计考核费用!X155/10000</f>
        <v>63.279086999999997</v>
      </c>
      <c r="X80" s="59">
        <f>累计考核费用!Y155/10000</f>
        <v>0</v>
      </c>
      <c r="Y80" s="59">
        <f>累计考核费用!Z155/10000</f>
        <v>0</v>
      </c>
    </row>
    <row r="81" spans="1:25" s="59" customFormat="1" ht="14.25" thickBot="1">
      <c r="A81" s="73" t="s">
        <v>4</v>
      </c>
      <c r="B81" s="89">
        <f>累计考核费用!C156/10000</f>
        <v>25165.352000999999</v>
      </c>
      <c r="C81" s="89">
        <f>累计考核费用!D156/10000</f>
        <v>687.55973566666682</v>
      </c>
      <c r="D81" s="89">
        <f>累计考核费用!E156/10000</f>
        <v>2941.2351549999998</v>
      </c>
      <c r="E81" s="89">
        <f>累计考核费用!F156/10000</f>
        <v>12822.295127333331</v>
      </c>
      <c r="F81" s="89">
        <f>累计考核费用!G156/10000</f>
        <v>224.94956300000004</v>
      </c>
      <c r="G81" s="89">
        <f>累计考核费用!H156/10000</f>
        <v>1131.2554749999999</v>
      </c>
      <c r="H81" s="89">
        <f>累计考核费用!I156/10000</f>
        <v>372.41077199999995</v>
      </c>
      <c r="I81" s="89">
        <f>累计考核费用!J156/10000</f>
        <v>210.28269599999999</v>
      </c>
      <c r="J81" s="89">
        <f>累计考核费用!K156/10000</f>
        <v>158.15603000000002</v>
      </c>
      <c r="K81" s="89">
        <f>累计考核费用!L156/10000</f>
        <v>0</v>
      </c>
      <c r="L81" s="89">
        <f>累计考核费用!M156/10000</f>
        <v>203.664714</v>
      </c>
      <c r="M81" s="92">
        <f>累计考核费用!N156/10000</f>
        <v>186.74126299999998</v>
      </c>
      <c r="N81" s="92">
        <f>累计考核费用!O156/10000</f>
        <v>348.39847099999997</v>
      </c>
      <c r="O81" s="92">
        <f>累计考核费用!P156/10000</f>
        <v>6413.8853359999994</v>
      </c>
      <c r="P81" s="92">
        <f>累计考核费用!Q156/10000</f>
        <v>83.576138999999984</v>
      </c>
      <c r="Q81" s="92">
        <f>累计考核费用!R156/10000</f>
        <v>4933.6921129999992</v>
      </c>
      <c r="R81" s="92">
        <f>累计考核费用!S156/10000</f>
        <v>1265.8386410000001</v>
      </c>
      <c r="S81" s="89">
        <f>累计考核费用!T156/10000</f>
        <v>130.77844299999998</v>
      </c>
      <c r="T81" s="89">
        <f>累计考核费用!U156/10000</f>
        <v>595.77313800000002</v>
      </c>
      <c r="U81" s="89">
        <f>累计考核费用!V156/10000</f>
        <v>145.32324399999999</v>
      </c>
      <c r="V81" s="89">
        <f>累计考核费用!W156/10000</f>
        <v>28.119050000000001</v>
      </c>
      <c r="W81" s="89">
        <f>累计考核费用!X156/10000</f>
        <v>422.33084400000001</v>
      </c>
      <c r="X81" s="59">
        <f>累计考核费用!Y156/10000</f>
        <v>0</v>
      </c>
      <c r="Y81" s="59">
        <f>累计考核费用!Z156/10000</f>
        <v>0</v>
      </c>
    </row>
  </sheetData>
  <phoneticPr fontId="3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累计利润调整表</vt:lpstr>
      <vt:lpstr>累计考核费用</vt:lpstr>
      <vt:lpstr>考核调整事项表</vt:lpstr>
      <vt:lpstr>调整后万元版</vt:lpstr>
      <vt:lpstr>部门名称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黎嘉</dc:creator>
  <cp:lastModifiedBy>黄奕馨</cp:lastModifiedBy>
  <dcterms:created xsi:type="dcterms:W3CDTF">2015-03-04T01:18:00Z</dcterms:created>
  <dcterms:modified xsi:type="dcterms:W3CDTF">2017-06-14T08:46:51Z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