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E:\考核\考核调整\2018.07\"/>
    </mc:Choice>
  </mc:AlternateContent>
  <bookViews>
    <workbookView xWindow="0" yWindow="0" windowWidth="28695" windowHeight="12630" tabRatio="753" activeTab="4"/>
  </bookViews>
  <sheets>
    <sheet name="利润考核表结果表" sheetId="2" r:id="rId1"/>
    <sheet name="费用考核表结果表" sheetId="6" r:id="rId2"/>
    <sheet name="用友贴出原始数据-利润表" sheetId="1" r:id="rId3"/>
    <sheet name="用友贴出原始数据-费用表" sheetId="8" r:id="rId4"/>
    <sheet name="人数【人力发】" sheetId="10" r:id="rId5"/>
    <sheet name="费用表【邓姐发】" sheetId="7" r:id="rId6"/>
    <sheet name="财务报表【邓姐发】" sheetId="5" r:id="rId7"/>
    <sheet name="资金及牌照费" sheetId="3" r:id="rId8"/>
    <sheet name="自动导入资金模版" sheetId="9" r:id="rId9"/>
    <sheet name="导出调整事项备查" sheetId="4" r:id="rId10"/>
  </sheets>
  <externalReferences>
    <externalReference r:id="rId11"/>
    <externalReference r:id="rId12"/>
    <externalReference r:id="rId13"/>
    <externalReference r:id="rId14"/>
    <externalReference r:id="rId15"/>
    <externalReference r:id="rId16"/>
    <externalReference r:id="rId17"/>
    <externalReference r:id="rId18"/>
    <externalReference r:id="rId19"/>
  </externalReferences>
  <definedNames>
    <definedName name="_xlnm._FilterDatabase" localSheetId="9" hidden="1">导出调整事项备查!$A$5:$T$538</definedName>
  </definedNames>
  <calcPr calcId="152511"/>
</workbook>
</file>

<file path=xl/calcChain.xml><?xml version="1.0" encoding="utf-8"?>
<calcChain xmlns="http://schemas.openxmlformats.org/spreadsheetml/2006/main">
  <c r="Q136" i="10" l="1"/>
  <c r="Q137" i="10"/>
  <c r="E148" i="10"/>
  <c r="F148" i="10"/>
  <c r="G148" i="10"/>
  <c r="H148" i="10"/>
  <c r="I148" i="10"/>
  <c r="J148" i="10"/>
  <c r="K148" i="10"/>
  <c r="D148" i="10"/>
  <c r="D136" i="10"/>
  <c r="R136" i="10" s="1"/>
  <c r="S67" i="10"/>
  <c r="S68" i="10"/>
  <c r="S69" i="10"/>
  <c r="S70" i="10"/>
  <c r="S71" i="10"/>
  <c r="S72" i="10"/>
  <c r="S73" i="10"/>
  <c r="S74" i="10"/>
  <c r="S75" i="10"/>
  <c r="S76" i="10"/>
  <c r="S77" i="10"/>
  <c r="S78" i="10"/>
  <c r="S79" i="10"/>
  <c r="S80" i="10"/>
  <c r="S81" i="10"/>
  <c r="S82" i="10"/>
  <c r="S83" i="10"/>
  <c r="S84" i="10"/>
  <c r="S85" i="10"/>
  <c r="S86" i="10"/>
  <c r="S87" i="10"/>
  <c r="S88" i="10"/>
  <c r="S89" i="10"/>
  <c r="S90" i="10"/>
  <c r="S91" i="10"/>
  <c r="S92" i="10"/>
  <c r="S93" i="10"/>
  <c r="S94" i="10"/>
  <c r="S95" i="10"/>
  <c r="S96" i="10"/>
  <c r="S97" i="10"/>
  <c r="S98" i="10"/>
  <c r="S99" i="10"/>
  <c r="S100" i="10"/>
  <c r="S101" i="10"/>
  <c r="S102" i="10"/>
  <c r="S103" i="10"/>
  <c r="S104" i="10"/>
  <c r="S105" i="10"/>
  <c r="S106" i="10"/>
  <c r="S107" i="10"/>
  <c r="S108" i="10"/>
  <c r="S109" i="10"/>
  <c r="S110" i="10"/>
  <c r="S111" i="10"/>
  <c r="S112" i="10"/>
  <c r="S113" i="10"/>
  <c r="S114" i="10"/>
  <c r="S115" i="10"/>
  <c r="S116" i="10"/>
  <c r="S117" i="10"/>
  <c r="S118" i="10"/>
  <c r="S119" i="10"/>
  <c r="S120" i="10"/>
  <c r="S121" i="10"/>
  <c r="S122" i="10"/>
  <c r="S123" i="10"/>
  <c r="S124" i="10"/>
  <c r="S125" i="10"/>
  <c r="S126" i="10"/>
  <c r="S127" i="10"/>
  <c r="S128" i="10"/>
  <c r="S129" i="10"/>
  <c r="S130" i="10"/>
  <c r="S131" i="10"/>
  <c r="S132" i="10"/>
  <c r="S133" i="10"/>
  <c r="S134" i="10"/>
  <c r="S135" i="10"/>
  <c r="S66" i="10"/>
  <c r="R67" i="10"/>
  <c r="R68" i="10"/>
  <c r="R69" i="10"/>
  <c r="R70" i="10"/>
  <c r="R71" i="10"/>
  <c r="R72" i="10"/>
  <c r="R73" i="10"/>
  <c r="R74" i="10"/>
  <c r="R75" i="10"/>
  <c r="R76" i="10"/>
  <c r="R77" i="10"/>
  <c r="R78" i="10"/>
  <c r="R79" i="10"/>
  <c r="R80" i="10"/>
  <c r="R81" i="10"/>
  <c r="R82" i="10"/>
  <c r="R83" i="10"/>
  <c r="R84" i="10"/>
  <c r="R85" i="10"/>
  <c r="R86" i="10"/>
  <c r="R87" i="10"/>
  <c r="R88" i="10"/>
  <c r="R89" i="10"/>
  <c r="R90" i="10"/>
  <c r="R91" i="10"/>
  <c r="R92" i="10"/>
  <c r="R93" i="10"/>
  <c r="R94" i="10"/>
  <c r="R95" i="10"/>
  <c r="R96" i="10"/>
  <c r="R97" i="10"/>
  <c r="R98" i="10"/>
  <c r="R99" i="10"/>
  <c r="R100" i="10"/>
  <c r="R101" i="10"/>
  <c r="R102" i="10"/>
  <c r="R103" i="10"/>
  <c r="R104" i="10"/>
  <c r="R105" i="10"/>
  <c r="R106" i="10"/>
  <c r="R107" i="10"/>
  <c r="R108" i="10"/>
  <c r="R109" i="10"/>
  <c r="R110" i="10"/>
  <c r="R111" i="10"/>
  <c r="R112" i="10"/>
  <c r="R113" i="10"/>
  <c r="R114" i="10"/>
  <c r="R115" i="10"/>
  <c r="R116" i="10"/>
  <c r="R117" i="10"/>
  <c r="R118" i="10"/>
  <c r="R119" i="10"/>
  <c r="R120" i="10"/>
  <c r="R121" i="10"/>
  <c r="R122" i="10"/>
  <c r="R123" i="10"/>
  <c r="R124" i="10"/>
  <c r="R125" i="10"/>
  <c r="R126" i="10"/>
  <c r="R127" i="10"/>
  <c r="R128" i="10"/>
  <c r="R129" i="10"/>
  <c r="R130" i="10"/>
  <c r="R131" i="10"/>
  <c r="R132" i="10"/>
  <c r="R133" i="10"/>
  <c r="R134" i="10"/>
  <c r="R135" i="10"/>
  <c r="R66" i="10"/>
  <c r="H136" i="10"/>
  <c r="G136" i="10"/>
  <c r="F136" i="10"/>
  <c r="E136" i="10"/>
  <c r="K136" i="10"/>
  <c r="I136" i="10"/>
  <c r="J136" i="10"/>
  <c r="Q40" i="10"/>
  <c r="Q37" i="10"/>
  <c r="Q64" i="10"/>
  <c r="Q36" i="10"/>
  <c r="D64" i="10"/>
  <c r="Q56" i="10"/>
  <c r="G64" i="10"/>
  <c r="G65" i="10" s="1"/>
  <c r="Q62" i="10"/>
  <c r="F64" i="10"/>
  <c r="H64" i="10"/>
  <c r="I64" i="10"/>
  <c r="J64" i="10"/>
  <c r="K64" i="10"/>
  <c r="L64" i="10"/>
  <c r="M64" i="10"/>
  <c r="N64" i="10"/>
  <c r="O64" i="10"/>
  <c r="P64" i="10"/>
  <c r="F65" i="10"/>
  <c r="H65" i="10"/>
  <c r="I65" i="10"/>
  <c r="J65" i="10"/>
  <c r="K65" i="10"/>
  <c r="L65" i="10"/>
  <c r="M65" i="10"/>
  <c r="N65" i="10"/>
  <c r="O65" i="10"/>
  <c r="P65" i="10"/>
  <c r="E64" i="10"/>
  <c r="E36" i="10"/>
  <c r="L36" i="10"/>
  <c r="M36" i="10"/>
  <c r="N36" i="10"/>
  <c r="O36" i="10"/>
  <c r="P36" i="10"/>
  <c r="T6" i="10"/>
  <c r="Q14" i="10"/>
  <c r="Q21" i="10"/>
  <c r="Q7" i="10"/>
  <c r="T7" i="10"/>
  <c r="S136" i="10" l="1"/>
  <c r="Q65" i="10"/>
  <c r="B21" i="10" l="1"/>
  <c r="C21" i="10"/>
  <c r="C65" i="10" s="1"/>
  <c r="C64" i="10"/>
  <c r="D65" i="10"/>
  <c r="D137" i="10" s="1"/>
  <c r="R137" i="10" s="1"/>
  <c r="S137" i="10" s="1"/>
  <c r="B64" i="10"/>
  <c r="B65" i="10" s="1"/>
  <c r="D36" i="10"/>
  <c r="E65" i="10"/>
  <c r="C36" i="10"/>
  <c r="F36" i="10"/>
  <c r="G36" i="10"/>
  <c r="H36" i="10"/>
  <c r="I36" i="10"/>
  <c r="J36" i="10"/>
  <c r="K36" i="10"/>
  <c r="B36" i="10"/>
  <c r="E88" i="6" l="1"/>
  <c r="E89" i="6"/>
  <c r="E90" i="6"/>
  <c r="E91" i="6"/>
  <c r="E92" i="6"/>
  <c r="E93" i="6"/>
  <c r="E94" i="6"/>
  <c r="E95" i="6"/>
  <c r="E96" i="6"/>
  <c r="E97" i="6"/>
  <c r="E98" i="6"/>
  <c r="E99" i="6"/>
  <c r="E100" i="6"/>
  <c r="E101" i="6"/>
  <c r="E102" i="6"/>
  <c r="E87" i="6"/>
  <c r="E74" i="6"/>
  <c r="E75" i="6"/>
  <c r="E76" i="6"/>
  <c r="E77" i="6"/>
  <c r="E78" i="6"/>
  <c r="E79" i="6"/>
  <c r="E80" i="6"/>
  <c r="E81" i="6"/>
  <c r="E82" i="6"/>
  <c r="E83" i="6"/>
  <c r="E84" i="6"/>
  <c r="E85" i="6"/>
  <c r="E73" i="6"/>
  <c r="E68" i="6"/>
  <c r="E69" i="6"/>
  <c r="E70" i="6"/>
  <c r="E71" i="6"/>
  <c r="E67" i="6"/>
  <c r="E57" i="6"/>
  <c r="E58" i="6"/>
  <c r="E59" i="6"/>
  <c r="E60" i="6"/>
  <c r="E61" i="6"/>
  <c r="E62" i="6"/>
  <c r="E63" i="6"/>
  <c r="E64" i="6"/>
  <c r="E65" i="6"/>
  <c r="E56" i="6"/>
  <c r="D59" i="2"/>
  <c r="D57" i="2"/>
  <c r="D56" i="2"/>
  <c r="D52" i="2"/>
  <c r="D53" i="2"/>
  <c r="D54" i="2"/>
  <c r="D51" i="2"/>
  <c r="D44" i="2"/>
  <c r="D45" i="2"/>
  <c r="D46" i="2"/>
  <c r="D47" i="2"/>
  <c r="D48" i="2"/>
  <c r="D49" i="2"/>
  <c r="D43" i="2"/>
  <c r="D42" i="2"/>
  <c r="D41" i="2"/>
  <c r="D40" i="2"/>
  <c r="D39" i="2"/>
  <c r="D38" i="2"/>
  <c r="C52" i="2"/>
  <c r="C51" i="2" l="1"/>
  <c r="B4" i="2" l="1"/>
  <c r="D4" i="2"/>
  <c r="E37" i="9" l="1"/>
  <c r="E36" i="9"/>
  <c r="E35" i="9"/>
  <c r="E33" i="9"/>
  <c r="E32" i="9"/>
  <c r="E31" i="9"/>
  <c r="E30" i="9"/>
  <c r="E29" i="9"/>
  <c r="E28" i="9"/>
  <c r="E27" i="9"/>
  <c r="E26" i="9"/>
  <c r="E25" i="9"/>
  <c r="E24" i="9"/>
  <c r="E23" i="9"/>
  <c r="E22" i="9"/>
  <c r="E21" i="9"/>
  <c r="E20" i="9"/>
  <c r="E19" i="9"/>
  <c r="E18" i="9"/>
  <c r="E17" i="9"/>
  <c r="E16" i="9"/>
  <c r="E15" i="9"/>
  <c r="E14" i="9"/>
  <c r="E13" i="9"/>
  <c r="E12" i="9"/>
  <c r="E11" i="9"/>
  <c r="E10" i="9"/>
  <c r="E9" i="9"/>
  <c r="E8" i="9"/>
  <c r="E7" i="9"/>
  <c r="E6" i="9"/>
  <c r="I4" i="9" s="1"/>
  <c r="E5" i="9"/>
  <c r="R60" i="3"/>
  <c r="Q60" i="3"/>
  <c r="P60" i="3"/>
  <c r="P61" i="3" s="1"/>
  <c r="O60" i="3"/>
  <c r="N60" i="3"/>
  <c r="H60" i="3"/>
  <c r="H61" i="3" s="1"/>
  <c r="G60" i="3"/>
  <c r="E60" i="3"/>
  <c r="E61" i="3" s="1"/>
  <c r="D60" i="3"/>
  <c r="V59" i="3"/>
  <c r="T59" i="3"/>
  <c r="S59" i="3"/>
  <c r="L59" i="3"/>
  <c r="K59" i="3"/>
  <c r="M59" i="3" s="1"/>
  <c r="J59" i="3"/>
  <c r="I59" i="3"/>
  <c r="F59" i="3"/>
  <c r="V58" i="3"/>
  <c r="T58" i="3"/>
  <c r="S58" i="3"/>
  <c r="L58" i="3"/>
  <c r="M58" i="3" s="1"/>
  <c r="U58" i="3" s="1"/>
  <c r="K58" i="3"/>
  <c r="I58" i="3"/>
  <c r="F58" i="3"/>
  <c r="J58" i="3" s="1"/>
  <c r="V57" i="3"/>
  <c r="T57" i="3"/>
  <c r="S57" i="3"/>
  <c r="U57" i="3" s="1"/>
  <c r="L57" i="3"/>
  <c r="K57" i="3"/>
  <c r="M57" i="3" s="1"/>
  <c r="J57" i="3"/>
  <c r="I57" i="3"/>
  <c r="F57" i="3"/>
  <c r="V56" i="3"/>
  <c r="T56" i="3"/>
  <c r="S56" i="3"/>
  <c r="L56" i="3"/>
  <c r="M56" i="3" s="1"/>
  <c r="U56" i="3" s="1"/>
  <c r="K56" i="3"/>
  <c r="I56" i="3"/>
  <c r="F56" i="3"/>
  <c r="J56" i="3" s="1"/>
  <c r="V55" i="3"/>
  <c r="T55" i="3"/>
  <c r="S55" i="3"/>
  <c r="U55" i="3" s="1"/>
  <c r="L55" i="3"/>
  <c r="K55" i="3"/>
  <c r="M55" i="3" s="1"/>
  <c r="J55" i="3"/>
  <c r="I55" i="3"/>
  <c r="F55" i="3"/>
  <c r="V54" i="3"/>
  <c r="T54" i="3"/>
  <c r="S54" i="3"/>
  <c r="L54" i="3"/>
  <c r="M54" i="3" s="1"/>
  <c r="U54" i="3" s="1"/>
  <c r="K54" i="3"/>
  <c r="I54" i="3"/>
  <c r="F54" i="3"/>
  <c r="J54" i="3" s="1"/>
  <c r="V53" i="3"/>
  <c r="T53" i="3"/>
  <c r="S53" i="3"/>
  <c r="L53" i="3"/>
  <c r="K53" i="3"/>
  <c r="M53" i="3" s="1"/>
  <c r="J53" i="3"/>
  <c r="I53" i="3"/>
  <c r="F53" i="3"/>
  <c r="V52" i="3"/>
  <c r="T52" i="3"/>
  <c r="S52" i="3"/>
  <c r="M52" i="3"/>
  <c r="U52" i="3" s="1"/>
  <c r="L52" i="3"/>
  <c r="K52" i="3"/>
  <c r="I52" i="3"/>
  <c r="F52" i="3"/>
  <c r="J52" i="3" s="1"/>
  <c r="V51" i="3"/>
  <c r="V60" i="3" s="1"/>
  <c r="T51" i="3"/>
  <c r="T60" i="3" s="1"/>
  <c r="S51" i="3"/>
  <c r="L51" i="3"/>
  <c r="L60" i="3" s="1"/>
  <c r="K51" i="3"/>
  <c r="K60" i="3" s="1"/>
  <c r="J51" i="3"/>
  <c r="I51" i="3"/>
  <c r="I60" i="3" s="1"/>
  <c r="F51" i="3"/>
  <c r="F60" i="3" s="1"/>
  <c r="R50" i="3"/>
  <c r="Q50" i="3"/>
  <c r="P50" i="3"/>
  <c r="O50" i="3"/>
  <c r="N50" i="3"/>
  <c r="L50" i="3"/>
  <c r="V49" i="3"/>
  <c r="T49" i="3"/>
  <c r="S49" i="3"/>
  <c r="K49" i="3"/>
  <c r="M49" i="3" s="1"/>
  <c r="U49" i="3" s="1"/>
  <c r="J49" i="3"/>
  <c r="I49" i="3"/>
  <c r="F49" i="3"/>
  <c r="V48" i="3"/>
  <c r="T48" i="3"/>
  <c r="S48" i="3"/>
  <c r="M48" i="3"/>
  <c r="U48" i="3" s="1"/>
  <c r="K48" i="3"/>
  <c r="I48" i="3"/>
  <c r="F48" i="3"/>
  <c r="J48" i="3" s="1"/>
  <c r="V47" i="3"/>
  <c r="T47" i="3"/>
  <c r="S47" i="3"/>
  <c r="U47" i="3" s="1"/>
  <c r="M47" i="3"/>
  <c r="K47" i="3"/>
  <c r="I47" i="3"/>
  <c r="F47" i="3"/>
  <c r="J47" i="3" s="1"/>
  <c r="T46" i="3"/>
  <c r="T50" i="3" s="1"/>
  <c r="S46" i="3"/>
  <c r="S50" i="3" s="1"/>
  <c r="I46" i="3"/>
  <c r="D46" i="3"/>
  <c r="K46" i="3" s="1"/>
  <c r="R45" i="3"/>
  <c r="R61" i="3" s="1"/>
  <c r="Q45" i="3"/>
  <c r="Q61" i="3" s="1"/>
  <c r="P45" i="3"/>
  <c r="N45" i="3"/>
  <c r="O45" i="3" s="1"/>
  <c r="O61" i="3" s="1"/>
  <c r="L45" i="3"/>
  <c r="H45" i="3"/>
  <c r="G45" i="3"/>
  <c r="G61" i="3" s="1"/>
  <c r="E45" i="3"/>
  <c r="V44" i="3"/>
  <c r="T44" i="3"/>
  <c r="S44" i="3"/>
  <c r="K44" i="3"/>
  <c r="M44" i="3" s="1"/>
  <c r="U44" i="3" s="1"/>
  <c r="J44" i="3"/>
  <c r="I44" i="3"/>
  <c r="F44" i="3"/>
  <c r="T43" i="3"/>
  <c r="I43" i="3"/>
  <c r="F43" i="3"/>
  <c r="J43" i="3" s="1"/>
  <c r="D43" i="3"/>
  <c r="S43" i="3" s="1"/>
  <c r="V42" i="3"/>
  <c r="T42" i="3"/>
  <c r="S42" i="3"/>
  <c r="U42" i="3" s="1"/>
  <c r="K42" i="3"/>
  <c r="M42" i="3" s="1"/>
  <c r="J42" i="3"/>
  <c r="I42" i="3"/>
  <c r="F42" i="3"/>
  <c r="V41" i="3"/>
  <c r="T41" i="3"/>
  <c r="S41" i="3"/>
  <c r="K41" i="3"/>
  <c r="M41" i="3" s="1"/>
  <c r="U41" i="3" s="1"/>
  <c r="J41" i="3"/>
  <c r="I41" i="3"/>
  <c r="F41" i="3"/>
  <c r="V40" i="3"/>
  <c r="T40" i="3"/>
  <c r="S40" i="3"/>
  <c r="M40" i="3"/>
  <c r="U40" i="3" s="1"/>
  <c r="K40" i="3"/>
  <c r="I40" i="3"/>
  <c r="F40" i="3"/>
  <c r="J40" i="3" s="1"/>
  <c r="V39" i="3"/>
  <c r="T39" i="3"/>
  <c r="T45" i="3" s="1"/>
  <c r="S39" i="3"/>
  <c r="S45" i="3" s="1"/>
  <c r="M39" i="3"/>
  <c r="K39" i="3"/>
  <c r="I39" i="3"/>
  <c r="I45" i="3" s="1"/>
  <c r="F39" i="3"/>
  <c r="J39" i="3" s="1"/>
  <c r="R38" i="3"/>
  <c r="Q38" i="3"/>
  <c r="P38" i="3"/>
  <c r="O38" i="3"/>
  <c r="N38" i="3"/>
  <c r="H38" i="3"/>
  <c r="G38" i="3"/>
  <c r="E38" i="3"/>
  <c r="D38" i="3"/>
  <c r="V37" i="3"/>
  <c r="T37" i="3"/>
  <c r="S37" i="3"/>
  <c r="U37" i="3" s="1"/>
  <c r="M37" i="3"/>
  <c r="L37" i="3"/>
  <c r="K37" i="3"/>
  <c r="I37" i="3"/>
  <c r="J37" i="3" s="1"/>
  <c r="V36" i="3"/>
  <c r="T36" i="3"/>
  <c r="S36" i="3"/>
  <c r="U36" i="3" s="1"/>
  <c r="L36" i="3"/>
  <c r="K36" i="3"/>
  <c r="M36" i="3" s="1"/>
  <c r="J36" i="3"/>
  <c r="I36" i="3"/>
  <c r="V35" i="3"/>
  <c r="I35" i="3"/>
  <c r="V34" i="3"/>
  <c r="I34" i="3"/>
  <c r="V33" i="3"/>
  <c r="T33" i="3"/>
  <c r="S33" i="3"/>
  <c r="L33" i="3"/>
  <c r="K33" i="3"/>
  <c r="M33" i="3" s="1"/>
  <c r="U33" i="3" s="1"/>
  <c r="I33" i="3"/>
  <c r="F33" i="3"/>
  <c r="J33" i="3" s="1"/>
  <c r="V32" i="3"/>
  <c r="T32" i="3"/>
  <c r="S32" i="3"/>
  <c r="U32" i="3" s="1"/>
  <c r="M32" i="3"/>
  <c r="L32" i="3"/>
  <c r="K32" i="3"/>
  <c r="I32" i="3"/>
  <c r="J32" i="3" s="1"/>
  <c r="F32" i="3"/>
  <c r="V31" i="3"/>
  <c r="T31" i="3"/>
  <c r="S31" i="3"/>
  <c r="L31" i="3"/>
  <c r="K31" i="3"/>
  <c r="M31" i="3" s="1"/>
  <c r="U31" i="3" s="1"/>
  <c r="I31" i="3"/>
  <c r="F31" i="3"/>
  <c r="J31" i="3" s="1"/>
  <c r="V30" i="3"/>
  <c r="T30" i="3"/>
  <c r="S30" i="3"/>
  <c r="U30" i="3" s="1"/>
  <c r="M30" i="3"/>
  <c r="L30" i="3"/>
  <c r="K30" i="3"/>
  <c r="I30" i="3"/>
  <c r="J30" i="3" s="1"/>
  <c r="F30" i="3"/>
  <c r="V29" i="3"/>
  <c r="T29" i="3"/>
  <c r="T38" i="3" s="1"/>
  <c r="S29" i="3"/>
  <c r="L29" i="3"/>
  <c r="L38" i="3" s="1"/>
  <c r="K29" i="3"/>
  <c r="M29" i="3" s="1"/>
  <c r="U29" i="3" s="1"/>
  <c r="I29" i="3"/>
  <c r="F29" i="3"/>
  <c r="J29" i="3" s="1"/>
  <c r="V28" i="3"/>
  <c r="V38" i="3" s="1"/>
  <c r="T28" i="3"/>
  <c r="S28" i="3"/>
  <c r="S38" i="3" s="1"/>
  <c r="M28" i="3"/>
  <c r="L28" i="3"/>
  <c r="K28" i="3"/>
  <c r="I28" i="3"/>
  <c r="I38" i="3" s="1"/>
  <c r="F28" i="3"/>
  <c r="F38" i="3" s="1"/>
  <c r="E20" i="3"/>
  <c r="F13" i="3"/>
  <c r="E13" i="3"/>
  <c r="D13" i="3"/>
  <c r="E12" i="3"/>
  <c r="F12" i="3" s="1"/>
  <c r="F14" i="3" s="1"/>
  <c r="D12" i="3"/>
  <c r="C10" i="3"/>
  <c r="C9" i="3"/>
  <c r="E8" i="3"/>
  <c r="F8" i="3" s="1"/>
  <c r="D8" i="3"/>
  <c r="D4" i="3"/>
  <c r="F4" i="3" s="1"/>
  <c r="D3" i="3"/>
  <c r="F3" i="3" s="1"/>
  <c r="DR57" i="5"/>
  <c r="DQ57" i="5"/>
  <c r="DP57" i="5"/>
  <c r="DO57" i="5"/>
  <c r="DN57" i="5"/>
  <c r="DM57" i="5"/>
  <c r="DL57" i="5"/>
  <c r="DK57" i="5"/>
  <c r="DJ57" i="5"/>
  <c r="DI57" i="5"/>
  <c r="DH57" i="5"/>
  <c r="DG57" i="5"/>
  <c r="DF57" i="5"/>
  <c r="DE57" i="5"/>
  <c r="DD57" i="5"/>
  <c r="DC57" i="5"/>
  <c r="DB57" i="5"/>
  <c r="DA57" i="5"/>
  <c r="CZ57" i="5"/>
  <c r="CY57" i="5"/>
  <c r="CX57" i="5"/>
  <c r="CW57" i="5"/>
  <c r="CV57" i="5"/>
  <c r="CU57" i="5"/>
  <c r="CT57" i="5"/>
  <c r="CS57" i="5"/>
  <c r="CR57" i="5"/>
  <c r="CQ57" i="5"/>
  <c r="CP57" i="5"/>
  <c r="CO57" i="5"/>
  <c r="CN57" i="5"/>
  <c r="CM57" i="5"/>
  <c r="CL57" i="5"/>
  <c r="CK57" i="5"/>
  <c r="CJ57" i="5"/>
  <c r="CI57" i="5"/>
  <c r="CH57" i="5"/>
  <c r="CG57" i="5"/>
  <c r="CF57" i="5"/>
  <c r="CE57" i="5"/>
  <c r="CD57" i="5"/>
  <c r="CC57" i="5"/>
  <c r="CB57" i="5"/>
  <c r="CA57" i="5"/>
  <c r="BZ57" i="5"/>
  <c r="BY57" i="5"/>
  <c r="BX57" i="5"/>
  <c r="BW57" i="5"/>
  <c r="BV57" i="5"/>
  <c r="BU57" i="5"/>
  <c r="BT57" i="5"/>
  <c r="BS57" i="5"/>
  <c r="BR57" i="5"/>
  <c r="BQ57" i="5"/>
  <c r="BP57" i="5"/>
  <c r="BO57" i="5"/>
  <c r="BN57" i="5"/>
  <c r="BM57" i="5"/>
  <c r="BL57" i="5"/>
  <c r="BK57" i="5"/>
  <c r="BJ57" i="5"/>
  <c r="BI57" i="5"/>
  <c r="BH57" i="5"/>
  <c r="BG57" i="5"/>
  <c r="BF57" i="5"/>
  <c r="BE57" i="5"/>
  <c r="BD57" i="5"/>
  <c r="BC57" i="5"/>
  <c r="BB57" i="5"/>
  <c r="BA57" i="5"/>
  <c r="AZ57" i="5"/>
  <c r="AY57" i="5"/>
  <c r="AX57" i="5"/>
  <c r="AW57" i="5"/>
  <c r="AV57" i="5"/>
  <c r="AU57" i="5"/>
  <c r="AT57" i="5"/>
  <c r="AS57" i="5"/>
  <c r="AR57" i="5"/>
  <c r="AQ57" i="5"/>
  <c r="AP57" i="5"/>
  <c r="AO57" i="5"/>
  <c r="AN57" i="5"/>
  <c r="AM57" i="5"/>
  <c r="AL57" i="5"/>
  <c r="AK57" i="5"/>
  <c r="AJ57" i="5"/>
  <c r="AI57" i="5"/>
  <c r="AH57" i="5"/>
  <c r="AG57" i="5"/>
  <c r="AF57" i="5"/>
  <c r="AE57" i="5"/>
  <c r="AD57" i="5"/>
  <c r="AC57" i="5"/>
  <c r="AB57" i="5"/>
  <c r="AA57" i="5"/>
  <c r="Z57" i="5"/>
  <c r="Y57" i="5"/>
  <c r="X57" i="5"/>
  <c r="W57" i="5"/>
  <c r="V57" i="5"/>
  <c r="U57" i="5"/>
  <c r="T57" i="5"/>
  <c r="S57" i="5"/>
  <c r="R57" i="5"/>
  <c r="Q57" i="5"/>
  <c r="P57" i="5"/>
  <c r="O57" i="5"/>
  <c r="N57" i="5"/>
  <c r="M57" i="5"/>
  <c r="L57" i="5"/>
  <c r="K57" i="5"/>
  <c r="J57" i="5"/>
  <c r="I57" i="5"/>
  <c r="H57" i="5"/>
  <c r="G57" i="5"/>
  <c r="F57" i="5"/>
  <c r="E57" i="5"/>
  <c r="D57" i="5"/>
  <c r="C57" i="5"/>
  <c r="B57" i="5"/>
  <c r="EG106" i="7"/>
  <c r="EF106" i="7"/>
  <c r="EE106" i="7"/>
  <c r="ED106" i="7"/>
  <c r="EC106" i="7"/>
  <c r="EB106" i="7"/>
  <c r="EA106" i="7"/>
  <c r="EG105" i="7"/>
  <c r="EF105" i="7"/>
  <c r="EE105" i="7"/>
  <c r="ED105" i="7"/>
  <c r="EC105" i="7"/>
  <c r="EB105" i="7"/>
  <c r="EA105" i="7"/>
  <c r="EG104" i="7"/>
  <c r="EF104" i="7"/>
  <c r="EE104" i="7"/>
  <c r="ED104" i="7"/>
  <c r="EC104" i="7"/>
  <c r="EB104" i="7"/>
  <c r="EA104" i="7"/>
  <c r="EG103" i="7"/>
  <c r="EF103" i="7"/>
  <c r="EE103" i="7"/>
  <c r="ED103" i="7"/>
  <c r="EC103" i="7"/>
  <c r="EB103" i="7"/>
  <c r="EA103" i="7"/>
  <c r="EG102" i="7"/>
  <c r="EF102" i="7"/>
  <c r="EE102" i="7"/>
  <c r="ED102" i="7"/>
  <c r="EC102" i="7"/>
  <c r="EB102" i="7"/>
  <c r="EA102" i="7"/>
  <c r="EG101" i="7"/>
  <c r="EF101" i="7"/>
  <c r="EE101" i="7"/>
  <c r="ED101" i="7"/>
  <c r="EC101" i="7"/>
  <c r="EB101" i="7"/>
  <c r="EA101" i="7"/>
  <c r="EG100" i="7"/>
  <c r="EF100" i="7"/>
  <c r="EE100" i="7"/>
  <c r="ED100" i="7"/>
  <c r="EC100" i="7"/>
  <c r="EB100" i="7"/>
  <c r="EA100" i="7"/>
  <c r="EG99" i="7"/>
  <c r="EF99" i="7"/>
  <c r="EE99" i="7"/>
  <c r="ED99" i="7"/>
  <c r="EC99" i="7"/>
  <c r="EB99" i="7"/>
  <c r="EA99" i="7"/>
  <c r="EG98" i="7"/>
  <c r="EF98" i="7"/>
  <c r="EE98" i="7"/>
  <c r="ED98" i="7"/>
  <c r="EC98" i="7"/>
  <c r="EB98" i="7"/>
  <c r="EA98" i="7"/>
  <c r="EG97" i="7"/>
  <c r="EF97" i="7"/>
  <c r="EE97" i="7"/>
  <c r="ED97" i="7"/>
  <c r="EC97" i="7"/>
  <c r="EB97" i="7"/>
  <c r="EA97" i="7"/>
  <c r="EG96" i="7"/>
  <c r="EF96" i="7"/>
  <c r="EE96" i="7"/>
  <c r="ED96" i="7"/>
  <c r="EC96" i="7"/>
  <c r="EB96" i="7"/>
  <c r="EA96" i="7"/>
  <c r="EG95" i="7"/>
  <c r="EF95" i="7"/>
  <c r="EE95" i="7"/>
  <c r="ED95" i="7"/>
  <c r="EC95" i="7"/>
  <c r="EB95" i="7"/>
  <c r="EA95" i="7"/>
  <c r="EG94" i="7"/>
  <c r="EF94" i="7"/>
  <c r="EE94" i="7"/>
  <c r="ED94" i="7"/>
  <c r="EC94" i="7"/>
  <c r="EB94" i="7"/>
  <c r="EA94" i="7"/>
  <c r="EG93" i="7"/>
  <c r="EF93" i="7"/>
  <c r="EE93" i="7"/>
  <c r="ED93" i="7"/>
  <c r="EC93" i="7"/>
  <c r="EB93" i="7"/>
  <c r="EA93" i="7"/>
  <c r="EG92" i="7"/>
  <c r="EF92" i="7"/>
  <c r="EE92" i="7"/>
  <c r="ED92" i="7"/>
  <c r="EC92" i="7"/>
  <c r="EB92" i="7"/>
  <c r="EA92" i="7"/>
  <c r="EG91" i="7"/>
  <c r="EF91" i="7"/>
  <c r="EE91" i="7"/>
  <c r="ED91" i="7"/>
  <c r="EC91" i="7"/>
  <c r="EB91" i="7"/>
  <c r="EA91" i="7"/>
  <c r="EG90" i="7"/>
  <c r="EF90" i="7"/>
  <c r="EE90" i="7"/>
  <c r="ED90" i="7"/>
  <c r="EC90" i="7"/>
  <c r="EB90" i="7"/>
  <c r="EA90" i="7"/>
  <c r="EG89" i="7"/>
  <c r="EF89" i="7"/>
  <c r="EE89" i="7"/>
  <c r="ED89" i="7"/>
  <c r="EC89" i="7"/>
  <c r="EB89" i="7"/>
  <c r="EA89" i="7"/>
  <c r="EG88" i="7"/>
  <c r="EF88" i="7"/>
  <c r="EE88" i="7"/>
  <c r="ED88" i="7"/>
  <c r="EC88" i="7"/>
  <c r="EB88" i="7"/>
  <c r="EA88" i="7"/>
  <c r="EG87" i="7"/>
  <c r="EF87" i="7"/>
  <c r="EE87" i="7"/>
  <c r="ED87" i="7"/>
  <c r="EC87" i="7"/>
  <c r="EB87" i="7"/>
  <c r="EA87" i="7"/>
  <c r="EG86" i="7"/>
  <c r="EF86" i="7"/>
  <c r="EE86" i="7"/>
  <c r="ED86" i="7"/>
  <c r="EC86" i="7"/>
  <c r="EB86" i="7"/>
  <c r="EA86" i="7"/>
  <c r="EG85" i="7"/>
  <c r="EF85" i="7"/>
  <c r="EE85" i="7"/>
  <c r="ED85" i="7"/>
  <c r="EC85" i="7"/>
  <c r="EB85" i="7"/>
  <c r="EA85" i="7"/>
  <c r="EG84" i="7"/>
  <c r="EF84" i="7"/>
  <c r="EE84" i="7"/>
  <c r="ED84" i="7"/>
  <c r="EC84" i="7"/>
  <c r="EB84" i="7"/>
  <c r="EA84" i="7"/>
  <c r="EG83" i="7"/>
  <c r="EF83" i="7"/>
  <c r="EE83" i="7"/>
  <c r="ED83" i="7"/>
  <c r="EC83" i="7"/>
  <c r="EB83" i="7"/>
  <c r="EA83" i="7"/>
  <c r="EG82" i="7"/>
  <c r="EF82" i="7"/>
  <c r="EE82" i="7"/>
  <c r="ED82" i="7"/>
  <c r="EC82" i="7"/>
  <c r="EB82" i="7"/>
  <c r="EA82" i="7"/>
  <c r="EG81" i="7"/>
  <c r="EF81" i="7"/>
  <c r="EE81" i="7"/>
  <c r="ED81" i="7"/>
  <c r="EC81" i="7"/>
  <c r="EB81" i="7"/>
  <c r="EA81" i="7"/>
  <c r="EG80" i="7"/>
  <c r="EF80" i="7"/>
  <c r="EE80" i="7"/>
  <c r="ED80" i="7"/>
  <c r="EC80" i="7"/>
  <c r="EB80" i="7"/>
  <c r="EA80" i="7"/>
  <c r="EG79" i="7"/>
  <c r="EF79" i="7"/>
  <c r="EE79" i="7"/>
  <c r="ED79" i="7"/>
  <c r="EC79" i="7"/>
  <c r="EB79" i="7"/>
  <c r="EA79" i="7"/>
  <c r="EG78" i="7"/>
  <c r="EF78" i="7"/>
  <c r="EE78" i="7"/>
  <c r="ED78" i="7"/>
  <c r="EC78" i="7"/>
  <c r="EB78" i="7"/>
  <c r="EA78" i="7"/>
  <c r="EG77" i="7"/>
  <c r="EF77" i="7"/>
  <c r="EE77" i="7"/>
  <c r="ED77" i="7"/>
  <c r="EC77" i="7"/>
  <c r="EB77" i="7"/>
  <c r="EA77" i="7"/>
  <c r="EG76" i="7"/>
  <c r="EF76" i="7"/>
  <c r="EE76" i="7"/>
  <c r="ED76" i="7"/>
  <c r="EC76" i="7"/>
  <c r="EB76" i="7"/>
  <c r="EA76" i="7"/>
  <c r="EG75" i="7"/>
  <c r="EF75" i="7"/>
  <c r="EE75" i="7"/>
  <c r="ED75" i="7"/>
  <c r="EC75" i="7"/>
  <c r="EB75" i="7"/>
  <c r="EA75" i="7"/>
  <c r="EG74" i="7"/>
  <c r="EF74" i="7"/>
  <c r="EE74" i="7"/>
  <c r="ED74" i="7"/>
  <c r="EC74" i="7"/>
  <c r="EB74" i="7"/>
  <c r="EA74" i="7"/>
  <c r="EG73" i="7"/>
  <c r="EF73" i="7"/>
  <c r="EE73" i="7"/>
  <c r="ED73" i="7"/>
  <c r="EC73" i="7"/>
  <c r="EB73" i="7"/>
  <c r="EA73" i="7"/>
  <c r="EG72" i="7"/>
  <c r="EF72" i="7"/>
  <c r="EE72" i="7"/>
  <c r="ED72" i="7"/>
  <c r="EC72" i="7"/>
  <c r="EB72" i="7"/>
  <c r="EA72" i="7"/>
  <c r="EG71" i="7"/>
  <c r="EF71" i="7"/>
  <c r="EE71" i="7"/>
  <c r="ED71" i="7"/>
  <c r="EC71" i="7"/>
  <c r="EB71" i="7"/>
  <c r="EA71" i="7"/>
  <c r="EG70" i="7"/>
  <c r="EF70" i="7"/>
  <c r="EE70" i="7"/>
  <c r="ED70" i="7"/>
  <c r="EC70" i="7"/>
  <c r="EB70" i="7"/>
  <c r="EA70" i="7"/>
  <c r="EG69" i="7"/>
  <c r="EF69" i="7"/>
  <c r="EE69" i="7"/>
  <c r="ED69" i="7"/>
  <c r="EC69" i="7"/>
  <c r="EB69" i="7"/>
  <c r="EA69" i="7"/>
  <c r="EG68" i="7"/>
  <c r="EF68" i="7"/>
  <c r="EE68" i="7"/>
  <c r="ED68" i="7"/>
  <c r="EC68" i="7"/>
  <c r="EB68" i="7"/>
  <c r="EA68" i="7"/>
  <c r="EG67" i="7"/>
  <c r="EF67" i="7"/>
  <c r="EE67" i="7"/>
  <c r="ED67" i="7"/>
  <c r="EC67" i="7"/>
  <c r="EB67" i="7"/>
  <c r="EA67" i="7"/>
  <c r="EG66" i="7"/>
  <c r="EF66" i="7"/>
  <c r="EE66" i="7"/>
  <c r="ED66" i="7"/>
  <c r="EC66" i="7"/>
  <c r="EB66" i="7"/>
  <c r="EA66" i="7"/>
  <c r="EG65" i="7"/>
  <c r="EF65" i="7"/>
  <c r="EE65" i="7"/>
  <c r="ED65" i="7"/>
  <c r="EC65" i="7"/>
  <c r="EB65" i="7"/>
  <c r="EA65" i="7"/>
  <c r="EG64" i="7"/>
  <c r="EF64" i="7"/>
  <c r="EE64" i="7"/>
  <c r="ED64" i="7"/>
  <c r="EC64" i="7"/>
  <c r="EB64" i="7"/>
  <c r="EA64" i="7"/>
  <c r="EG63" i="7"/>
  <c r="EF63" i="7"/>
  <c r="EE63" i="7"/>
  <c r="ED63" i="7"/>
  <c r="EC63" i="7"/>
  <c r="EB63" i="7"/>
  <c r="EA63" i="7"/>
  <c r="EG62" i="7"/>
  <c r="EF62" i="7"/>
  <c r="EE62" i="7"/>
  <c r="ED62" i="7"/>
  <c r="EC62" i="7"/>
  <c r="EB62" i="7"/>
  <c r="EA62" i="7"/>
  <c r="EG61" i="7"/>
  <c r="EF61" i="7"/>
  <c r="EE61" i="7"/>
  <c r="ED61" i="7"/>
  <c r="EC61" i="7"/>
  <c r="EB61" i="7"/>
  <c r="EA61" i="7"/>
  <c r="EG60" i="7"/>
  <c r="EF60" i="7"/>
  <c r="EE60" i="7"/>
  <c r="ED60" i="7"/>
  <c r="EC60" i="7"/>
  <c r="EB60" i="7"/>
  <c r="EA60" i="7"/>
  <c r="EG59" i="7"/>
  <c r="EF59" i="7"/>
  <c r="EE59" i="7"/>
  <c r="ED59" i="7"/>
  <c r="EC59" i="7"/>
  <c r="EB59" i="7"/>
  <c r="EA59" i="7"/>
  <c r="EG58" i="7"/>
  <c r="EF58" i="7"/>
  <c r="EE58" i="7"/>
  <c r="ED58" i="7"/>
  <c r="EC58" i="7"/>
  <c r="EB58" i="7"/>
  <c r="EA58" i="7"/>
  <c r="EG57" i="7"/>
  <c r="EF57" i="7"/>
  <c r="EE57" i="7"/>
  <c r="ED57" i="7"/>
  <c r="EC57" i="7"/>
  <c r="EB57" i="7"/>
  <c r="EA57" i="7"/>
  <c r="DY56" i="7"/>
  <c r="DX56" i="7"/>
  <c r="DW56" i="7"/>
  <c r="DV56" i="7"/>
  <c r="DU56" i="7"/>
  <c r="DT56" i="7"/>
  <c r="DS56" i="7"/>
  <c r="DR56" i="7"/>
  <c r="DQ56" i="7"/>
  <c r="DP56" i="7"/>
  <c r="DO56" i="7"/>
  <c r="DN56" i="7"/>
  <c r="DM56" i="7"/>
  <c r="DL56" i="7"/>
  <c r="DK56" i="7"/>
  <c r="DJ56" i="7"/>
  <c r="DI56" i="7"/>
  <c r="DH56" i="7"/>
  <c r="DG56" i="7"/>
  <c r="DF56" i="7"/>
  <c r="DE56" i="7"/>
  <c r="DD56" i="7"/>
  <c r="DC56" i="7"/>
  <c r="DB56" i="7"/>
  <c r="DA56" i="7"/>
  <c r="CZ56" i="7"/>
  <c r="CY56" i="7"/>
  <c r="CX56" i="7"/>
  <c r="CW56" i="7"/>
  <c r="CV56" i="7"/>
  <c r="CU56" i="7"/>
  <c r="CT56" i="7"/>
  <c r="CS56" i="7"/>
  <c r="CR56" i="7"/>
  <c r="CQ56" i="7"/>
  <c r="CP56" i="7"/>
  <c r="CO56" i="7"/>
  <c r="CN56" i="7"/>
  <c r="CM56" i="7"/>
  <c r="CL56" i="7"/>
  <c r="CK56" i="7"/>
  <c r="CJ56" i="7"/>
  <c r="CI56" i="7"/>
  <c r="CH56" i="7"/>
  <c r="CG56" i="7"/>
  <c r="CF56" i="7"/>
  <c r="CE56" i="7"/>
  <c r="CD56" i="7"/>
  <c r="CC56" i="7"/>
  <c r="CB56" i="7"/>
  <c r="CA56" i="7"/>
  <c r="BZ56" i="7"/>
  <c r="BY56" i="7"/>
  <c r="BX56" i="7"/>
  <c r="BW56" i="7"/>
  <c r="BV56" i="7"/>
  <c r="BU56" i="7"/>
  <c r="BT56" i="7"/>
  <c r="BS56" i="7"/>
  <c r="BR56" i="7"/>
  <c r="BQ56" i="7"/>
  <c r="BP56" i="7"/>
  <c r="BO56" i="7"/>
  <c r="BN56" i="7"/>
  <c r="BM56" i="7"/>
  <c r="BL56" i="7"/>
  <c r="BK56" i="7"/>
  <c r="BJ56" i="7"/>
  <c r="BI56" i="7"/>
  <c r="BH56" i="7"/>
  <c r="BG56" i="7"/>
  <c r="BF56" i="7"/>
  <c r="EC56" i="7" s="1"/>
  <c r="BE56" i="7"/>
  <c r="BD56" i="7"/>
  <c r="BC56" i="7"/>
  <c r="BB56" i="7"/>
  <c r="BA56" i="7"/>
  <c r="AZ56" i="7"/>
  <c r="AY56" i="7"/>
  <c r="AX56" i="7"/>
  <c r="AW56" i="7"/>
  <c r="AV56" i="7"/>
  <c r="AU56" i="7"/>
  <c r="AT56" i="7"/>
  <c r="AS56" i="7"/>
  <c r="AR56" i="7"/>
  <c r="AQ56" i="7"/>
  <c r="AP56" i="7"/>
  <c r="AO56" i="7"/>
  <c r="AN56" i="7"/>
  <c r="AM56" i="7"/>
  <c r="AL56" i="7"/>
  <c r="AK56" i="7"/>
  <c r="AJ56" i="7"/>
  <c r="AI56" i="7"/>
  <c r="AH56" i="7"/>
  <c r="AG56" i="7"/>
  <c r="AF56" i="7"/>
  <c r="EB56" i="7" s="1"/>
  <c r="AE56" i="7"/>
  <c r="AD56" i="7"/>
  <c r="AC56" i="7"/>
  <c r="AB56" i="7"/>
  <c r="EE56" i="7" s="1"/>
  <c r="AA56" i="7"/>
  <c r="Z56" i="7"/>
  <c r="EG56" i="7" s="1"/>
  <c r="Y56" i="7"/>
  <c r="EF56" i="7" s="1"/>
  <c r="X56" i="7"/>
  <c r="ED56" i="7" s="1"/>
  <c r="W56" i="7"/>
  <c r="V56" i="7"/>
  <c r="U56" i="7"/>
  <c r="T56" i="7"/>
  <c r="S56" i="7"/>
  <c r="R56" i="7"/>
  <c r="Q56" i="7"/>
  <c r="P56" i="7"/>
  <c r="O56" i="7"/>
  <c r="N56" i="7"/>
  <c r="M56" i="7"/>
  <c r="L56" i="7"/>
  <c r="K56" i="7"/>
  <c r="J56" i="7"/>
  <c r="I56" i="7"/>
  <c r="H56" i="7"/>
  <c r="G56" i="7"/>
  <c r="F56" i="7"/>
  <c r="E56" i="7"/>
  <c r="D56" i="7"/>
  <c r="C56" i="7"/>
  <c r="B56" i="7"/>
  <c r="EA56" i="7" s="1"/>
  <c r="EG55" i="7"/>
  <c r="EF55" i="7"/>
  <c r="EE55" i="7"/>
  <c r="ED55" i="7"/>
  <c r="EC55" i="7"/>
  <c r="EB55" i="7"/>
  <c r="EA55" i="7"/>
  <c r="EG54" i="7"/>
  <c r="EF54" i="7"/>
  <c r="EE54" i="7"/>
  <c r="ED54" i="7"/>
  <c r="EC54" i="7"/>
  <c r="EB54" i="7"/>
  <c r="EA54" i="7"/>
  <c r="EG53" i="7"/>
  <c r="EF53" i="7"/>
  <c r="EE53" i="7"/>
  <c r="ED53" i="7"/>
  <c r="EC53" i="7"/>
  <c r="EB53" i="7"/>
  <c r="EA53" i="7"/>
  <c r="EG52" i="7"/>
  <c r="EF52" i="7"/>
  <c r="EE52" i="7"/>
  <c r="ED52" i="7"/>
  <c r="EC52" i="7"/>
  <c r="EB52" i="7"/>
  <c r="EA52" i="7"/>
  <c r="EG51" i="7"/>
  <c r="EF51" i="7"/>
  <c r="EE51" i="7"/>
  <c r="ED51" i="7"/>
  <c r="EC51" i="7"/>
  <c r="EB51" i="7"/>
  <c r="EA51" i="7"/>
  <c r="EG50" i="7"/>
  <c r="EF50" i="7"/>
  <c r="EE50" i="7"/>
  <c r="ED50" i="7"/>
  <c r="EC50" i="7"/>
  <c r="EB50" i="7"/>
  <c r="EA50" i="7"/>
  <c r="EG49" i="7"/>
  <c r="EF49" i="7"/>
  <c r="EE49" i="7"/>
  <c r="ED49" i="7"/>
  <c r="EC49" i="7"/>
  <c r="EB49" i="7"/>
  <c r="EA49" i="7"/>
  <c r="EG48" i="7"/>
  <c r="EF48" i="7"/>
  <c r="EE48" i="7"/>
  <c r="ED48" i="7"/>
  <c r="EC48" i="7"/>
  <c r="EB48" i="7"/>
  <c r="EA48" i="7"/>
  <c r="EG47" i="7"/>
  <c r="EF47" i="7"/>
  <c r="EE47" i="7"/>
  <c r="ED47" i="7"/>
  <c r="EC47" i="7"/>
  <c r="EB47" i="7"/>
  <c r="EA47" i="7"/>
  <c r="EG46" i="7"/>
  <c r="EF46" i="7"/>
  <c r="EE46" i="7"/>
  <c r="ED46" i="7"/>
  <c r="EC46" i="7"/>
  <c r="EB46" i="7"/>
  <c r="EA46" i="7"/>
  <c r="EG45" i="7"/>
  <c r="EF45" i="7"/>
  <c r="EE45" i="7"/>
  <c r="ED45" i="7"/>
  <c r="EC45" i="7"/>
  <c r="EB45" i="7"/>
  <c r="EA45" i="7"/>
  <c r="EG44" i="7"/>
  <c r="EF44" i="7"/>
  <c r="EE44" i="7"/>
  <c r="ED44" i="7"/>
  <c r="EC44" i="7"/>
  <c r="EB44" i="7"/>
  <c r="EA44" i="7"/>
  <c r="EG43" i="7"/>
  <c r="EF43" i="7"/>
  <c r="EE43" i="7"/>
  <c r="ED43" i="7"/>
  <c r="EC43" i="7"/>
  <c r="EB43" i="7"/>
  <c r="EA43" i="7"/>
  <c r="EG42" i="7"/>
  <c r="EF42" i="7"/>
  <c r="EE42" i="7"/>
  <c r="ED42" i="7"/>
  <c r="EC42" i="7"/>
  <c r="EB42" i="7"/>
  <c r="EA42" i="7"/>
  <c r="EG41" i="7"/>
  <c r="EF41" i="7"/>
  <c r="EE41" i="7"/>
  <c r="ED41" i="7"/>
  <c r="EC41" i="7"/>
  <c r="EB41" i="7"/>
  <c r="EA41" i="7"/>
  <c r="EG40" i="7"/>
  <c r="EF40" i="7"/>
  <c r="EE40" i="7"/>
  <c r="ED40" i="7"/>
  <c r="EC40" i="7"/>
  <c r="EB40" i="7"/>
  <c r="EA40" i="7"/>
  <c r="EG39" i="7"/>
  <c r="EF39" i="7"/>
  <c r="EE39" i="7"/>
  <c r="ED39" i="7"/>
  <c r="EC39" i="7"/>
  <c r="EB39" i="7"/>
  <c r="EA39" i="7"/>
  <c r="EG38" i="7"/>
  <c r="EF38" i="7"/>
  <c r="EE38" i="7"/>
  <c r="ED38" i="7"/>
  <c r="EC38" i="7"/>
  <c r="EB38" i="7"/>
  <c r="EA38" i="7"/>
  <c r="EG37" i="7"/>
  <c r="EF37" i="7"/>
  <c r="EE37" i="7"/>
  <c r="ED37" i="7"/>
  <c r="EC37" i="7"/>
  <c r="EB37" i="7"/>
  <c r="EA37" i="7"/>
  <c r="EG36" i="7"/>
  <c r="EF36" i="7"/>
  <c r="EE36" i="7"/>
  <c r="ED36" i="7"/>
  <c r="EC36" i="7"/>
  <c r="EB36" i="7"/>
  <c r="EA36" i="7"/>
  <c r="EG35" i="7"/>
  <c r="EF35" i="7"/>
  <c r="EE35" i="7"/>
  <c r="ED35" i="7"/>
  <c r="EC35" i="7"/>
  <c r="EB35" i="7"/>
  <c r="EA35" i="7"/>
  <c r="EG34" i="7"/>
  <c r="EF34" i="7"/>
  <c r="EE34" i="7"/>
  <c r="ED34" i="7"/>
  <c r="EC34" i="7"/>
  <c r="EB34" i="7"/>
  <c r="EA34" i="7"/>
  <c r="EG33" i="7"/>
  <c r="EF33" i="7"/>
  <c r="EE33" i="7"/>
  <c r="ED33" i="7"/>
  <c r="EC33" i="7"/>
  <c r="EB33" i="7"/>
  <c r="EA33" i="7"/>
  <c r="EG32" i="7"/>
  <c r="EF32" i="7"/>
  <c r="EE32" i="7"/>
  <c r="ED32" i="7"/>
  <c r="EC32" i="7"/>
  <c r="EB32" i="7"/>
  <c r="EA32" i="7"/>
  <c r="EG31" i="7"/>
  <c r="EF31" i="7"/>
  <c r="EE31" i="7"/>
  <c r="ED31" i="7"/>
  <c r="EC31" i="7"/>
  <c r="EB31" i="7"/>
  <c r="EA31" i="7"/>
  <c r="EG30" i="7"/>
  <c r="EF30" i="7"/>
  <c r="EE30" i="7"/>
  <c r="ED30" i="7"/>
  <c r="EC30" i="7"/>
  <c r="EB30" i="7"/>
  <c r="EA30" i="7"/>
  <c r="EG29" i="7"/>
  <c r="EF29" i="7"/>
  <c r="EE29" i="7"/>
  <c r="ED29" i="7"/>
  <c r="EC29" i="7"/>
  <c r="EB29" i="7"/>
  <c r="EA29" i="7"/>
  <c r="EG28" i="7"/>
  <c r="EF28" i="7"/>
  <c r="EE28" i="7"/>
  <c r="ED28" i="7"/>
  <c r="EC28" i="7"/>
  <c r="EB28" i="7"/>
  <c r="EA28" i="7"/>
  <c r="EG27" i="7"/>
  <c r="EF27" i="7"/>
  <c r="EE27" i="7"/>
  <c r="ED27" i="7"/>
  <c r="EC27" i="7"/>
  <c r="EB27" i="7"/>
  <c r="EA27" i="7"/>
  <c r="EG26" i="7"/>
  <c r="EF26" i="7"/>
  <c r="EE26" i="7"/>
  <c r="ED26" i="7"/>
  <c r="EC26" i="7"/>
  <c r="EB26" i="7"/>
  <c r="EA26" i="7"/>
  <c r="EG25" i="7"/>
  <c r="EF25" i="7"/>
  <c r="EE25" i="7"/>
  <c r="ED25" i="7"/>
  <c r="EC25" i="7"/>
  <c r="EB25" i="7"/>
  <c r="EA25" i="7"/>
  <c r="EG24" i="7"/>
  <c r="EF24" i="7"/>
  <c r="EE24" i="7"/>
  <c r="ED24" i="7"/>
  <c r="EC24" i="7"/>
  <c r="EB24" i="7"/>
  <c r="EA24" i="7"/>
  <c r="EG23" i="7"/>
  <c r="EF23" i="7"/>
  <c r="EE23" i="7"/>
  <c r="ED23" i="7"/>
  <c r="EC23" i="7"/>
  <c r="EB23" i="7"/>
  <c r="EA23" i="7"/>
  <c r="EG22" i="7"/>
  <c r="EF22" i="7"/>
  <c r="EE22" i="7"/>
  <c r="ED22" i="7"/>
  <c r="EC22" i="7"/>
  <c r="EB22" i="7"/>
  <c r="EA22" i="7"/>
  <c r="EG21" i="7"/>
  <c r="EF21" i="7"/>
  <c r="EE21" i="7"/>
  <c r="ED21" i="7"/>
  <c r="EC21" i="7"/>
  <c r="EB21" i="7"/>
  <c r="EA21" i="7"/>
  <c r="EG20" i="7"/>
  <c r="EF20" i="7"/>
  <c r="EE20" i="7"/>
  <c r="ED20" i="7"/>
  <c r="EC20" i="7"/>
  <c r="EB20" i="7"/>
  <c r="EA20" i="7"/>
  <c r="EG19" i="7"/>
  <c r="EF19" i="7"/>
  <c r="EE19" i="7"/>
  <c r="ED19" i="7"/>
  <c r="EC19" i="7"/>
  <c r="EB19" i="7"/>
  <c r="EA19" i="7"/>
  <c r="EG18" i="7"/>
  <c r="EF18" i="7"/>
  <c r="EE18" i="7"/>
  <c r="ED18" i="7"/>
  <c r="EC18" i="7"/>
  <c r="EB18" i="7"/>
  <c r="EA18" i="7"/>
  <c r="EG17" i="7"/>
  <c r="EF17" i="7"/>
  <c r="EE17" i="7"/>
  <c r="ED17" i="7"/>
  <c r="EC17" i="7"/>
  <c r="EB17" i="7"/>
  <c r="EA17" i="7"/>
  <c r="EG16" i="7"/>
  <c r="EF16" i="7"/>
  <c r="EE16" i="7"/>
  <c r="ED16" i="7"/>
  <c r="EC16" i="7"/>
  <c r="EB16" i="7"/>
  <c r="EA16" i="7"/>
  <c r="EG15" i="7"/>
  <c r="EF15" i="7"/>
  <c r="EE15" i="7"/>
  <c r="ED15" i="7"/>
  <c r="EC15" i="7"/>
  <c r="EB15" i="7"/>
  <c r="EA15" i="7"/>
  <c r="EG14" i="7"/>
  <c r="EF14" i="7"/>
  <c r="EE14" i="7"/>
  <c r="ED14" i="7"/>
  <c r="EC14" i="7"/>
  <c r="EB14" i="7"/>
  <c r="EA14" i="7"/>
  <c r="EG13" i="7"/>
  <c r="EF13" i="7"/>
  <c r="EE13" i="7"/>
  <c r="ED13" i="7"/>
  <c r="EC13" i="7"/>
  <c r="EB13" i="7"/>
  <c r="EA13" i="7"/>
  <c r="EG12" i="7"/>
  <c r="EF12" i="7"/>
  <c r="EE12" i="7"/>
  <c r="ED12" i="7"/>
  <c r="EC12" i="7"/>
  <c r="EB12" i="7"/>
  <c r="EA12" i="7"/>
  <c r="EG11" i="7"/>
  <c r="EF11" i="7"/>
  <c r="EE11" i="7"/>
  <c r="ED11" i="7"/>
  <c r="EC11" i="7"/>
  <c r="EB11" i="7"/>
  <c r="EA11" i="7"/>
  <c r="EG10" i="7"/>
  <c r="EF10" i="7"/>
  <c r="EE10" i="7"/>
  <c r="ED10" i="7"/>
  <c r="EC10" i="7"/>
  <c r="EB10" i="7"/>
  <c r="EA10" i="7"/>
  <c r="EG9" i="7"/>
  <c r="EF9" i="7"/>
  <c r="EE9" i="7"/>
  <c r="ED9" i="7"/>
  <c r="EC9" i="7"/>
  <c r="EB9" i="7"/>
  <c r="EA9" i="7"/>
  <c r="EG8" i="7"/>
  <c r="EF8" i="7"/>
  <c r="EE8" i="7"/>
  <c r="ED8" i="7"/>
  <c r="EC8" i="7"/>
  <c r="EB8" i="7"/>
  <c r="EA8" i="7"/>
  <c r="EG7" i="7"/>
  <c r="EF7" i="7"/>
  <c r="EE7" i="7"/>
  <c r="ED7" i="7"/>
  <c r="EC7" i="7"/>
  <c r="EB7" i="7"/>
  <c r="EA7" i="7"/>
  <c r="EG6" i="7"/>
  <c r="EF6" i="7"/>
  <c r="EE6" i="7"/>
  <c r="ED6" i="7"/>
  <c r="EC6" i="7"/>
  <c r="EB6" i="7"/>
  <c r="EA6" i="7"/>
  <c r="EG5" i="7"/>
  <c r="EF5" i="7"/>
  <c r="EE5" i="7"/>
  <c r="ED5" i="7"/>
  <c r="EC5" i="7"/>
  <c r="EB5" i="7"/>
  <c r="EA5" i="7"/>
  <c r="EG4" i="7"/>
  <c r="EF4" i="7"/>
  <c r="EE4" i="7"/>
  <c r="ED4" i="7"/>
  <c r="EC4" i="7"/>
  <c r="EB4" i="7"/>
  <c r="EA4" i="7"/>
  <c r="EG3" i="7"/>
  <c r="EF3" i="7"/>
  <c r="EE3" i="7"/>
  <c r="ED3" i="7"/>
  <c r="EC3" i="7"/>
  <c r="EB3" i="7"/>
  <c r="EA3" i="7"/>
  <c r="M145" i="10"/>
  <c r="N144" i="10"/>
  <c r="M144" i="10"/>
  <c r="L144" i="10"/>
  <c r="J144" i="10"/>
  <c r="E144" i="10"/>
  <c r="D144" i="10"/>
  <c r="C144" i="10"/>
  <c r="B144" i="10"/>
  <c r="N143" i="10"/>
  <c r="M143" i="10"/>
  <c r="L143" i="10"/>
  <c r="J143" i="10"/>
  <c r="E143" i="10"/>
  <c r="D143" i="10"/>
  <c r="C143" i="10"/>
  <c r="B143" i="10"/>
  <c r="N142" i="10"/>
  <c r="M142" i="10"/>
  <c r="L142" i="10"/>
  <c r="J142" i="10"/>
  <c r="E142" i="10"/>
  <c r="D142" i="10"/>
  <c r="C142" i="10"/>
  <c r="B142" i="10"/>
  <c r="N141" i="10"/>
  <c r="M141" i="10"/>
  <c r="L141" i="10"/>
  <c r="L145" i="10" s="1"/>
  <c r="J141" i="10"/>
  <c r="E141" i="10"/>
  <c r="D141" i="10"/>
  <c r="C141" i="10"/>
  <c r="B141" i="10"/>
  <c r="N140" i="10"/>
  <c r="N145" i="10" s="1"/>
  <c r="M140" i="10"/>
  <c r="L140" i="10"/>
  <c r="J140" i="10"/>
  <c r="J145" i="10" s="1"/>
  <c r="C140" i="10"/>
  <c r="C145" i="10" s="1"/>
  <c r="B140" i="10"/>
  <c r="B138" i="10"/>
  <c r="E140" i="10"/>
  <c r="K135" i="10"/>
  <c r="I135" i="10"/>
  <c r="K134" i="10"/>
  <c r="Q134" i="10" s="1"/>
  <c r="K133" i="10"/>
  <c r="Q133" i="10" s="1"/>
  <c r="K132" i="10"/>
  <c r="Q132" i="10" s="1"/>
  <c r="K131" i="10"/>
  <c r="I131" i="10"/>
  <c r="H131" i="10"/>
  <c r="G131" i="10"/>
  <c r="F131" i="10"/>
  <c r="K130" i="10"/>
  <c r="I130" i="10"/>
  <c r="H130" i="10"/>
  <c r="G130" i="10"/>
  <c r="F130" i="10"/>
  <c r="K129" i="10"/>
  <c r="I129" i="10"/>
  <c r="H129" i="10"/>
  <c r="G129" i="10"/>
  <c r="F129" i="10"/>
  <c r="K128" i="10"/>
  <c r="I128" i="10"/>
  <c r="H128" i="10"/>
  <c r="G128" i="10"/>
  <c r="F128" i="10"/>
  <c r="K127" i="10"/>
  <c r="I127" i="10"/>
  <c r="H127" i="10"/>
  <c r="G127" i="10"/>
  <c r="F127" i="10"/>
  <c r="K126" i="10"/>
  <c r="I126" i="10"/>
  <c r="H126" i="10"/>
  <c r="G126" i="10"/>
  <c r="F126" i="10"/>
  <c r="K125" i="10"/>
  <c r="I125" i="10"/>
  <c r="H125" i="10"/>
  <c r="G125" i="10"/>
  <c r="F125" i="10"/>
  <c r="K124" i="10"/>
  <c r="I124" i="10"/>
  <c r="H124" i="10"/>
  <c r="G124" i="10"/>
  <c r="F124" i="10"/>
  <c r="K123" i="10"/>
  <c r="I123" i="10"/>
  <c r="H123" i="10"/>
  <c r="G123" i="10"/>
  <c r="F123" i="10"/>
  <c r="K122" i="10"/>
  <c r="I122" i="10"/>
  <c r="H122" i="10"/>
  <c r="G122" i="10"/>
  <c r="F122" i="10"/>
  <c r="K121" i="10"/>
  <c r="I121" i="10"/>
  <c r="H121" i="10"/>
  <c r="G121" i="10"/>
  <c r="F121" i="10"/>
  <c r="K120" i="10"/>
  <c r="I120" i="10"/>
  <c r="H120" i="10"/>
  <c r="G120" i="10"/>
  <c r="F120" i="10"/>
  <c r="K119" i="10"/>
  <c r="I119" i="10"/>
  <c r="H119" i="10"/>
  <c r="G119" i="10"/>
  <c r="F119" i="10"/>
  <c r="K118" i="10"/>
  <c r="I118" i="10"/>
  <c r="H118" i="10"/>
  <c r="G118" i="10"/>
  <c r="F118" i="10"/>
  <c r="K117" i="10"/>
  <c r="I117" i="10"/>
  <c r="H117" i="10"/>
  <c r="G117" i="10"/>
  <c r="F117" i="10"/>
  <c r="K116" i="10"/>
  <c r="Q116" i="10" s="1"/>
  <c r="K115" i="10"/>
  <c r="I115" i="10"/>
  <c r="H115" i="10"/>
  <c r="G115" i="10"/>
  <c r="F115" i="10"/>
  <c r="K114" i="10"/>
  <c r="I114" i="10"/>
  <c r="H114" i="10"/>
  <c r="G114" i="10"/>
  <c r="F114" i="10"/>
  <c r="K113" i="10"/>
  <c r="I113" i="10"/>
  <c r="H113" i="10"/>
  <c r="G113" i="10"/>
  <c r="F113" i="10"/>
  <c r="K112" i="10"/>
  <c r="I112" i="10"/>
  <c r="H112" i="10"/>
  <c r="G112" i="10"/>
  <c r="F112" i="10"/>
  <c r="K111" i="10"/>
  <c r="I111" i="10"/>
  <c r="H111" i="10"/>
  <c r="G111" i="10"/>
  <c r="F111" i="10"/>
  <c r="K110" i="10"/>
  <c r="I110" i="10"/>
  <c r="H110" i="10"/>
  <c r="G110" i="10"/>
  <c r="F110" i="10"/>
  <c r="K109" i="10"/>
  <c r="I109" i="10"/>
  <c r="H109" i="10"/>
  <c r="G109" i="10"/>
  <c r="F109" i="10"/>
  <c r="K108" i="10"/>
  <c r="I108" i="10"/>
  <c r="H108" i="10"/>
  <c r="G108" i="10"/>
  <c r="F108" i="10"/>
  <c r="K107" i="10"/>
  <c r="I107" i="10"/>
  <c r="H107" i="10"/>
  <c r="G107" i="10"/>
  <c r="F107" i="10"/>
  <c r="K106" i="10"/>
  <c r="I106" i="10"/>
  <c r="H106" i="10"/>
  <c r="G106" i="10"/>
  <c r="F106" i="10"/>
  <c r="K105" i="10"/>
  <c r="I105" i="10"/>
  <c r="H105" i="10"/>
  <c r="G105" i="10"/>
  <c r="F105" i="10"/>
  <c r="K104" i="10"/>
  <c r="I104" i="10"/>
  <c r="H104" i="10"/>
  <c r="G104" i="10"/>
  <c r="F104" i="10"/>
  <c r="K103" i="10"/>
  <c r="I103" i="10"/>
  <c r="H103" i="10"/>
  <c r="G103" i="10"/>
  <c r="F103" i="10"/>
  <c r="K102" i="10"/>
  <c r="I102" i="10"/>
  <c r="H102" i="10"/>
  <c r="G102" i="10"/>
  <c r="F102" i="10"/>
  <c r="K101" i="10"/>
  <c r="I101" i="10"/>
  <c r="H101" i="10"/>
  <c r="G101" i="10"/>
  <c r="F101" i="10"/>
  <c r="K100" i="10"/>
  <c r="I100" i="10"/>
  <c r="H100" i="10"/>
  <c r="G100" i="10"/>
  <c r="F100" i="10"/>
  <c r="K99" i="10"/>
  <c r="I99" i="10"/>
  <c r="H99" i="10"/>
  <c r="G99" i="10"/>
  <c r="F99" i="10"/>
  <c r="K98" i="10"/>
  <c r="I98" i="10"/>
  <c r="H98" i="10"/>
  <c r="G98" i="10"/>
  <c r="F98" i="10"/>
  <c r="K97" i="10"/>
  <c r="I97" i="10"/>
  <c r="H97" i="10"/>
  <c r="G97" i="10"/>
  <c r="F97" i="10"/>
  <c r="K96" i="10"/>
  <c r="I96" i="10"/>
  <c r="H96" i="10"/>
  <c r="G96" i="10"/>
  <c r="F96" i="10"/>
  <c r="K95" i="10"/>
  <c r="I95" i="10"/>
  <c r="H95" i="10"/>
  <c r="G95" i="10"/>
  <c r="F95" i="10"/>
  <c r="K94" i="10"/>
  <c r="I94" i="10"/>
  <c r="H94" i="10"/>
  <c r="G94" i="10"/>
  <c r="F94" i="10"/>
  <c r="K93" i="10"/>
  <c r="I93" i="10"/>
  <c r="H93" i="10"/>
  <c r="G93" i="10"/>
  <c r="F93" i="10"/>
  <c r="K92" i="10"/>
  <c r="I92" i="10"/>
  <c r="H92" i="10"/>
  <c r="G92" i="10"/>
  <c r="F92" i="10"/>
  <c r="K91" i="10"/>
  <c r="I91" i="10"/>
  <c r="H91" i="10"/>
  <c r="G91" i="10"/>
  <c r="F91" i="10"/>
  <c r="K90" i="10"/>
  <c r="I90" i="10"/>
  <c r="H90" i="10"/>
  <c r="G90" i="10"/>
  <c r="K89" i="10"/>
  <c r="I89" i="10"/>
  <c r="H89" i="10"/>
  <c r="G89" i="10"/>
  <c r="K88" i="10"/>
  <c r="I88" i="10"/>
  <c r="H88" i="10"/>
  <c r="G88" i="10"/>
  <c r="F88" i="10"/>
  <c r="K87" i="10"/>
  <c r="I87" i="10"/>
  <c r="H87" i="10"/>
  <c r="G87" i="10"/>
  <c r="F87" i="10"/>
  <c r="K86" i="10"/>
  <c r="I86" i="10"/>
  <c r="H86" i="10"/>
  <c r="G86" i="10"/>
  <c r="K85" i="10"/>
  <c r="I85" i="10"/>
  <c r="H85" i="10"/>
  <c r="G85" i="10"/>
  <c r="F85" i="10"/>
  <c r="K84" i="10"/>
  <c r="I84" i="10"/>
  <c r="H84" i="10"/>
  <c r="G84" i="10"/>
  <c r="F84" i="10"/>
  <c r="K83" i="10"/>
  <c r="I83" i="10"/>
  <c r="H83" i="10"/>
  <c r="G83" i="10"/>
  <c r="F83" i="10"/>
  <c r="K82" i="10"/>
  <c r="I82" i="10"/>
  <c r="H82" i="10"/>
  <c r="G82" i="10"/>
  <c r="F82" i="10"/>
  <c r="K81" i="10"/>
  <c r="I81" i="10"/>
  <c r="H81" i="10"/>
  <c r="G81" i="10"/>
  <c r="F81" i="10"/>
  <c r="K80" i="10"/>
  <c r="I80" i="10"/>
  <c r="H80" i="10"/>
  <c r="G80" i="10"/>
  <c r="F80" i="10"/>
  <c r="K79" i="10"/>
  <c r="I79" i="10"/>
  <c r="H79" i="10"/>
  <c r="G79" i="10"/>
  <c r="F79" i="10"/>
  <c r="K78" i="10"/>
  <c r="I78" i="10"/>
  <c r="H78" i="10"/>
  <c r="G78" i="10"/>
  <c r="F78" i="10"/>
  <c r="K77" i="10"/>
  <c r="I77" i="10"/>
  <c r="H77" i="10"/>
  <c r="G77" i="10"/>
  <c r="F77" i="10"/>
  <c r="K76" i="10"/>
  <c r="I76" i="10"/>
  <c r="H76" i="10"/>
  <c r="G76" i="10"/>
  <c r="F76" i="10"/>
  <c r="K75" i="10"/>
  <c r="I75" i="10"/>
  <c r="H75" i="10"/>
  <c r="G75" i="10"/>
  <c r="F75" i="10"/>
  <c r="K74" i="10"/>
  <c r="I74" i="10"/>
  <c r="H74" i="10"/>
  <c r="G74" i="10"/>
  <c r="F74" i="10"/>
  <c r="K73" i="10"/>
  <c r="I73" i="10"/>
  <c r="H73" i="10"/>
  <c r="G73" i="10"/>
  <c r="F73" i="10"/>
  <c r="K72" i="10"/>
  <c r="I72" i="10"/>
  <c r="H72" i="10"/>
  <c r="G72" i="10"/>
  <c r="F72" i="10"/>
  <c r="K71" i="10"/>
  <c r="I71" i="10"/>
  <c r="H71" i="10"/>
  <c r="G71" i="10"/>
  <c r="F71" i="10"/>
  <c r="K70" i="10"/>
  <c r="I70" i="10"/>
  <c r="H70" i="10"/>
  <c r="G70" i="10"/>
  <c r="F70" i="10"/>
  <c r="K69" i="10"/>
  <c r="I69" i="10"/>
  <c r="H69" i="10"/>
  <c r="G69" i="10"/>
  <c r="F69" i="10"/>
  <c r="K68" i="10"/>
  <c r="I68" i="10"/>
  <c r="H68" i="10"/>
  <c r="G68" i="10"/>
  <c r="F68" i="10"/>
  <c r="K67" i="10"/>
  <c r="I67" i="10"/>
  <c r="H67" i="10"/>
  <c r="G67" i="10"/>
  <c r="F67" i="10"/>
  <c r="K66" i="10"/>
  <c r="I66" i="10"/>
  <c r="H66" i="10"/>
  <c r="G66" i="10"/>
  <c r="F66" i="10"/>
  <c r="K63" i="10"/>
  <c r="I63" i="10"/>
  <c r="H63" i="10"/>
  <c r="G63" i="10"/>
  <c r="F63" i="10"/>
  <c r="K62" i="10"/>
  <c r="I62" i="10"/>
  <c r="H62" i="10"/>
  <c r="G62" i="10"/>
  <c r="F62" i="10"/>
  <c r="K61" i="10"/>
  <c r="I61" i="10"/>
  <c r="H61" i="10"/>
  <c r="G61" i="10"/>
  <c r="F61" i="10"/>
  <c r="K60" i="10"/>
  <c r="I60" i="10"/>
  <c r="H60" i="10"/>
  <c r="G60" i="10"/>
  <c r="F60" i="10"/>
  <c r="K59" i="10"/>
  <c r="I59" i="10"/>
  <c r="H59" i="10"/>
  <c r="G59" i="10"/>
  <c r="F59" i="10"/>
  <c r="K58" i="10"/>
  <c r="I58" i="10"/>
  <c r="H58" i="10"/>
  <c r="G58" i="10"/>
  <c r="F58" i="10"/>
  <c r="K57" i="10"/>
  <c r="I57" i="10"/>
  <c r="H57" i="10"/>
  <c r="G57" i="10"/>
  <c r="F57" i="10"/>
  <c r="K56" i="10"/>
  <c r="I56" i="10"/>
  <c r="H56" i="10"/>
  <c r="G56" i="10"/>
  <c r="F56" i="10"/>
  <c r="K55" i="10"/>
  <c r="I55" i="10"/>
  <c r="H55" i="10"/>
  <c r="G55" i="10"/>
  <c r="F55" i="10"/>
  <c r="K54" i="10"/>
  <c r="I54" i="10"/>
  <c r="H54" i="10"/>
  <c r="G54" i="10"/>
  <c r="F54" i="10"/>
  <c r="K53" i="10"/>
  <c r="I53" i="10"/>
  <c r="H53" i="10"/>
  <c r="G53" i="10"/>
  <c r="F53" i="10"/>
  <c r="K52" i="10"/>
  <c r="I52" i="10"/>
  <c r="H52" i="10"/>
  <c r="G52" i="10"/>
  <c r="F52" i="10"/>
  <c r="K51" i="10"/>
  <c r="K142" i="10" s="1"/>
  <c r="I51" i="10"/>
  <c r="H51" i="10"/>
  <c r="G51" i="10"/>
  <c r="F51" i="10"/>
  <c r="K50" i="10"/>
  <c r="I50" i="10"/>
  <c r="H50" i="10"/>
  <c r="G50" i="10"/>
  <c r="F50" i="10"/>
  <c r="K49" i="10"/>
  <c r="I49" i="10"/>
  <c r="H49" i="10"/>
  <c r="G49" i="10"/>
  <c r="F49" i="10"/>
  <c r="K48" i="10"/>
  <c r="I48" i="10"/>
  <c r="H48" i="10"/>
  <c r="G48" i="10"/>
  <c r="F48" i="10"/>
  <c r="K47" i="10"/>
  <c r="I47" i="10"/>
  <c r="H47" i="10"/>
  <c r="G47" i="10"/>
  <c r="F47" i="10"/>
  <c r="K46" i="10"/>
  <c r="I46" i="10"/>
  <c r="H46" i="10"/>
  <c r="G46" i="10"/>
  <c r="F46" i="10"/>
  <c r="K45" i="10"/>
  <c r="I45" i="10"/>
  <c r="H45" i="10"/>
  <c r="G45" i="10"/>
  <c r="F45" i="10"/>
  <c r="K44" i="10"/>
  <c r="I44" i="10"/>
  <c r="H44" i="10"/>
  <c r="G44" i="10"/>
  <c r="F44" i="10"/>
  <c r="K43" i="10"/>
  <c r="I43" i="10"/>
  <c r="H43" i="10"/>
  <c r="G43" i="10"/>
  <c r="F43" i="10"/>
  <c r="K42" i="10"/>
  <c r="I42" i="10"/>
  <c r="H42" i="10"/>
  <c r="G42" i="10"/>
  <c r="F42" i="10"/>
  <c r="K41" i="10"/>
  <c r="I41" i="10"/>
  <c r="H41" i="10"/>
  <c r="G41" i="10"/>
  <c r="F41" i="10"/>
  <c r="K40" i="10"/>
  <c r="K39" i="10"/>
  <c r="I39" i="10"/>
  <c r="H39" i="10"/>
  <c r="G39" i="10"/>
  <c r="F39" i="10"/>
  <c r="Q38" i="10"/>
  <c r="K35" i="10"/>
  <c r="I35" i="10"/>
  <c r="H35" i="10"/>
  <c r="G35" i="10"/>
  <c r="F35" i="10"/>
  <c r="K34" i="10"/>
  <c r="I34" i="10"/>
  <c r="H34" i="10"/>
  <c r="G34" i="10"/>
  <c r="F34" i="10"/>
  <c r="K33" i="10"/>
  <c r="I33" i="10"/>
  <c r="H33" i="10"/>
  <c r="G33" i="10"/>
  <c r="F33" i="10"/>
  <c r="K32" i="10"/>
  <c r="I32" i="10"/>
  <c r="H32" i="10"/>
  <c r="G32" i="10"/>
  <c r="F32" i="10"/>
  <c r="K31" i="10"/>
  <c r="I31" i="10"/>
  <c r="H31" i="10"/>
  <c r="G31" i="10"/>
  <c r="F31" i="10"/>
  <c r="K30" i="10"/>
  <c r="I30" i="10"/>
  <c r="H30" i="10"/>
  <c r="G30" i="10"/>
  <c r="F30" i="10"/>
  <c r="K29" i="10"/>
  <c r="I29" i="10"/>
  <c r="H29" i="10"/>
  <c r="G29" i="10"/>
  <c r="F29" i="10"/>
  <c r="K28" i="10"/>
  <c r="I28" i="10"/>
  <c r="H28" i="10"/>
  <c r="G28" i="10"/>
  <c r="F28" i="10"/>
  <c r="K27" i="10"/>
  <c r="I27" i="10"/>
  <c r="H27" i="10"/>
  <c r="G27" i="10"/>
  <c r="F27" i="10"/>
  <c r="K26" i="10"/>
  <c r="I26" i="10"/>
  <c r="H26" i="10"/>
  <c r="G26" i="10"/>
  <c r="F26" i="10"/>
  <c r="K25" i="10"/>
  <c r="Q25" i="10" s="1"/>
  <c r="K24" i="10"/>
  <c r="I24" i="10"/>
  <c r="H24" i="10"/>
  <c r="G24" i="10"/>
  <c r="F24" i="10"/>
  <c r="K23" i="10"/>
  <c r="I23" i="10"/>
  <c r="H23" i="10"/>
  <c r="G23" i="10"/>
  <c r="F23" i="10"/>
  <c r="K22" i="10"/>
  <c r="I22" i="10"/>
  <c r="H22" i="10"/>
  <c r="G22" i="10"/>
  <c r="F22" i="10"/>
  <c r="E21" i="10"/>
  <c r="D21" i="10"/>
  <c r="K20" i="10"/>
  <c r="I20" i="10"/>
  <c r="H20" i="10"/>
  <c r="G20" i="10"/>
  <c r="F20" i="10"/>
  <c r="K19" i="10"/>
  <c r="I19" i="10"/>
  <c r="H19" i="10"/>
  <c r="G19" i="10"/>
  <c r="F19" i="10"/>
  <c r="K18" i="10"/>
  <c r="I18" i="10"/>
  <c r="Q18" i="10" s="1"/>
  <c r="H18" i="10"/>
  <c r="K17" i="10"/>
  <c r="I17" i="10"/>
  <c r="H17" i="10"/>
  <c r="G17" i="10"/>
  <c r="F17" i="10"/>
  <c r="K16" i="10"/>
  <c r="I16" i="10"/>
  <c r="H16" i="10"/>
  <c r="G16" i="10"/>
  <c r="F16" i="10"/>
  <c r="K15" i="10"/>
  <c r="I15" i="10"/>
  <c r="H15" i="10"/>
  <c r="G15" i="10"/>
  <c r="F15" i="10"/>
  <c r="K14" i="10"/>
  <c r="I14" i="10"/>
  <c r="H14" i="10"/>
  <c r="G14" i="10"/>
  <c r="F14" i="10"/>
  <c r="K13" i="10"/>
  <c r="I13" i="10"/>
  <c r="H13" i="10"/>
  <c r="G13" i="10"/>
  <c r="F13" i="10"/>
  <c r="K12" i="10"/>
  <c r="I12" i="10"/>
  <c r="H12" i="10"/>
  <c r="G12" i="10"/>
  <c r="F12" i="10"/>
  <c r="K11" i="10"/>
  <c r="I11" i="10"/>
  <c r="H11" i="10"/>
  <c r="G11" i="10"/>
  <c r="F11" i="10"/>
  <c r="K10" i="10"/>
  <c r="I10" i="10"/>
  <c r="H10" i="10"/>
  <c r="G10" i="10"/>
  <c r="F10" i="10"/>
  <c r="K9" i="10"/>
  <c r="I9" i="10"/>
  <c r="H9" i="10"/>
  <c r="G9" i="10"/>
  <c r="F9" i="10"/>
  <c r="K8" i="10"/>
  <c r="I8" i="10"/>
  <c r="H8" i="10"/>
  <c r="G8" i="10"/>
  <c r="F8" i="10"/>
  <c r="E7" i="10"/>
  <c r="K6" i="10"/>
  <c r="K7" i="10" s="1"/>
  <c r="I6" i="10"/>
  <c r="I7" i="10" s="1"/>
  <c r="H6" i="10"/>
  <c r="H7" i="10" s="1"/>
  <c r="G6" i="10"/>
  <c r="G7" i="10" s="1"/>
  <c r="F6" i="10"/>
  <c r="F7" i="10" s="1"/>
  <c r="D6" i="10"/>
  <c r="AC107" i="6"/>
  <c r="AB107" i="6"/>
  <c r="AA107" i="6"/>
  <c r="Z107" i="6"/>
  <c r="Y107" i="6"/>
  <c r="X107" i="6"/>
  <c r="W107" i="6"/>
  <c r="V107" i="6"/>
  <c r="U107" i="6"/>
  <c r="T107" i="6"/>
  <c r="S107" i="6"/>
  <c r="R107" i="6"/>
  <c r="Q107" i="6"/>
  <c r="P107" i="6"/>
  <c r="O107" i="6"/>
  <c r="N107" i="6"/>
  <c r="M107" i="6"/>
  <c r="L107" i="6"/>
  <c r="K107" i="6"/>
  <c r="J107" i="6"/>
  <c r="I107" i="6"/>
  <c r="H107" i="6"/>
  <c r="G107" i="6"/>
  <c r="F107" i="6"/>
  <c r="E107" i="6"/>
  <c r="D107" i="6"/>
  <c r="C107" i="6"/>
  <c r="D103" i="6"/>
  <c r="D86" i="6"/>
  <c r="D72" i="6"/>
  <c r="AC68" i="6"/>
  <c r="X68" i="6"/>
  <c r="T68" i="6"/>
  <c r="P68" i="6"/>
  <c r="AC67" i="6"/>
  <c r="Y67" i="6"/>
  <c r="M67" i="6"/>
  <c r="I67" i="6"/>
  <c r="D66" i="6"/>
  <c r="AC64" i="6"/>
  <c r="AB64" i="6"/>
  <c r="Y64" i="6"/>
  <c r="X64" i="6"/>
  <c r="T64" i="6"/>
  <c r="P64" i="6"/>
  <c r="M64" i="6"/>
  <c r="I64" i="6"/>
  <c r="AC62" i="6"/>
  <c r="AB62" i="6"/>
  <c r="Y62" i="6"/>
  <c r="X62" i="6"/>
  <c r="T62" i="6"/>
  <c r="P62" i="6"/>
  <c r="M62" i="6"/>
  <c r="I62" i="6"/>
  <c r="AC60" i="6"/>
  <c r="AB60" i="6"/>
  <c r="Y60" i="6"/>
  <c r="X60" i="6"/>
  <c r="T60" i="6"/>
  <c r="P60" i="6"/>
  <c r="M60" i="6"/>
  <c r="I60" i="6"/>
  <c r="AC58" i="6"/>
  <c r="AB58" i="6"/>
  <c r="Y58" i="6"/>
  <c r="X58" i="6"/>
  <c r="T58" i="6"/>
  <c r="P58" i="6"/>
  <c r="M58" i="6"/>
  <c r="I58" i="6"/>
  <c r="AC56" i="6"/>
  <c r="AB56" i="6"/>
  <c r="Y56" i="6"/>
  <c r="X56" i="6"/>
  <c r="T56" i="6"/>
  <c r="P56" i="6"/>
  <c r="M56" i="6"/>
  <c r="I56" i="6"/>
  <c r="AC55" i="6"/>
  <c r="AB55" i="6"/>
  <c r="AB78" i="6" s="1"/>
  <c r="AA55" i="6"/>
  <c r="AA63" i="6" s="1"/>
  <c r="Z55" i="6"/>
  <c r="Z67" i="6" s="1"/>
  <c r="Y55" i="6"/>
  <c r="X55" i="6"/>
  <c r="X80" i="6" s="1"/>
  <c r="W55" i="6"/>
  <c r="W65" i="6" s="1"/>
  <c r="V55" i="6"/>
  <c r="U55" i="6"/>
  <c r="T55" i="6"/>
  <c r="T82" i="6" s="1"/>
  <c r="S55" i="6"/>
  <c r="S63" i="6" s="1"/>
  <c r="R55" i="6"/>
  <c r="R67" i="6" s="1"/>
  <c r="Q55" i="6"/>
  <c r="P55" i="6"/>
  <c r="P76" i="6" s="1"/>
  <c r="O55" i="6"/>
  <c r="O65" i="6" s="1"/>
  <c r="N55" i="6"/>
  <c r="M55" i="6"/>
  <c r="L55" i="6"/>
  <c r="K55" i="6"/>
  <c r="K63" i="6" s="1"/>
  <c r="J55" i="6"/>
  <c r="J67" i="6" s="1"/>
  <c r="I55" i="6"/>
  <c r="H55" i="6"/>
  <c r="G55" i="6"/>
  <c r="G65" i="6" s="1"/>
  <c r="F55" i="6"/>
  <c r="D55" i="6"/>
  <c r="C55" i="6"/>
  <c r="E54" i="6"/>
  <c r="AB52" i="6"/>
  <c r="AC51" i="6"/>
  <c r="AB51" i="6"/>
  <c r="AA51" i="6"/>
  <c r="Z51" i="6"/>
  <c r="Y51" i="6"/>
  <c r="X51" i="6"/>
  <c r="W51" i="6"/>
  <c r="V51" i="6"/>
  <c r="T51" i="6"/>
  <c r="S51" i="6"/>
  <c r="Q51" i="6" s="1"/>
  <c r="R51" i="6"/>
  <c r="P51" i="6"/>
  <c r="O51" i="6"/>
  <c r="N51" i="6"/>
  <c r="M51" i="6"/>
  <c r="L51" i="6"/>
  <c r="K51" i="6"/>
  <c r="J51" i="6"/>
  <c r="I51" i="6"/>
  <c r="H51" i="6"/>
  <c r="G51" i="6"/>
  <c r="F51" i="6"/>
  <c r="E51" i="6"/>
  <c r="D51" i="6"/>
  <c r="AC50" i="6"/>
  <c r="AB50" i="6"/>
  <c r="AA50" i="6"/>
  <c r="Z50" i="6"/>
  <c r="Y50" i="6"/>
  <c r="X50" i="6"/>
  <c r="W50" i="6"/>
  <c r="V50" i="6"/>
  <c r="T50" i="6"/>
  <c r="S50" i="6"/>
  <c r="R50" i="6"/>
  <c r="P50" i="6"/>
  <c r="O50" i="6"/>
  <c r="N50" i="6"/>
  <c r="M50" i="6"/>
  <c r="K50" i="6"/>
  <c r="J50" i="6"/>
  <c r="I50" i="6"/>
  <c r="G50" i="6"/>
  <c r="F50" i="6"/>
  <c r="E50" i="6"/>
  <c r="D50" i="6"/>
  <c r="D154" i="6" s="1"/>
  <c r="AC49" i="6"/>
  <c r="AB49" i="6"/>
  <c r="AA49" i="6"/>
  <c r="Z49" i="6"/>
  <c r="Y49" i="6"/>
  <c r="X49" i="6"/>
  <c r="W49" i="6"/>
  <c r="V49" i="6"/>
  <c r="T49" i="6"/>
  <c r="S49" i="6"/>
  <c r="R49" i="6"/>
  <c r="P49" i="6"/>
  <c r="O49" i="6"/>
  <c r="N49" i="6"/>
  <c r="M49" i="6"/>
  <c r="K49" i="6"/>
  <c r="J49" i="6"/>
  <c r="I49" i="6"/>
  <c r="G49" i="6"/>
  <c r="F49" i="6"/>
  <c r="E49" i="6"/>
  <c r="D49" i="6"/>
  <c r="D153" i="6" s="1"/>
  <c r="AC48" i="6"/>
  <c r="AB48" i="6"/>
  <c r="AA48" i="6"/>
  <c r="Z48" i="6"/>
  <c r="Y48" i="6"/>
  <c r="X48" i="6"/>
  <c r="W48" i="6"/>
  <c r="V48" i="6"/>
  <c r="T48" i="6"/>
  <c r="S48" i="6"/>
  <c r="R48" i="6"/>
  <c r="Q48" i="6"/>
  <c r="P48" i="6"/>
  <c r="O48" i="6"/>
  <c r="N48" i="6"/>
  <c r="M48" i="6"/>
  <c r="L48" i="6"/>
  <c r="K48" i="6"/>
  <c r="J48" i="6"/>
  <c r="I48" i="6"/>
  <c r="H48" i="6"/>
  <c r="G48" i="6"/>
  <c r="F48" i="6"/>
  <c r="E48" i="6"/>
  <c r="D48" i="6"/>
  <c r="AC47" i="6"/>
  <c r="AB47" i="6"/>
  <c r="AA47" i="6"/>
  <c r="Z47" i="6"/>
  <c r="Y47" i="6"/>
  <c r="X47" i="6"/>
  <c r="W47" i="6"/>
  <c r="V47" i="6"/>
  <c r="T47" i="6"/>
  <c r="S47" i="6"/>
  <c r="R47" i="6"/>
  <c r="P47" i="6"/>
  <c r="O47" i="6"/>
  <c r="N47" i="6"/>
  <c r="M47" i="6"/>
  <c r="L47" i="6"/>
  <c r="K47" i="6"/>
  <c r="J47" i="6"/>
  <c r="I47" i="6"/>
  <c r="H47" i="6"/>
  <c r="G47" i="6"/>
  <c r="F47" i="6"/>
  <c r="E47" i="6"/>
  <c r="D47" i="6"/>
  <c r="D151" i="6" s="1"/>
  <c r="AC46" i="6"/>
  <c r="AB46" i="6"/>
  <c r="AA46" i="6"/>
  <c r="Z46" i="6"/>
  <c r="Y46" i="6"/>
  <c r="X46" i="6"/>
  <c r="W46" i="6"/>
  <c r="V46" i="6"/>
  <c r="T46" i="6"/>
  <c r="S46" i="6"/>
  <c r="R46" i="6"/>
  <c r="P46" i="6"/>
  <c r="O46" i="6"/>
  <c r="N46" i="6"/>
  <c r="M46" i="6"/>
  <c r="K46" i="6"/>
  <c r="J46" i="6"/>
  <c r="I46" i="6"/>
  <c r="G46" i="6"/>
  <c r="F46" i="6"/>
  <c r="E46" i="6"/>
  <c r="D46" i="6"/>
  <c r="D150" i="6" s="1"/>
  <c r="AC45" i="6"/>
  <c r="AB45" i="6"/>
  <c r="AA45" i="6"/>
  <c r="Z45" i="6"/>
  <c r="Y45" i="6"/>
  <c r="X45" i="6"/>
  <c r="W45" i="6"/>
  <c r="V45" i="6"/>
  <c r="U45" i="6" s="1"/>
  <c r="T45" i="6"/>
  <c r="S45" i="6"/>
  <c r="R45" i="6"/>
  <c r="Q45" i="6" s="1"/>
  <c r="P45" i="6"/>
  <c r="O45" i="6"/>
  <c r="N45" i="6"/>
  <c r="M45" i="6"/>
  <c r="K45" i="6"/>
  <c r="J45" i="6"/>
  <c r="I45" i="6"/>
  <c r="G45" i="6"/>
  <c r="F45" i="6"/>
  <c r="E45" i="6"/>
  <c r="D45" i="6"/>
  <c r="D149" i="6" s="1"/>
  <c r="AC44" i="6"/>
  <c r="AB44" i="6"/>
  <c r="AA44" i="6"/>
  <c r="Z44" i="6"/>
  <c r="Y44" i="6"/>
  <c r="X44" i="6"/>
  <c r="W44" i="6"/>
  <c r="V44" i="6"/>
  <c r="T44" i="6"/>
  <c r="S44" i="6"/>
  <c r="R44" i="6"/>
  <c r="Q44" i="6"/>
  <c r="P44" i="6"/>
  <c r="O44" i="6"/>
  <c r="N44" i="6"/>
  <c r="M44" i="6"/>
  <c r="L44" i="6"/>
  <c r="K44" i="6"/>
  <c r="J44" i="6"/>
  <c r="I44" i="6"/>
  <c r="H44" i="6"/>
  <c r="G44" i="6"/>
  <c r="F44" i="6"/>
  <c r="E44" i="6"/>
  <c r="D44" i="6"/>
  <c r="AC43" i="6"/>
  <c r="AB43" i="6"/>
  <c r="AA43" i="6"/>
  <c r="Z43" i="6"/>
  <c r="Y43" i="6"/>
  <c r="X43" i="6"/>
  <c r="W43" i="6"/>
  <c r="V43" i="6"/>
  <c r="T43" i="6"/>
  <c r="S43" i="6"/>
  <c r="R43" i="6"/>
  <c r="P43" i="6"/>
  <c r="O43" i="6"/>
  <c r="N43" i="6"/>
  <c r="M43" i="6"/>
  <c r="L43" i="6"/>
  <c r="K43" i="6"/>
  <c r="J43" i="6"/>
  <c r="I43" i="6"/>
  <c r="H43" i="6"/>
  <c r="G43" i="6"/>
  <c r="F43" i="6"/>
  <c r="E43" i="6"/>
  <c r="D43" i="6"/>
  <c r="AC42" i="6"/>
  <c r="AB42" i="6"/>
  <c r="AA42" i="6"/>
  <c r="Z42" i="6"/>
  <c r="Y42" i="6"/>
  <c r="X42" i="6"/>
  <c r="W42" i="6"/>
  <c r="V42" i="6"/>
  <c r="T42" i="6"/>
  <c r="S42" i="6"/>
  <c r="R42" i="6"/>
  <c r="P42" i="6"/>
  <c r="O42" i="6"/>
  <c r="N42" i="6"/>
  <c r="M42" i="6"/>
  <c r="K42" i="6"/>
  <c r="J42" i="6"/>
  <c r="I42" i="6"/>
  <c r="G42" i="6"/>
  <c r="F42" i="6"/>
  <c r="E42" i="6"/>
  <c r="D42" i="6"/>
  <c r="D146" i="6" s="1"/>
  <c r="AC41" i="6"/>
  <c r="AB41" i="6"/>
  <c r="AA41" i="6"/>
  <c r="Z41" i="6"/>
  <c r="Y41" i="6"/>
  <c r="X41" i="6"/>
  <c r="W41" i="6"/>
  <c r="V41" i="6"/>
  <c r="T41" i="6"/>
  <c r="S41" i="6"/>
  <c r="R41" i="6"/>
  <c r="P41" i="6"/>
  <c r="O41" i="6"/>
  <c r="N41" i="6"/>
  <c r="M41" i="6"/>
  <c r="K41" i="6"/>
  <c r="J41" i="6"/>
  <c r="I41" i="6"/>
  <c r="G41" i="6"/>
  <c r="F41" i="6"/>
  <c r="E41" i="6"/>
  <c r="D41" i="6"/>
  <c r="D145" i="6" s="1"/>
  <c r="AC40" i="6"/>
  <c r="AB40" i="6"/>
  <c r="AA40" i="6"/>
  <c r="Z40" i="6"/>
  <c r="Y40" i="6"/>
  <c r="X40" i="6"/>
  <c r="W40" i="6"/>
  <c r="V40" i="6"/>
  <c r="T40" i="6"/>
  <c r="S40" i="6"/>
  <c r="R40" i="6"/>
  <c r="Q40" i="6"/>
  <c r="P40" i="6"/>
  <c r="O40" i="6"/>
  <c r="N40" i="6"/>
  <c r="M40" i="6"/>
  <c r="L40" i="6"/>
  <c r="K40" i="6"/>
  <c r="J40" i="6"/>
  <c r="I40" i="6"/>
  <c r="H40" i="6"/>
  <c r="G40" i="6"/>
  <c r="F40" i="6"/>
  <c r="E40" i="6"/>
  <c r="D40" i="6"/>
  <c r="AC39" i="6"/>
  <c r="AB39" i="6"/>
  <c r="AA39" i="6"/>
  <c r="Z39" i="6"/>
  <c r="Y39" i="6"/>
  <c r="X39" i="6"/>
  <c r="W39" i="6"/>
  <c r="V39" i="6"/>
  <c r="T39" i="6"/>
  <c r="S39" i="6"/>
  <c r="R39" i="6"/>
  <c r="P39" i="6"/>
  <c r="O39" i="6"/>
  <c r="N39" i="6"/>
  <c r="M39" i="6"/>
  <c r="L39" i="6"/>
  <c r="K39" i="6"/>
  <c r="J39" i="6"/>
  <c r="I39" i="6"/>
  <c r="H39" i="6"/>
  <c r="G39" i="6"/>
  <c r="F39" i="6"/>
  <c r="E39" i="6"/>
  <c r="D39" i="6"/>
  <c r="D143" i="6" s="1"/>
  <c r="AC38" i="6"/>
  <c r="AB38" i="6"/>
  <c r="AA38" i="6"/>
  <c r="Z38" i="6"/>
  <c r="Y38" i="6"/>
  <c r="X38" i="6"/>
  <c r="W38" i="6"/>
  <c r="V38" i="6"/>
  <c r="T38" i="6"/>
  <c r="S38" i="6"/>
  <c r="R38" i="6"/>
  <c r="P38" i="6"/>
  <c r="O38" i="6"/>
  <c r="N38" i="6"/>
  <c r="M38" i="6"/>
  <c r="K38" i="6"/>
  <c r="J38" i="6"/>
  <c r="I38" i="6"/>
  <c r="G38" i="6"/>
  <c r="F38" i="6"/>
  <c r="E38" i="6"/>
  <c r="D38" i="6"/>
  <c r="D142" i="6" s="1"/>
  <c r="AC37" i="6"/>
  <c r="AB37" i="6"/>
  <c r="AA37" i="6"/>
  <c r="Z37" i="6"/>
  <c r="Y37" i="6"/>
  <c r="X37" i="6"/>
  <c r="W37" i="6"/>
  <c r="V37" i="6"/>
  <c r="U37" i="6" s="1"/>
  <c r="T37" i="6"/>
  <c r="S37" i="6"/>
  <c r="R37" i="6"/>
  <c r="Q37" i="6" s="1"/>
  <c r="P37" i="6"/>
  <c r="O37" i="6"/>
  <c r="N37" i="6"/>
  <c r="M37" i="6"/>
  <c r="K37" i="6"/>
  <c r="J37" i="6"/>
  <c r="I37" i="6"/>
  <c r="G37" i="6"/>
  <c r="F37" i="6"/>
  <c r="E37" i="6"/>
  <c r="D37" i="6"/>
  <c r="D141" i="6" s="1"/>
  <c r="AC36" i="6"/>
  <c r="AB36" i="6"/>
  <c r="AA36" i="6"/>
  <c r="Z36" i="6"/>
  <c r="Y36" i="6"/>
  <c r="X36" i="6"/>
  <c r="W36" i="6"/>
  <c r="V36" i="6"/>
  <c r="T36" i="6"/>
  <c r="S36" i="6"/>
  <c r="R36" i="6"/>
  <c r="Q36" i="6"/>
  <c r="P36" i="6"/>
  <c r="O36" i="6"/>
  <c r="N36" i="6"/>
  <c r="M36" i="6"/>
  <c r="L36" i="6"/>
  <c r="K36" i="6"/>
  <c r="J36" i="6"/>
  <c r="I36" i="6"/>
  <c r="H36" i="6"/>
  <c r="G36" i="6"/>
  <c r="F36" i="6"/>
  <c r="E36" i="6"/>
  <c r="D36" i="6"/>
  <c r="AC35" i="6"/>
  <c r="AB35" i="6"/>
  <c r="AA35" i="6"/>
  <c r="Z35" i="6"/>
  <c r="Y35" i="6"/>
  <c r="X35" i="6"/>
  <c r="W35" i="6"/>
  <c r="V35" i="6"/>
  <c r="T35" i="6"/>
  <c r="S35" i="6"/>
  <c r="R35" i="6"/>
  <c r="P35" i="6"/>
  <c r="O35" i="6"/>
  <c r="N35" i="6"/>
  <c r="M35" i="6"/>
  <c r="L35" i="6"/>
  <c r="K35" i="6"/>
  <c r="J35" i="6"/>
  <c r="I35" i="6"/>
  <c r="H35" i="6"/>
  <c r="G35" i="6"/>
  <c r="F35" i="6"/>
  <c r="E35" i="6"/>
  <c r="D35" i="6"/>
  <c r="AC34" i="6"/>
  <c r="AB34" i="6"/>
  <c r="AA34" i="6"/>
  <c r="Z34" i="6"/>
  <c r="Y34" i="6"/>
  <c r="X34" i="6"/>
  <c r="W34" i="6"/>
  <c r="V34" i="6"/>
  <c r="T34" i="6"/>
  <c r="S34" i="6"/>
  <c r="R34" i="6"/>
  <c r="Q34" i="6" s="1"/>
  <c r="P34" i="6"/>
  <c r="O34" i="6"/>
  <c r="N34" i="6"/>
  <c r="M34" i="6"/>
  <c r="K34" i="6"/>
  <c r="J34" i="6"/>
  <c r="H34" i="6" s="1"/>
  <c r="I34" i="6"/>
  <c r="G34" i="6"/>
  <c r="F34" i="6"/>
  <c r="E34" i="6"/>
  <c r="D34" i="6"/>
  <c r="AC33" i="6"/>
  <c r="AB33" i="6"/>
  <c r="AA33" i="6"/>
  <c r="Z33" i="6"/>
  <c r="Y33" i="6"/>
  <c r="X33" i="6"/>
  <c r="W33" i="6"/>
  <c r="V33" i="6"/>
  <c r="T33" i="6"/>
  <c r="S33" i="6"/>
  <c r="R33" i="6"/>
  <c r="P33" i="6"/>
  <c r="O33" i="6"/>
  <c r="N33" i="6"/>
  <c r="M33" i="6"/>
  <c r="K33" i="6"/>
  <c r="J33" i="6"/>
  <c r="I33" i="6"/>
  <c r="G33" i="6"/>
  <c r="F33" i="6"/>
  <c r="E33" i="6"/>
  <c r="D33" i="6"/>
  <c r="D137" i="6" s="1"/>
  <c r="AC32" i="6"/>
  <c r="AB32" i="6"/>
  <c r="AA32" i="6"/>
  <c r="Z32" i="6"/>
  <c r="Y32" i="6"/>
  <c r="X32" i="6"/>
  <c r="W32" i="6"/>
  <c r="V32" i="6"/>
  <c r="T32" i="6"/>
  <c r="S32" i="6"/>
  <c r="R32" i="6"/>
  <c r="Q32" i="6"/>
  <c r="P32" i="6"/>
  <c r="O32" i="6"/>
  <c r="N32" i="6"/>
  <c r="M32" i="6"/>
  <c r="K32" i="6"/>
  <c r="J32" i="6"/>
  <c r="I32" i="6"/>
  <c r="G32" i="6"/>
  <c r="F32" i="6"/>
  <c r="E32" i="6"/>
  <c r="D32" i="6"/>
  <c r="AC31" i="6"/>
  <c r="AB31" i="6"/>
  <c r="AA31" i="6"/>
  <c r="Z31" i="6"/>
  <c r="Y31" i="6"/>
  <c r="X31" i="6"/>
  <c r="W31" i="6"/>
  <c r="U31" i="6" s="1"/>
  <c r="V31" i="6"/>
  <c r="T31" i="6"/>
  <c r="S31" i="6"/>
  <c r="Q31" i="6" s="1"/>
  <c r="R31" i="6"/>
  <c r="P31" i="6"/>
  <c r="O31" i="6"/>
  <c r="N31" i="6"/>
  <c r="M31" i="6"/>
  <c r="L31" i="6"/>
  <c r="K31" i="6"/>
  <c r="J31" i="6"/>
  <c r="I31" i="6"/>
  <c r="H31" i="6"/>
  <c r="G31" i="6"/>
  <c r="F31" i="6"/>
  <c r="E31" i="6"/>
  <c r="D31" i="6"/>
  <c r="AC30" i="6"/>
  <c r="AB30" i="6"/>
  <c r="AA30" i="6"/>
  <c r="Z30" i="6"/>
  <c r="Y30" i="6"/>
  <c r="X30" i="6"/>
  <c r="W30" i="6"/>
  <c r="V30" i="6"/>
  <c r="T30" i="6"/>
  <c r="S30" i="6"/>
  <c r="R30" i="6"/>
  <c r="P30" i="6"/>
  <c r="O30" i="6"/>
  <c r="N30" i="6"/>
  <c r="M30" i="6"/>
  <c r="K30" i="6"/>
  <c r="J30" i="6"/>
  <c r="I30" i="6"/>
  <c r="G30" i="6"/>
  <c r="F30" i="6"/>
  <c r="E30" i="6"/>
  <c r="D30" i="6"/>
  <c r="D134" i="6" s="1"/>
  <c r="AC29" i="6"/>
  <c r="AB29" i="6"/>
  <c r="AA29" i="6"/>
  <c r="Z29" i="6"/>
  <c r="Y29" i="6"/>
  <c r="X29" i="6"/>
  <c r="W29" i="6"/>
  <c r="V29" i="6"/>
  <c r="U29" i="6" s="1"/>
  <c r="T29" i="6"/>
  <c r="S29" i="6"/>
  <c r="R29" i="6"/>
  <c r="Q29" i="6" s="1"/>
  <c r="P29" i="6"/>
  <c r="O29" i="6"/>
  <c r="N29" i="6"/>
  <c r="M29" i="6"/>
  <c r="K29" i="6"/>
  <c r="J29" i="6"/>
  <c r="I29" i="6"/>
  <c r="G29" i="6"/>
  <c r="F29" i="6"/>
  <c r="E29" i="6"/>
  <c r="D29" i="6"/>
  <c r="D133" i="6" s="1"/>
  <c r="AC28" i="6"/>
  <c r="AB28" i="6"/>
  <c r="AA28" i="6"/>
  <c r="Z28" i="6"/>
  <c r="Y28" i="6"/>
  <c r="X28" i="6"/>
  <c r="W28" i="6"/>
  <c r="V28" i="6"/>
  <c r="U28" i="6"/>
  <c r="T28" i="6"/>
  <c r="S28" i="6"/>
  <c r="R28" i="6"/>
  <c r="Q28" i="6"/>
  <c r="P28" i="6"/>
  <c r="O28" i="6"/>
  <c r="N28" i="6"/>
  <c r="M28" i="6"/>
  <c r="K28" i="6"/>
  <c r="J28" i="6"/>
  <c r="I28" i="6"/>
  <c r="G28" i="6"/>
  <c r="F28" i="6"/>
  <c r="E28" i="6"/>
  <c r="D28" i="6"/>
  <c r="AC27" i="6"/>
  <c r="AB27" i="6"/>
  <c r="AA27" i="6"/>
  <c r="Z27" i="6"/>
  <c r="Y27" i="6"/>
  <c r="X27" i="6"/>
  <c r="W27" i="6"/>
  <c r="V27" i="6"/>
  <c r="T27" i="6"/>
  <c r="S27" i="6"/>
  <c r="R27" i="6"/>
  <c r="P27" i="6"/>
  <c r="O27" i="6"/>
  <c r="N27" i="6"/>
  <c r="M27" i="6"/>
  <c r="L27" i="6" s="1"/>
  <c r="K27" i="6"/>
  <c r="J27" i="6"/>
  <c r="I27" i="6"/>
  <c r="G27" i="6"/>
  <c r="F27" i="6"/>
  <c r="E27" i="6"/>
  <c r="D27" i="6"/>
  <c r="D131" i="6" s="1"/>
  <c r="AC26" i="6"/>
  <c r="AB26" i="6"/>
  <c r="AA26" i="6"/>
  <c r="Z26" i="6"/>
  <c r="Y26" i="6"/>
  <c r="X26" i="6"/>
  <c r="W26" i="6"/>
  <c r="V26" i="6"/>
  <c r="T26" i="6"/>
  <c r="S26" i="6"/>
  <c r="R26" i="6"/>
  <c r="P26" i="6"/>
  <c r="O26" i="6"/>
  <c r="N26" i="6"/>
  <c r="M26" i="6"/>
  <c r="L26" i="6"/>
  <c r="K26" i="6"/>
  <c r="J26" i="6"/>
  <c r="I26" i="6"/>
  <c r="H26" i="6"/>
  <c r="G26" i="6"/>
  <c r="F26" i="6"/>
  <c r="E26" i="6"/>
  <c r="D26" i="6"/>
  <c r="AC25" i="6"/>
  <c r="AB25" i="6"/>
  <c r="AA25" i="6"/>
  <c r="Z25" i="6"/>
  <c r="Y25" i="6"/>
  <c r="X25" i="6"/>
  <c r="W25" i="6"/>
  <c r="V25" i="6"/>
  <c r="T25" i="6"/>
  <c r="S25" i="6"/>
  <c r="R25" i="6"/>
  <c r="P25" i="6"/>
  <c r="O25" i="6"/>
  <c r="N25" i="6"/>
  <c r="M25" i="6"/>
  <c r="K25" i="6"/>
  <c r="J25" i="6"/>
  <c r="I25" i="6"/>
  <c r="G25" i="6"/>
  <c r="F25" i="6"/>
  <c r="E25" i="6"/>
  <c r="D25" i="6"/>
  <c r="D129" i="6" s="1"/>
  <c r="AC24" i="6"/>
  <c r="AB24" i="6"/>
  <c r="AA24" i="6"/>
  <c r="Z24" i="6"/>
  <c r="Y24" i="6"/>
  <c r="X24" i="6"/>
  <c r="W24" i="6"/>
  <c r="V24" i="6"/>
  <c r="T24" i="6"/>
  <c r="S24" i="6"/>
  <c r="R24" i="6"/>
  <c r="Q24" i="6" s="1"/>
  <c r="P24" i="6"/>
  <c r="O24" i="6"/>
  <c r="N24" i="6"/>
  <c r="M24" i="6"/>
  <c r="L24" i="6"/>
  <c r="K24" i="6"/>
  <c r="J24" i="6"/>
  <c r="I24" i="6"/>
  <c r="H24" i="6"/>
  <c r="G24" i="6"/>
  <c r="F24" i="6"/>
  <c r="E24" i="6"/>
  <c r="D24" i="6"/>
  <c r="AC23" i="6"/>
  <c r="AB23" i="6"/>
  <c r="AA23" i="6"/>
  <c r="Z23" i="6"/>
  <c r="Y23" i="6"/>
  <c r="X23" i="6"/>
  <c r="W23" i="6"/>
  <c r="V23" i="6"/>
  <c r="T23" i="6"/>
  <c r="S23" i="6"/>
  <c r="R23" i="6"/>
  <c r="Q23" i="6"/>
  <c r="P23" i="6"/>
  <c r="O23" i="6"/>
  <c r="N23" i="6"/>
  <c r="M23" i="6"/>
  <c r="L23" i="6"/>
  <c r="K23" i="6"/>
  <c r="J23" i="6"/>
  <c r="I23" i="6"/>
  <c r="H23" i="6"/>
  <c r="G23" i="6"/>
  <c r="F23" i="6"/>
  <c r="E23" i="6"/>
  <c r="D23" i="6"/>
  <c r="D127" i="6" s="1"/>
  <c r="AC22" i="6"/>
  <c r="AB22" i="6"/>
  <c r="AA22" i="6"/>
  <c r="Z22" i="6"/>
  <c r="Y22" i="6"/>
  <c r="X22" i="6"/>
  <c r="W22" i="6"/>
  <c r="V22" i="6"/>
  <c r="U22" i="6"/>
  <c r="T22" i="6"/>
  <c r="S22" i="6"/>
  <c r="R22" i="6"/>
  <c r="Q22" i="6"/>
  <c r="P22" i="6"/>
  <c r="O22" i="6"/>
  <c r="N22" i="6"/>
  <c r="M22" i="6"/>
  <c r="K22" i="6"/>
  <c r="J22" i="6"/>
  <c r="I22" i="6"/>
  <c r="G22" i="6"/>
  <c r="F22" i="6"/>
  <c r="E22" i="6"/>
  <c r="D22" i="6"/>
  <c r="D126" i="6" s="1"/>
  <c r="AC21" i="6"/>
  <c r="AB21" i="6"/>
  <c r="AA21" i="6"/>
  <c r="Z21" i="6"/>
  <c r="Y21" i="6"/>
  <c r="X21" i="6"/>
  <c r="W21" i="6"/>
  <c r="V21" i="6"/>
  <c r="T21" i="6"/>
  <c r="S21" i="6"/>
  <c r="R21" i="6"/>
  <c r="P21" i="6"/>
  <c r="O21" i="6"/>
  <c r="N21" i="6"/>
  <c r="M21" i="6"/>
  <c r="K21" i="6"/>
  <c r="J21" i="6"/>
  <c r="I21" i="6"/>
  <c r="G21" i="6"/>
  <c r="F21" i="6"/>
  <c r="E21" i="6"/>
  <c r="D21" i="6"/>
  <c r="AC20" i="6"/>
  <c r="AB20" i="6"/>
  <c r="AA20" i="6"/>
  <c r="Z20" i="6"/>
  <c r="Y20" i="6"/>
  <c r="X20" i="6"/>
  <c r="W20" i="6"/>
  <c r="V20" i="6"/>
  <c r="U20" i="6"/>
  <c r="T20" i="6"/>
  <c r="S20" i="6"/>
  <c r="R20" i="6"/>
  <c r="Q20" i="6"/>
  <c r="P20" i="6"/>
  <c r="O20" i="6"/>
  <c r="N20" i="6"/>
  <c r="M20" i="6"/>
  <c r="L20" i="6" s="1"/>
  <c r="K20" i="6"/>
  <c r="J20" i="6"/>
  <c r="I20" i="6"/>
  <c r="G20" i="6"/>
  <c r="F20" i="6"/>
  <c r="E20" i="6"/>
  <c r="D20" i="6"/>
  <c r="AC19" i="6"/>
  <c r="AB19" i="6"/>
  <c r="AA19" i="6"/>
  <c r="Z19" i="6"/>
  <c r="Y19" i="6"/>
  <c r="X19" i="6"/>
  <c r="W19" i="6"/>
  <c r="V19" i="6"/>
  <c r="T19" i="6"/>
  <c r="S19" i="6"/>
  <c r="R19" i="6"/>
  <c r="P19" i="6"/>
  <c r="O19" i="6"/>
  <c r="N19" i="6"/>
  <c r="M19" i="6"/>
  <c r="L19" i="6"/>
  <c r="K19" i="6"/>
  <c r="J19" i="6"/>
  <c r="I19" i="6"/>
  <c r="H19" i="6"/>
  <c r="G19" i="6"/>
  <c r="F19" i="6"/>
  <c r="E19" i="6"/>
  <c r="D19" i="6"/>
  <c r="AC18" i="6"/>
  <c r="AB18" i="6"/>
  <c r="AA18" i="6"/>
  <c r="Z18" i="6"/>
  <c r="Y18" i="6"/>
  <c r="X18" i="6"/>
  <c r="W18" i="6"/>
  <c r="V18" i="6"/>
  <c r="U18" i="6"/>
  <c r="T18" i="6"/>
  <c r="S18" i="6"/>
  <c r="R18" i="6"/>
  <c r="Q18" i="6"/>
  <c r="P18" i="6"/>
  <c r="O18" i="6"/>
  <c r="N18" i="6"/>
  <c r="M18" i="6"/>
  <c r="K18" i="6"/>
  <c r="J18" i="6"/>
  <c r="I18" i="6"/>
  <c r="G18" i="6"/>
  <c r="F18" i="6"/>
  <c r="E18" i="6"/>
  <c r="D18" i="6"/>
  <c r="D122" i="6" s="1"/>
  <c r="AC17" i="6"/>
  <c r="AB17" i="6"/>
  <c r="AA17" i="6"/>
  <c r="Z17" i="6"/>
  <c r="Y17" i="6"/>
  <c r="X17" i="6"/>
  <c r="W17" i="6"/>
  <c r="V17" i="6"/>
  <c r="T17" i="6"/>
  <c r="S17" i="6"/>
  <c r="R17" i="6"/>
  <c r="P17" i="6"/>
  <c r="O17" i="6"/>
  <c r="N17" i="6"/>
  <c r="M17" i="6"/>
  <c r="L17" i="6"/>
  <c r="K17" i="6"/>
  <c r="J17" i="6"/>
  <c r="I17" i="6"/>
  <c r="H17" i="6"/>
  <c r="G17" i="6"/>
  <c r="F17" i="6"/>
  <c r="E17" i="6"/>
  <c r="D17" i="6"/>
  <c r="D121" i="6" s="1"/>
  <c r="AC16" i="6"/>
  <c r="AC120" i="6" s="1"/>
  <c r="AB16" i="6"/>
  <c r="AA16" i="6"/>
  <c r="Z16" i="6"/>
  <c r="Y16" i="6"/>
  <c r="X16" i="6"/>
  <c r="X120" i="6" s="1"/>
  <c r="W16" i="6"/>
  <c r="V16" i="6"/>
  <c r="T16" i="6"/>
  <c r="T120" i="6" s="1"/>
  <c r="S16" i="6"/>
  <c r="R16" i="6"/>
  <c r="P16" i="6"/>
  <c r="P120" i="6" s="1"/>
  <c r="O16" i="6"/>
  <c r="N16" i="6"/>
  <c r="M16" i="6"/>
  <c r="K16" i="6"/>
  <c r="J16" i="6"/>
  <c r="I16" i="6"/>
  <c r="G16" i="6"/>
  <c r="F16" i="6"/>
  <c r="E16" i="6"/>
  <c r="D16" i="6"/>
  <c r="D120" i="6" s="1"/>
  <c r="AC15" i="6"/>
  <c r="AB15" i="6"/>
  <c r="AA15" i="6"/>
  <c r="Z15" i="6"/>
  <c r="Z119" i="6" s="1"/>
  <c r="Y15" i="6"/>
  <c r="Y119" i="6" s="1"/>
  <c r="X15" i="6"/>
  <c r="W15" i="6"/>
  <c r="V15" i="6"/>
  <c r="U15" i="6"/>
  <c r="T15" i="6"/>
  <c r="S15" i="6"/>
  <c r="R15" i="6"/>
  <c r="R119" i="6" s="1"/>
  <c r="Q15" i="6"/>
  <c r="P15" i="6"/>
  <c r="O15" i="6"/>
  <c r="N15" i="6"/>
  <c r="M15" i="6"/>
  <c r="K15" i="6"/>
  <c r="J15" i="6"/>
  <c r="I15" i="6"/>
  <c r="G15" i="6"/>
  <c r="F15" i="6"/>
  <c r="E15" i="6"/>
  <c r="D15" i="6"/>
  <c r="AC14" i="6"/>
  <c r="AB14" i="6"/>
  <c r="AA14" i="6"/>
  <c r="Z14" i="6"/>
  <c r="Y14" i="6"/>
  <c r="X14" i="6"/>
  <c r="X52" i="6" s="1"/>
  <c r="W14" i="6"/>
  <c r="V14" i="6"/>
  <c r="T14" i="6"/>
  <c r="T52" i="6" s="1"/>
  <c r="S14" i="6"/>
  <c r="R14" i="6"/>
  <c r="P14" i="6"/>
  <c r="P52" i="6" s="1"/>
  <c r="O14" i="6"/>
  <c r="N14" i="6"/>
  <c r="M14" i="6"/>
  <c r="K14" i="6"/>
  <c r="J14" i="6"/>
  <c r="I14" i="6"/>
  <c r="G14" i="6"/>
  <c r="F14" i="6"/>
  <c r="E14" i="6"/>
  <c r="E52" i="6" s="1"/>
  <c r="D14" i="6"/>
  <c r="D52" i="6" s="1"/>
  <c r="AC13" i="6"/>
  <c r="AB13" i="6"/>
  <c r="AA13" i="6"/>
  <c r="Z13" i="6"/>
  <c r="Y13" i="6"/>
  <c r="X13" i="6"/>
  <c r="W13" i="6"/>
  <c r="V13" i="6"/>
  <c r="T13" i="6"/>
  <c r="S13" i="6"/>
  <c r="R13" i="6"/>
  <c r="P13" i="6"/>
  <c r="O13" i="6"/>
  <c r="N13" i="6"/>
  <c r="M13" i="6"/>
  <c r="L13" i="6"/>
  <c r="K13" i="6"/>
  <c r="J13" i="6"/>
  <c r="I13" i="6"/>
  <c r="H13" i="6"/>
  <c r="G13" i="6"/>
  <c r="F13" i="6"/>
  <c r="E13" i="6"/>
  <c r="D13" i="6"/>
  <c r="AC12" i="6"/>
  <c r="AC116" i="6" s="1"/>
  <c r="AB12" i="6"/>
  <c r="AB116" i="6" s="1"/>
  <c r="AA12" i="6"/>
  <c r="Z12" i="6"/>
  <c r="Y12" i="6"/>
  <c r="Y116" i="6" s="1"/>
  <c r="X12" i="6"/>
  <c r="X116" i="6" s="1"/>
  <c r="W12" i="6"/>
  <c r="V12" i="6"/>
  <c r="T12" i="6"/>
  <c r="T116" i="6" s="1"/>
  <c r="S12" i="6"/>
  <c r="R12" i="6"/>
  <c r="P12" i="6"/>
  <c r="P116" i="6" s="1"/>
  <c r="O12" i="6"/>
  <c r="N12" i="6"/>
  <c r="M12" i="6"/>
  <c r="K12" i="6"/>
  <c r="J12" i="6"/>
  <c r="I12" i="6"/>
  <c r="G12" i="6"/>
  <c r="F12" i="6"/>
  <c r="E12" i="6"/>
  <c r="D12" i="6"/>
  <c r="D116" i="6" s="1"/>
  <c r="AC11" i="6"/>
  <c r="AB11" i="6"/>
  <c r="AA11" i="6"/>
  <c r="Z11" i="6"/>
  <c r="Y11" i="6"/>
  <c r="X11" i="6"/>
  <c r="W11" i="6"/>
  <c r="V11" i="6"/>
  <c r="T11" i="6"/>
  <c r="S11" i="6"/>
  <c r="R11" i="6"/>
  <c r="Q11" i="6"/>
  <c r="P11" i="6"/>
  <c r="O11" i="6"/>
  <c r="N11" i="6"/>
  <c r="M11" i="6"/>
  <c r="L11" i="6"/>
  <c r="K11" i="6"/>
  <c r="J11" i="6"/>
  <c r="I11" i="6"/>
  <c r="H11" i="6"/>
  <c r="G11" i="6"/>
  <c r="F11" i="6"/>
  <c r="E11" i="6"/>
  <c r="D11" i="6"/>
  <c r="AC10" i="6"/>
  <c r="AC114" i="6" s="1"/>
  <c r="AB10" i="6"/>
  <c r="AB114" i="6" s="1"/>
  <c r="AA10" i="6"/>
  <c r="Z10" i="6"/>
  <c r="Y10" i="6"/>
  <c r="Y114" i="6" s="1"/>
  <c r="X10" i="6"/>
  <c r="W10" i="6"/>
  <c r="V10" i="6"/>
  <c r="U10" i="6"/>
  <c r="T10" i="6"/>
  <c r="T114" i="6" s="1"/>
  <c r="S10" i="6"/>
  <c r="R10" i="6"/>
  <c r="Q10" i="6"/>
  <c r="P10" i="6"/>
  <c r="O10" i="6"/>
  <c r="N10" i="6"/>
  <c r="M10" i="6"/>
  <c r="M114" i="6" s="1"/>
  <c r="K10" i="6"/>
  <c r="J10" i="6"/>
  <c r="I10" i="6"/>
  <c r="G10" i="6"/>
  <c r="F10" i="6"/>
  <c r="E10" i="6"/>
  <c r="D10" i="6"/>
  <c r="D114" i="6" s="1"/>
  <c r="AC9" i="6"/>
  <c r="AB9" i="6"/>
  <c r="AA9" i="6"/>
  <c r="Z9" i="6"/>
  <c r="Y9" i="6"/>
  <c r="X9" i="6"/>
  <c r="W9" i="6"/>
  <c r="V9" i="6"/>
  <c r="T9" i="6"/>
  <c r="S9" i="6"/>
  <c r="R9" i="6"/>
  <c r="P9" i="6"/>
  <c r="O9" i="6"/>
  <c r="N9" i="6"/>
  <c r="M9" i="6"/>
  <c r="K9" i="6"/>
  <c r="J9" i="6"/>
  <c r="I9" i="6"/>
  <c r="G9" i="6"/>
  <c r="F9" i="6"/>
  <c r="E9" i="6"/>
  <c r="D9" i="6"/>
  <c r="D113" i="6" s="1"/>
  <c r="AC8" i="6"/>
  <c r="AC112" i="6" s="1"/>
  <c r="AB8" i="6"/>
  <c r="AA8" i="6"/>
  <c r="Z8" i="6"/>
  <c r="Y8" i="6"/>
  <c r="Y112" i="6" s="1"/>
  <c r="X8" i="6"/>
  <c r="W8" i="6"/>
  <c r="V8" i="6"/>
  <c r="T8" i="6"/>
  <c r="T112" i="6" s="1"/>
  <c r="S8" i="6"/>
  <c r="R8" i="6"/>
  <c r="P8" i="6"/>
  <c r="O8" i="6"/>
  <c r="N8" i="6"/>
  <c r="M8" i="6"/>
  <c r="K8" i="6"/>
  <c r="J8" i="6"/>
  <c r="I8" i="6"/>
  <c r="G8" i="6"/>
  <c r="F8" i="6"/>
  <c r="E8" i="6"/>
  <c r="D8" i="6"/>
  <c r="D112" i="6" s="1"/>
  <c r="AC7" i="6"/>
  <c r="AB7" i="6"/>
  <c r="AA7" i="6"/>
  <c r="Z7" i="6"/>
  <c r="Y7" i="6"/>
  <c r="X7" i="6"/>
  <c r="W7" i="6"/>
  <c r="V7" i="6"/>
  <c r="T7" i="6"/>
  <c r="S7" i="6"/>
  <c r="R7" i="6"/>
  <c r="P7" i="6"/>
  <c r="O7" i="6"/>
  <c r="N7" i="6"/>
  <c r="M7" i="6"/>
  <c r="K7" i="6"/>
  <c r="J7" i="6"/>
  <c r="I7" i="6"/>
  <c r="G7" i="6"/>
  <c r="F7" i="6"/>
  <c r="E7" i="6"/>
  <c r="D7" i="6"/>
  <c r="AC6" i="6"/>
  <c r="AC110" i="6" s="1"/>
  <c r="AB6" i="6"/>
  <c r="AA6" i="6"/>
  <c r="Z6" i="6"/>
  <c r="Y6" i="6"/>
  <c r="Y110" i="6" s="1"/>
  <c r="X6" i="6"/>
  <c r="W6" i="6"/>
  <c r="V6" i="6"/>
  <c r="U6" i="6"/>
  <c r="T6" i="6"/>
  <c r="T110" i="6" s="1"/>
  <c r="S6" i="6"/>
  <c r="R6" i="6"/>
  <c r="Q6" i="6"/>
  <c r="P6" i="6"/>
  <c r="O6" i="6"/>
  <c r="N6" i="6"/>
  <c r="M6" i="6"/>
  <c r="M110" i="6" s="1"/>
  <c r="K6" i="6"/>
  <c r="J6" i="6"/>
  <c r="I6" i="6"/>
  <c r="G6" i="6"/>
  <c r="F6" i="6"/>
  <c r="E6" i="6"/>
  <c r="D6" i="6"/>
  <c r="AC5" i="6"/>
  <c r="AB5" i="6"/>
  <c r="AA5" i="6"/>
  <c r="Z5" i="6"/>
  <c r="Y5" i="6"/>
  <c r="X5" i="6"/>
  <c r="W5" i="6"/>
  <c r="V5" i="6"/>
  <c r="T5" i="6"/>
  <c r="S5" i="6"/>
  <c r="R5" i="6"/>
  <c r="P5" i="6"/>
  <c r="O5" i="6"/>
  <c r="N5" i="6"/>
  <c r="M5" i="6"/>
  <c r="K5" i="6"/>
  <c r="J5" i="6"/>
  <c r="I5" i="6"/>
  <c r="G5" i="6"/>
  <c r="F5" i="6"/>
  <c r="E5" i="6"/>
  <c r="D5" i="6"/>
  <c r="D109" i="6" s="1"/>
  <c r="AC4" i="6"/>
  <c r="AC108" i="6" s="1"/>
  <c r="AB4" i="6"/>
  <c r="AA4" i="6"/>
  <c r="Z4" i="6"/>
  <c r="Y4" i="6"/>
  <c r="Y108" i="6" s="1"/>
  <c r="X4" i="6"/>
  <c r="W4" i="6"/>
  <c r="V4" i="6"/>
  <c r="U4" i="6"/>
  <c r="T4" i="6"/>
  <c r="T108" i="6" s="1"/>
  <c r="S4" i="6"/>
  <c r="R4" i="6"/>
  <c r="Q4" i="6"/>
  <c r="P4" i="6"/>
  <c r="O4" i="6"/>
  <c r="N4" i="6"/>
  <c r="M4" i="6"/>
  <c r="K4" i="6"/>
  <c r="J4" i="6"/>
  <c r="I4" i="6"/>
  <c r="G4" i="6"/>
  <c r="F4" i="6"/>
  <c r="E4" i="6"/>
  <c r="D4" i="6"/>
  <c r="D108" i="6" s="1"/>
  <c r="C131" i="2"/>
  <c r="AB128" i="2"/>
  <c r="S128" i="2"/>
  <c r="Q128" i="2"/>
  <c r="O128" i="2"/>
  <c r="M128" i="2"/>
  <c r="I128" i="2"/>
  <c r="E128" i="2"/>
  <c r="D128" i="2"/>
  <c r="C128" i="2"/>
  <c r="B128" i="2"/>
  <c r="AB93" i="2"/>
  <c r="AA93" i="2"/>
  <c r="AA128" i="2" s="1"/>
  <c r="Z93" i="2"/>
  <c r="Z128" i="2" s="1"/>
  <c r="Y93" i="2"/>
  <c r="Y128" i="2" s="1"/>
  <c r="X93" i="2"/>
  <c r="X128" i="2" s="1"/>
  <c r="W93" i="2"/>
  <c r="W128" i="2" s="1"/>
  <c r="V93" i="2"/>
  <c r="V128" i="2" s="1"/>
  <c r="U93" i="2"/>
  <c r="U128" i="2" s="1"/>
  <c r="R93" i="2"/>
  <c r="Q93" i="2"/>
  <c r="O93" i="2"/>
  <c r="N93" i="2"/>
  <c r="N128" i="2" s="1"/>
  <c r="M93" i="2"/>
  <c r="L93" i="2"/>
  <c r="L128" i="2" s="1"/>
  <c r="J93" i="2"/>
  <c r="J128" i="2" s="1"/>
  <c r="I93" i="2"/>
  <c r="H93" i="2"/>
  <c r="G93" i="2" s="1"/>
  <c r="G128" i="2" s="1"/>
  <c r="F93" i="2"/>
  <c r="F128" i="2" s="1"/>
  <c r="E93" i="2"/>
  <c r="AB66" i="2"/>
  <c r="AA66" i="2"/>
  <c r="Z66" i="2"/>
  <c r="Y66" i="2"/>
  <c r="X66" i="2"/>
  <c r="W66" i="2"/>
  <c r="V66" i="2"/>
  <c r="U66" i="2"/>
  <c r="T66" i="2"/>
  <c r="S66" i="2"/>
  <c r="R66" i="2"/>
  <c r="Q66" i="2"/>
  <c r="P66" i="2"/>
  <c r="O66" i="2"/>
  <c r="N66" i="2"/>
  <c r="M66" i="2"/>
  <c r="L66" i="2"/>
  <c r="K66" i="2"/>
  <c r="J66" i="2"/>
  <c r="I66" i="2"/>
  <c r="H66" i="2"/>
  <c r="G66" i="2"/>
  <c r="F66" i="2"/>
  <c r="E66" i="2"/>
  <c r="D66" i="2"/>
  <c r="C66" i="2"/>
  <c r="B66" i="2"/>
  <c r="AB62" i="2"/>
  <c r="AA62" i="2"/>
  <c r="Z62" i="2"/>
  <c r="Y62" i="2"/>
  <c r="X62" i="2"/>
  <c r="V62" i="2"/>
  <c r="U62" i="2"/>
  <c r="S62" i="2"/>
  <c r="R62" i="2"/>
  <c r="Q62" i="2"/>
  <c r="O62" i="2"/>
  <c r="N62" i="2"/>
  <c r="M62" i="2"/>
  <c r="L62" i="2"/>
  <c r="J62" i="2"/>
  <c r="I62" i="2"/>
  <c r="H62" i="2"/>
  <c r="F62" i="2"/>
  <c r="AB61" i="2"/>
  <c r="AA61" i="2"/>
  <c r="Z61" i="2"/>
  <c r="Y61" i="2"/>
  <c r="X61" i="2"/>
  <c r="W61" i="2"/>
  <c r="V61" i="2"/>
  <c r="U61" i="2"/>
  <c r="S61" i="2"/>
  <c r="R61" i="2"/>
  <c r="Q61" i="2"/>
  <c r="O61" i="2"/>
  <c r="N61" i="2"/>
  <c r="M61" i="2"/>
  <c r="L61" i="2"/>
  <c r="J61" i="2"/>
  <c r="I61" i="2"/>
  <c r="H61" i="2"/>
  <c r="F61" i="2"/>
  <c r="E61" i="2"/>
  <c r="AB60" i="2"/>
  <c r="AA60" i="2"/>
  <c r="Z60" i="2"/>
  <c r="Y60" i="2"/>
  <c r="X60" i="2"/>
  <c r="V60" i="2"/>
  <c r="U60" i="2"/>
  <c r="S60" i="2"/>
  <c r="R60" i="2"/>
  <c r="Q60" i="2"/>
  <c r="O60" i="2"/>
  <c r="N60" i="2"/>
  <c r="M60" i="2"/>
  <c r="L60" i="2"/>
  <c r="J60" i="2"/>
  <c r="I60" i="2"/>
  <c r="H60" i="2"/>
  <c r="F60" i="2"/>
  <c r="AB59" i="2"/>
  <c r="AA59" i="2"/>
  <c r="Z59" i="2"/>
  <c r="Y59" i="2"/>
  <c r="X59" i="2"/>
  <c r="W59" i="2"/>
  <c r="V59" i="2"/>
  <c r="U59" i="2"/>
  <c r="S59" i="2"/>
  <c r="R59" i="2"/>
  <c r="Q59" i="2"/>
  <c r="O59" i="2"/>
  <c r="N59" i="2"/>
  <c r="M59" i="2"/>
  <c r="L59" i="2"/>
  <c r="J59" i="2"/>
  <c r="I59" i="2"/>
  <c r="H59" i="2"/>
  <c r="F59" i="2"/>
  <c r="AB58" i="2"/>
  <c r="AA58" i="2"/>
  <c r="Z58" i="2"/>
  <c r="Y58" i="2"/>
  <c r="X58" i="2"/>
  <c r="V58" i="2"/>
  <c r="U58" i="2"/>
  <c r="S58" i="2"/>
  <c r="R58" i="2"/>
  <c r="Q58" i="2"/>
  <c r="O58" i="2"/>
  <c r="N58" i="2"/>
  <c r="K58" i="2" s="1"/>
  <c r="M58" i="2"/>
  <c r="L58" i="2"/>
  <c r="J58" i="2"/>
  <c r="I58" i="2"/>
  <c r="H58" i="2"/>
  <c r="F58" i="2"/>
  <c r="AB57" i="2"/>
  <c r="AA57" i="2"/>
  <c r="Z57" i="2"/>
  <c r="Y57" i="2"/>
  <c r="X57" i="2"/>
  <c r="W57" i="2"/>
  <c r="V57" i="2"/>
  <c r="U57" i="2"/>
  <c r="S57" i="2"/>
  <c r="R57" i="2"/>
  <c r="Q57" i="2"/>
  <c r="O57" i="2"/>
  <c r="N57" i="2"/>
  <c r="M57" i="2"/>
  <c r="L57" i="2"/>
  <c r="J57" i="2"/>
  <c r="I57" i="2"/>
  <c r="H57" i="2"/>
  <c r="F57" i="2"/>
  <c r="E57" i="2"/>
  <c r="AB56" i="2"/>
  <c r="AA56" i="2"/>
  <c r="Z56" i="2"/>
  <c r="Y56" i="2"/>
  <c r="X56" i="2"/>
  <c r="W56" i="2"/>
  <c r="V56" i="2"/>
  <c r="U56" i="2"/>
  <c r="S56" i="2"/>
  <c r="R56" i="2"/>
  <c r="Q56" i="2"/>
  <c r="O56" i="2"/>
  <c r="N56" i="2"/>
  <c r="M56" i="2"/>
  <c r="L56" i="2"/>
  <c r="J56" i="2"/>
  <c r="I56" i="2"/>
  <c r="H56" i="2"/>
  <c r="F56" i="2"/>
  <c r="E56" i="2"/>
  <c r="AB55" i="2"/>
  <c r="AA55" i="2"/>
  <c r="Z55" i="2"/>
  <c r="Y55" i="2"/>
  <c r="X55" i="2"/>
  <c r="V55" i="2"/>
  <c r="U55" i="2"/>
  <c r="S55" i="2"/>
  <c r="R55" i="2"/>
  <c r="Q55" i="2"/>
  <c r="O55" i="2"/>
  <c r="N55" i="2"/>
  <c r="M55" i="2"/>
  <c r="L55" i="2"/>
  <c r="J55" i="2"/>
  <c r="I55" i="2"/>
  <c r="H55" i="2"/>
  <c r="F55" i="2"/>
  <c r="AB54" i="2"/>
  <c r="AA54" i="2"/>
  <c r="Z54" i="2"/>
  <c r="Y54" i="2"/>
  <c r="X54" i="2"/>
  <c r="W54" i="2"/>
  <c r="V54" i="2"/>
  <c r="U54" i="2"/>
  <c r="S54" i="2"/>
  <c r="R54" i="2"/>
  <c r="Q54" i="2"/>
  <c r="O54" i="2"/>
  <c r="N54" i="2"/>
  <c r="M54" i="2"/>
  <c r="L54" i="2"/>
  <c r="J54" i="2"/>
  <c r="I54" i="2"/>
  <c r="H54" i="2"/>
  <c r="F54" i="2"/>
  <c r="E54" i="2"/>
  <c r="AB53" i="2"/>
  <c r="AA53" i="2"/>
  <c r="Z53" i="2"/>
  <c r="Y53" i="2"/>
  <c r="X53" i="2"/>
  <c r="W53" i="2"/>
  <c r="V53" i="2"/>
  <c r="U53" i="2"/>
  <c r="S53" i="2"/>
  <c r="R53" i="2"/>
  <c r="Q53" i="2"/>
  <c r="O53" i="2"/>
  <c r="N53" i="2"/>
  <c r="M53" i="2"/>
  <c r="L53" i="2"/>
  <c r="J53" i="2"/>
  <c r="I53" i="2"/>
  <c r="H53" i="2"/>
  <c r="F53" i="2"/>
  <c r="E53" i="2"/>
  <c r="AB52" i="2"/>
  <c r="AA52" i="2"/>
  <c r="Z52" i="2"/>
  <c r="Y52" i="2"/>
  <c r="X52" i="2"/>
  <c r="W52" i="2"/>
  <c r="V52" i="2"/>
  <c r="U52" i="2"/>
  <c r="S52" i="2"/>
  <c r="R52" i="2"/>
  <c r="Q52" i="2"/>
  <c r="O52" i="2"/>
  <c r="N52" i="2"/>
  <c r="M52" i="2"/>
  <c r="L52" i="2"/>
  <c r="J52" i="2"/>
  <c r="I52" i="2"/>
  <c r="H52" i="2"/>
  <c r="F52" i="2"/>
  <c r="E52" i="2"/>
  <c r="AB51" i="2"/>
  <c r="AA51" i="2"/>
  <c r="Z51" i="2"/>
  <c r="Y51" i="2"/>
  <c r="X51" i="2"/>
  <c r="W51" i="2"/>
  <c r="W50" i="2" s="1"/>
  <c r="V51" i="2"/>
  <c r="U51" i="2"/>
  <c r="S51" i="2"/>
  <c r="R51" i="2"/>
  <c r="Q51" i="2"/>
  <c r="O51" i="2"/>
  <c r="N51" i="2"/>
  <c r="M51" i="2"/>
  <c r="L51" i="2"/>
  <c r="J51" i="2"/>
  <c r="I51" i="2"/>
  <c r="H51" i="2"/>
  <c r="F51" i="2"/>
  <c r="E51" i="2"/>
  <c r="AB50" i="2"/>
  <c r="AA50" i="2"/>
  <c r="Z50" i="2"/>
  <c r="Y50" i="2"/>
  <c r="X50" i="2"/>
  <c r="V50" i="2"/>
  <c r="U50" i="2"/>
  <c r="S50" i="2"/>
  <c r="R50" i="2"/>
  <c r="Q50" i="2"/>
  <c r="O50" i="2"/>
  <c r="N50" i="2"/>
  <c r="M50" i="2"/>
  <c r="L50" i="2"/>
  <c r="J50" i="2"/>
  <c r="I50" i="2"/>
  <c r="H50" i="2"/>
  <c r="F50" i="2"/>
  <c r="C50" i="2"/>
  <c r="AB49" i="2"/>
  <c r="AA49" i="2"/>
  <c r="Z49" i="2"/>
  <c r="Y49" i="2"/>
  <c r="X49" i="2"/>
  <c r="W49" i="2"/>
  <c r="V49" i="2"/>
  <c r="U49" i="2"/>
  <c r="S49" i="2"/>
  <c r="R49" i="2"/>
  <c r="Q49" i="2"/>
  <c r="O49" i="2"/>
  <c r="N49" i="2"/>
  <c r="M49" i="2"/>
  <c r="L49" i="2"/>
  <c r="J49" i="2"/>
  <c r="I49" i="2"/>
  <c r="H49" i="2"/>
  <c r="F49" i="2"/>
  <c r="E49" i="2"/>
  <c r="AB48" i="2"/>
  <c r="AA48" i="2"/>
  <c r="Z48" i="2"/>
  <c r="Y48" i="2"/>
  <c r="X48" i="2"/>
  <c r="W48" i="2"/>
  <c r="V48" i="2"/>
  <c r="U48" i="2"/>
  <c r="S48" i="2"/>
  <c r="R48" i="2"/>
  <c r="Q48" i="2"/>
  <c r="O48" i="2"/>
  <c r="N48" i="2"/>
  <c r="M48" i="2"/>
  <c r="L48" i="2"/>
  <c r="J48" i="2"/>
  <c r="I48" i="2"/>
  <c r="H48" i="2"/>
  <c r="F48" i="2"/>
  <c r="E48" i="2"/>
  <c r="AB47" i="2"/>
  <c r="AA47" i="2"/>
  <c r="Z47" i="2"/>
  <c r="Y47" i="2"/>
  <c r="X47" i="2"/>
  <c r="W47" i="2"/>
  <c r="V47" i="2"/>
  <c r="U47" i="2"/>
  <c r="S47" i="2"/>
  <c r="R47" i="2"/>
  <c r="Q47" i="2"/>
  <c r="O47" i="2"/>
  <c r="N47" i="2"/>
  <c r="M47" i="2"/>
  <c r="L47" i="2"/>
  <c r="J47" i="2"/>
  <c r="I47" i="2"/>
  <c r="H47" i="2"/>
  <c r="F47" i="2"/>
  <c r="E47" i="2"/>
  <c r="AB46" i="2"/>
  <c r="AA46" i="2"/>
  <c r="Z46" i="2"/>
  <c r="Y46" i="2"/>
  <c r="X46" i="2"/>
  <c r="W46" i="2"/>
  <c r="V46" i="2"/>
  <c r="U46" i="2"/>
  <c r="S46" i="2"/>
  <c r="R46" i="2"/>
  <c r="Q46" i="2"/>
  <c r="O46" i="2"/>
  <c r="N46" i="2"/>
  <c r="M46" i="2"/>
  <c r="L46" i="2"/>
  <c r="J46" i="2"/>
  <c r="I46" i="2"/>
  <c r="H46" i="2"/>
  <c r="F46" i="2"/>
  <c r="E46" i="2"/>
  <c r="AB45" i="2"/>
  <c r="AA45" i="2"/>
  <c r="Z45" i="2"/>
  <c r="Y45" i="2"/>
  <c r="X45" i="2"/>
  <c r="W45" i="2"/>
  <c r="V45" i="2"/>
  <c r="U45" i="2"/>
  <c r="S45" i="2"/>
  <c r="R45" i="2"/>
  <c r="Q45" i="2"/>
  <c r="O45" i="2"/>
  <c r="N45" i="2"/>
  <c r="M45" i="2"/>
  <c r="L45" i="2"/>
  <c r="J45" i="2"/>
  <c r="I45" i="2"/>
  <c r="H45" i="2"/>
  <c r="F45" i="2"/>
  <c r="E45" i="2"/>
  <c r="C45" i="2"/>
  <c r="AB44" i="2"/>
  <c r="AA44" i="2"/>
  <c r="Z44" i="2"/>
  <c r="Y44" i="2"/>
  <c r="X44" i="2"/>
  <c r="W44" i="2"/>
  <c r="V44" i="2"/>
  <c r="U44" i="2"/>
  <c r="S44" i="2"/>
  <c r="R44" i="2"/>
  <c r="Q44" i="2"/>
  <c r="P44" i="2" s="1"/>
  <c r="O44" i="2"/>
  <c r="N44" i="2"/>
  <c r="M44" i="2"/>
  <c r="L44" i="2"/>
  <c r="J44" i="2"/>
  <c r="I44" i="2"/>
  <c r="H44" i="2"/>
  <c r="F44" i="2"/>
  <c r="E44" i="2"/>
  <c r="AB43" i="2"/>
  <c r="AA43" i="2"/>
  <c r="Z43" i="2"/>
  <c r="Y43" i="2"/>
  <c r="X43" i="2"/>
  <c r="W43" i="2"/>
  <c r="V43" i="2"/>
  <c r="U43" i="2"/>
  <c r="S43" i="2"/>
  <c r="R43" i="2"/>
  <c r="Q43" i="2"/>
  <c r="O43" i="2"/>
  <c r="N43" i="2"/>
  <c r="M43" i="2"/>
  <c r="L43" i="2"/>
  <c r="J43" i="2"/>
  <c r="I43" i="2"/>
  <c r="H43" i="2"/>
  <c r="F43" i="2"/>
  <c r="E43" i="2"/>
  <c r="AB42" i="2"/>
  <c r="AA42" i="2"/>
  <c r="Z42" i="2"/>
  <c r="Y42" i="2"/>
  <c r="X42" i="2"/>
  <c r="W42" i="2"/>
  <c r="V42" i="2"/>
  <c r="U42" i="2"/>
  <c r="S42" i="2"/>
  <c r="R42" i="2"/>
  <c r="Q42" i="2"/>
  <c r="O42" i="2"/>
  <c r="N42" i="2"/>
  <c r="M42" i="2"/>
  <c r="L42" i="2"/>
  <c r="J42" i="2"/>
  <c r="I42" i="2"/>
  <c r="H42" i="2"/>
  <c r="F42" i="2"/>
  <c r="E42" i="2"/>
  <c r="AB41" i="2"/>
  <c r="AA41" i="2"/>
  <c r="Z41" i="2"/>
  <c r="Y41" i="2"/>
  <c r="X41" i="2"/>
  <c r="W41" i="2"/>
  <c r="V41" i="2"/>
  <c r="U41" i="2"/>
  <c r="S41" i="2"/>
  <c r="R41" i="2"/>
  <c r="Q41" i="2"/>
  <c r="O41" i="2"/>
  <c r="N41" i="2"/>
  <c r="M41" i="2"/>
  <c r="L41" i="2"/>
  <c r="J41" i="2"/>
  <c r="I41" i="2"/>
  <c r="H41" i="2"/>
  <c r="F41" i="2"/>
  <c r="E41" i="2"/>
  <c r="AB40" i="2"/>
  <c r="AA40" i="2"/>
  <c r="Z40" i="2"/>
  <c r="Y40" i="2"/>
  <c r="X40" i="2"/>
  <c r="W40" i="2"/>
  <c r="V40" i="2"/>
  <c r="U40" i="2"/>
  <c r="S40" i="2"/>
  <c r="R40" i="2"/>
  <c r="Q40" i="2"/>
  <c r="O40" i="2"/>
  <c r="N40" i="2"/>
  <c r="M40" i="2"/>
  <c r="L40" i="2"/>
  <c r="J40" i="2"/>
  <c r="I40" i="2"/>
  <c r="H40" i="2"/>
  <c r="F40" i="2"/>
  <c r="E40" i="2"/>
  <c r="AB39" i="2"/>
  <c r="AA39" i="2"/>
  <c r="Z39" i="2"/>
  <c r="Y39" i="2"/>
  <c r="X39" i="2"/>
  <c r="W39" i="2"/>
  <c r="V39" i="2"/>
  <c r="U39" i="2"/>
  <c r="S39" i="2"/>
  <c r="R39" i="2"/>
  <c r="Q39" i="2"/>
  <c r="O39" i="2"/>
  <c r="N39" i="2"/>
  <c r="M39" i="2"/>
  <c r="L39" i="2"/>
  <c r="J39" i="2"/>
  <c r="I39" i="2"/>
  <c r="H39" i="2"/>
  <c r="F39" i="2"/>
  <c r="E39" i="2"/>
  <c r="AB38" i="2"/>
  <c r="AA38" i="2"/>
  <c r="Z38" i="2"/>
  <c r="Y38" i="2"/>
  <c r="X38" i="2"/>
  <c r="W38" i="2"/>
  <c r="V38" i="2"/>
  <c r="U38" i="2"/>
  <c r="S38" i="2"/>
  <c r="R38" i="2"/>
  <c r="Q38" i="2"/>
  <c r="P38" i="2" s="1"/>
  <c r="O38" i="2"/>
  <c r="N38" i="2"/>
  <c r="M38" i="2"/>
  <c r="L38" i="2"/>
  <c r="J38" i="2"/>
  <c r="I38" i="2"/>
  <c r="H38" i="2"/>
  <c r="F38" i="2"/>
  <c r="E38" i="2"/>
  <c r="AB37" i="2"/>
  <c r="AA37" i="2"/>
  <c r="Z37" i="2"/>
  <c r="Y37" i="2"/>
  <c r="X37" i="2"/>
  <c r="W37" i="2"/>
  <c r="V37" i="2"/>
  <c r="U37" i="2"/>
  <c r="S37" i="2"/>
  <c r="R37" i="2"/>
  <c r="Q37" i="2"/>
  <c r="O37" i="2"/>
  <c r="N37" i="2"/>
  <c r="M37" i="2"/>
  <c r="L37" i="2"/>
  <c r="J37" i="2"/>
  <c r="I37" i="2"/>
  <c r="H37" i="2"/>
  <c r="C37" i="2"/>
  <c r="C55" i="2" s="1"/>
  <c r="AB29" i="2"/>
  <c r="AB92" i="2" s="1"/>
  <c r="AA29" i="2"/>
  <c r="AA92" i="2" s="1"/>
  <c r="AA94" i="2" s="1"/>
  <c r="AA129" i="2" s="1"/>
  <c r="Z29" i="2"/>
  <c r="Z92" i="2" s="1"/>
  <c r="Y29" i="2"/>
  <c r="Y92" i="2" s="1"/>
  <c r="X29" i="2"/>
  <c r="X92" i="2" s="1"/>
  <c r="W29" i="2"/>
  <c r="V29" i="2"/>
  <c r="V92" i="2" s="1"/>
  <c r="V94" i="2" s="1"/>
  <c r="V129" i="2" s="1"/>
  <c r="U29" i="2"/>
  <c r="U92" i="2" s="1"/>
  <c r="U127" i="2" s="1"/>
  <c r="S29" i="2"/>
  <c r="S92" i="2" s="1"/>
  <c r="R29" i="2"/>
  <c r="R92" i="2" s="1"/>
  <c r="Q29" i="2"/>
  <c r="Q92" i="2" s="1"/>
  <c r="O29" i="2"/>
  <c r="O92" i="2" s="1"/>
  <c r="N29" i="2"/>
  <c r="N92" i="2" s="1"/>
  <c r="M29" i="2"/>
  <c r="M92" i="2" s="1"/>
  <c r="L29" i="2"/>
  <c r="L92" i="2" s="1"/>
  <c r="J29" i="2"/>
  <c r="J92" i="2" s="1"/>
  <c r="I29" i="2"/>
  <c r="I92" i="2" s="1"/>
  <c r="H29" i="2"/>
  <c r="H92" i="2" s="1"/>
  <c r="F29" i="2"/>
  <c r="F92" i="2" s="1"/>
  <c r="F94" i="2" s="1"/>
  <c r="F129" i="2" s="1"/>
  <c r="E29" i="2"/>
  <c r="D29" i="2"/>
  <c r="C29" i="2"/>
  <c r="AB28" i="2"/>
  <c r="AB91" i="2" s="1"/>
  <c r="AB126" i="2" s="1"/>
  <c r="AA28" i="2"/>
  <c r="Z28" i="2"/>
  <c r="Z91" i="2" s="1"/>
  <c r="Z126" i="2" s="1"/>
  <c r="Y28" i="2"/>
  <c r="Y91" i="2" s="1"/>
  <c r="Y126" i="2" s="1"/>
  <c r="X28" i="2"/>
  <c r="X91" i="2" s="1"/>
  <c r="X126" i="2" s="1"/>
  <c r="W28" i="2"/>
  <c r="V28" i="2"/>
  <c r="V91" i="2" s="1"/>
  <c r="V126" i="2" s="1"/>
  <c r="U28" i="2"/>
  <c r="U91" i="2" s="1"/>
  <c r="S28" i="2"/>
  <c r="S91" i="2" s="1"/>
  <c r="S126" i="2" s="1"/>
  <c r="R28" i="2"/>
  <c r="Q28" i="2"/>
  <c r="Q91" i="2" s="1"/>
  <c r="Q126" i="2" s="1"/>
  <c r="P28" i="2"/>
  <c r="O28" i="2"/>
  <c r="O91" i="2" s="1"/>
  <c r="O126" i="2" s="1"/>
  <c r="N28" i="2"/>
  <c r="N91" i="2" s="1"/>
  <c r="N126" i="2" s="1"/>
  <c r="M28" i="2"/>
  <c r="M91" i="2" s="1"/>
  <c r="M126" i="2" s="1"/>
  <c r="L28" i="2"/>
  <c r="L91" i="2" s="1"/>
  <c r="L126" i="2" s="1"/>
  <c r="J28" i="2"/>
  <c r="J91" i="2" s="1"/>
  <c r="J126" i="2" s="1"/>
  <c r="I28" i="2"/>
  <c r="I91" i="2" s="1"/>
  <c r="I126" i="2" s="1"/>
  <c r="H28" i="2"/>
  <c r="H91" i="2" s="1"/>
  <c r="H126" i="2" s="1"/>
  <c r="F28" i="2"/>
  <c r="F91" i="2" s="1"/>
  <c r="F126" i="2" s="1"/>
  <c r="E28" i="2"/>
  <c r="E91" i="2" s="1"/>
  <c r="E126" i="2" s="1"/>
  <c r="D28" i="2"/>
  <c r="C28" i="2"/>
  <c r="C91" i="2" s="1"/>
  <c r="C126" i="2" s="1"/>
  <c r="AB27" i="2"/>
  <c r="AB90" i="2" s="1"/>
  <c r="AB125" i="2" s="1"/>
  <c r="AA27" i="2"/>
  <c r="AA90" i="2" s="1"/>
  <c r="AA125" i="2" s="1"/>
  <c r="Z27" i="2"/>
  <c r="Z90" i="2" s="1"/>
  <c r="Z125" i="2" s="1"/>
  <c r="Y27" i="2"/>
  <c r="Y90" i="2" s="1"/>
  <c r="Y125" i="2" s="1"/>
  <c r="X27" i="2"/>
  <c r="X90" i="2" s="1"/>
  <c r="X125" i="2" s="1"/>
  <c r="W27" i="2"/>
  <c r="V27" i="2"/>
  <c r="U27" i="2"/>
  <c r="U90" i="2" s="1"/>
  <c r="T27" i="2"/>
  <c r="S27" i="2"/>
  <c r="S90" i="2" s="1"/>
  <c r="S125" i="2" s="1"/>
  <c r="R27" i="2"/>
  <c r="R90" i="2" s="1"/>
  <c r="R125" i="2" s="1"/>
  <c r="Q27" i="2"/>
  <c r="Q90" i="2" s="1"/>
  <c r="Q125" i="2" s="1"/>
  <c r="P27" i="2"/>
  <c r="O27" i="2"/>
  <c r="O90" i="2" s="1"/>
  <c r="O125" i="2" s="1"/>
  <c r="N27" i="2"/>
  <c r="N90" i="2" s="1"/>
  <c r="N125" i="2" s="1"/>
  <c r="M27" i="2"/>
  <c r="M90" i="2" s="1"/>
  <c r="M125" i="2" s="1"/>
  <c r="L27" i="2"/>
  <c r="L90" i="2" s="1"/>
  <c r="L125" i="2" s="1"/>
  <c r="J27" i="2"/>
  <c r="J90" i="2" s="1"/>
  <c r="J125" i="2" s="1"/>
  <c r="I27" i="2"/>
  <c r="I90" i="2" s="1"/>
  <c r="I125" i="2" s="1"/>
  <c r="H27" i="2"/>
  <c r="H90" i="2" s="1"/>
  <c r="H125" i="2" s="1"/>
  <c r="F27" i="2"/>
  <c r="F90" i="2" s="1"/>
  <c r="F125" i="2" s="1"/>
  <c r="E27" i="2"/>
  <c r="D27" i="2"/>
  <c r="C27" i="2"/>
  <c r="AB26" i="2"/>
  <c r="AB89" i="2" s="1"/>
  <c r="AB124" i="2" s="1"/>
  <c r="AA26" i="2"/>
  <c r="AA89" i="2" s="1"/>
  <c r="AA124" i="2" s="1"/>
  <c r="Z26" i="2"/>
  <c r="Z89" i="2" s="1"/>
  <c r="Z124" i="2" s="1"/>
  <c r="Y26" i="2"/>
  <c r="Y89" i="2" s="1"/>
  <c r="Y124" i="2" s="1"/>
  <c r="X26" i="2"/>
  <c r="X89" i="2" s="1"/>
  <c r="X124" i="2" s="1"/>
  <c r="W26" i="2"/>
  <c r="W89" i="2" s="1"/>
  <c r="W124" i="2" s="1"/>
  <c r="V26" i="2"/>
  <c r="V89" i="2" s="1"/>
  <c r="V124" i="2" s="1"/>
  <c r="U26" i="2"/>
  <c r="U89" i="2" s="1"/>
  <c r="S26" i="2"/>
  <c r="S89" i="2" s="1"/>
  <c r="S124" i="2" s="1"/>
  <c r="R26" i="2"/>
  <c r="R89" i="2" s="1"/>
  <c r="R124" i="2" s="1"/>
  <c r="Q26" i="2"/>
  <c r="Q89" i="2" s="1"/>
  <c r="Q124" i="2" s="1"/>
  <c r="O26" i="2"/>
  <c r="O89" i="2" s="1"/>
  <c r="O124" i="2" s="1"/>
  <c r="N26" i="2"/>
  <c r="N89" i="2" s="1"/>
  <c r="N124" i="2" s="1"/>
  <c r="M26" i="2"/>
  <c r="M89" i="2" s="1"/>
  <c r="M124" i="2" s="1"/>
  <c r="L26" i="2"/>
  <c r="L89" i="2" s="1"/>
  <c r="L124" i="2" s="1"/>
  <c r="J26" i="2"/>
  <c r="J89" i="2" s="1"/>
  <c r="J124" i="2" s="1"/>
  <c r="I26" i="2"/>
  <c r="I89" i="2" s="1"/>
  <c r="I124" i="2" s="1"/>
  <c r="H26" i="2"/>
  <c r="H89" i="2" s="1"/>
  <c r="H124" i="2" s="1"/>
  <c r="F26" i="2"/>
  <c r="F89" i="2" s="1"/>
  <c r="F124" i="2" s="1"/>
  <c r="E26" i="2"/>
  <c r="E89" i="2" s="1"/>
  <c r="E124" i="2" s="1"/>
  <c r="D26" i="2"/>
  <c r="C26" i="2"/>
  <c r="C89" i="2" s="1"/>
  <c r="C124" i="2" s="1"/>
  <c r="AB25" i="2"/>
  <c r="AB88" i="2" s="1"/>
  <c r="AB123" i="2" s="1"/>
  <c r="AA25" i="2"/>
  <c r="AA88" i="2" s="1"/>
  <c r="AA123" i="2" s="1"/>
  <c r="Z25" i="2"/>
  <c r="Z88" i="2" s="1"/>
  <c r="Z123" i="2" s="1"/>
  <c r="Y25" i="2"/>
  <c r="Y88" i="2" s="1"/>
  <c r="Y123" i="2" s="1"/>
  <c r="X25" i="2"/>
  <c r="X88" i="2" s="1"/>
  <c r="X123" i="2" s="1"/>
  <c r="W25" i="2"/>
  <c r="V25" i="2"/>
  <c r="V88" i="2" s="1"/>
  <c r="V123" i="2" s="1"/>
  <c r="U25" i="2"/>
  <c r="U88" i="2" s="1"/>
  <c r="U123" i="2" s="1"/>
  <c r="S25" i="2"/>
  <c r="S88" i="2" s="1"/>
  <c r="S123" i="2" s="1"/>
  <c r="R25" i="2"/>
  <c r="R88" i="2" s="1"/>
  <c r="R123" i="2" s="1"/>
  <c r="Q25" i="2"/>
  <c r="Q88" i="2" s="1"/>
  <c r="Q123" i="2" s="1"/>
  <c r="O25" i="2"/>
  <c r="O88" i="2" s="1"/>
  <c r="O123" i="2" s="1"/>
  <c r="N25" i="2"/>
  <c r="N88" i="2" s="1"/>
  <c r="N123" i="2" s="1"/>
  <c r="M25" i="2"/>
  <c r="M88" i="2" s="1"/>
  <c r="M123" i="2" s="1"/>
  <c r="L25" i="2"/>
  <c r="L88" i="2" s="1"/>
  <c r="L123" i="2" s="1"/>
  <c r="J25" i="2"/>
  <c r="J88" i="2" s="1"/>
  <c r="J123" i="2" s="1"/>
  <c r="I25" i="2"/>
  <c r="I88" i="2" s="1"/>
  <c r="I123" i="2" s="1"/>
  <c r="H25" i="2"/>
  <c r="F25" i="2"/>
  <c r="F88" i="2" s="1"/>
  <c r="F123" i="2" s="1"/>
  <c r="E25" i="2"/>
  <c r="D25" i="2"/>
  <c r="C25" i="2"/>
  <c r="AB24" i="2"/>
  <c r="AB87" i="2" s="1"/>
  <c r="AB122" i="2" s="1"/>
  <c r="AA24" i="2"/>
  <c r="AA87" i="2" s="1"/>
  <c r="AA122" i="2" s="1"/>
  <c r="Z24" i="2"/>
  <c r="Y24" i="2"/>
  <c r="Y87" i="2" s="1"/>
  <c r="Y122" i="2" s="1"/>
  <c r="X24" i="2"/>
  <c r="X87" i="2" s="1"/>
  <c r="X122" i="2" s="1"/>
  <c r="W24" i="2"/>
  <c r="W87" i="2" s="1"/>
  <c r="W122" i="2" s="1"/>
  <c r="V24" i="2"/>
  <c r="U24" i="2"/>
  <c r="U87" i="2" s="1"/>
  <c r="S24" i="2"/>
  <c r="S87" i="2" s="1"/>
  <c r="S122" i="2" s="1"/>
  <c r="R24" i="2"/>
  <c r="R87" i="2" s="1"/>
  <c r="R122" i="2" s="1"/>
  <c r="Q24" i="2"/>
  <c r="O24" i="2"/>
  <c r="O87" i="2" s="1"/>
  <c r="O122" i="2" s="1"/>
  <c r="N24" i="2"/>
  <c r="N87" i="2" s="1"/>
  <c r="N122" i="2" s="1"/>
  <c r="M24" i="2"/>
  <c r="M87" i="2" s="1"/>
  <c r="M122" i="2" s="1"/>
  <c r="L24" i="2"/>
  <c r="J24" i="2"/>
  <c r="J87" i="2" s="1"/>
  <c r="J122" i="2" s="1"/>
  <c r="I24" i="2"/>
  <c r="I87" i="2" s="1"/>
  <c r="I122" i="2" s="1"/>
  <c r="H24" i="2"/>
  <c r="H87" i="2" s="1"/>
  <c r="H122" i="2" s="1"/>
  <c r="F24" i="2"/>
  <c r="E24" i="2"/>
  <c r="E87" i="2" s="1"/>
  <c r="E122" i="2" s="1"/>
  <c r="D24" i="2"/>
  <c r="C24" i="2"/>
  <c r="C87" i="2" s="1"/>
  <c r="C122" i="2" s="1"/>
  <c r="AB23" i="2"/>
  <c r="AB86" i="2" s="1"/>
  <c r="AB121" i="2" s="1"/>
  <c r="AA23" i="2"/>
  <c r="AA86" i="2" s="1"/>
  <c r="AA121" i="2" s="1"/>
  <c r="Z23" i="2"/>
  <c r="Z86" i="2" s="1"/>
  <c r="Z121" i="2" s="1"/>
  <c r="Y23" i="2"/>
  <c r="Y86" i="2" s="1"/>
  <c r="Y121" i="2" s="1"/>
  <c r="X23" i="2"/>
  <c r="X86" i="2" s="1"/>
  <c r="X121" i="2" s="1"/>
  <c r="W23" i="2"/>
  <c r="W86" i="2" s="1"/>
  <c r="W121" i="2" s="1"/>
  <c r="V23" i="2"/>
  <c r="V86" i="2" s="1"/>
  <c r="V121" i="2" s="1"/>
  <c r="U23" i="2"/>
  <c r="U86" i="2" s="1"/>
  <c r="T23" i="2"/>
  <c r="S23" i="2"/>
  <c r="S86" i="2" s="1"/>
  <c r="S121" i="2" s="1"/>
  <c r="R23" i="2"/>
  <c r="R86" i="2" s="1"/>
  <c r="R121" i="2" s="1"/>
  <c r="Q23" i="2"/>
  <c r="Q86" i="2" s="1"/>
  <c r="Q121" i="2" s="1"/>
  <c r="P23" i="2"/>
  <c r="O23" i="2"/>
  <c r="O86" i="2" s="1"/>
  <c r="O121" i="2" s="1"/>
  <c r="N23" i="2"/>
  <c r="N86" i="2" s="1"/>
  <c r="N121" i="2" s="1"/>
  <c r="M23" i="2"/>
  <c r="M86" i="2" s="1"/>
  <c r="M121" i="2" s="1"/>
  <c r="L23" i="2"/>
  <c r="L86" i="2" s="1"/>
  <c r="L121" i="2" s="1"/>
  <c r="J23" i="2"/>
  <c r="J86" i="2" s="1"/>
  <c r="J121" i="2" s="1"/>
  <c r="I23" i="2"/>
  <c r="I86" i="2" s="1"/>
  <c r="I121" i="2" s="1"/>
  <c r="H23" i="2"/>
  <c r="H86" i="2" s="1"/>
  <c r="H121" i="2" s="1"/>
  <c r="F23" i="2"/>
  <c r="F86" i="2" s="1"/>
  <c r="F121" i="2" s="1"/>
  <c r="E23" i="2"/>
  <c r="E86" i="2" s="1"/>
  <c r="E121" i="2" s="1"/>
  <c r="D23" i="2"/>
  <c r="C23" i="2"/>
  <c r="C86" i="2" s="1"/>
  <c r="C121" i="2" s="1"/>
  <c r="AB22" i="2"/>
  <c r="AB85" i="2" s="1"/>
  <c r="AB120" i="2" s="1"/>
  <c r="AA22" i="2"/>
  <c r="AA85" i="2" s="1"/>
  <c r="AA120" i="2" s="1"/>
  <c r="Z22" i="2"/>
  <c r="Z85" i="2" s="1"/>
  <c r="Z120" i="2" s="1"/>
  <c r="Y22" i="2"/>
  <c r="Y85" i="2" s="1"/>
  <c r="Y120" i="2" s="1"/>
  <c r="X22" i="2"/>
  <c r="X85" i="2" s="1"/>
  <c r="X120" i="2" s="1"/>
  <c r="W22" i="2"/>
  <c r="V22" i="2"/>
  <c r="V85" i="2" s="1"/>
  <c r="V120" i="2" s="1"/>
  <c r="U22" i="2"/>
  <c r="U85" i="2" s="1"/>
  <c r="S22" i="2"/>
  <c r="R22" i="2"/>
  <c r="R85" i="2" s="1"/>
  <c r="R120" i="2" s="1"/>
  <c r="Q22" i="2"/>
  <c r="Q85" i="2" s="1"/>
  <c r="Q120" i="2" s="1"/>
  <c r="O22" i="2"/>
  <c r="O85" i="2" s="1"/>
  <c r="O120" i="2" s="1"/>
  <c r="N22" i="2"/>
  <c r="M22" i="2"/>
  <c r="M85" i="2" s="1"/>
  <c r="M120" i="2" s="1"/>
  <c r="L22" i="2"/>
  <c r="L85" i="2" s="1"/>
  <c r="L120" i="2" s="1"/>
  <c r="J22" i="2"/>
  <c r="J85" i="2" s="1"/>
  <c r="J120" i="2" s="1"/>
  <c r="I22" i="2"/>
  <c r="I85" i="2" s="1"/>
  <c r="I120" i="2" s="1"/>
  <c r="H22" i="2"/>
  <c r="H85" i="2" s="1"/>
  <c r="H120" i="2" s="1"/>
  <c r="F22" i="2"/>
  <c r="F85" i="2" s="1"/>
  <c r="F120" i="2" s="1"/>
  <c r="E22" i="2"/>
  <c r="D22" i="2"/>
  <c r="C22" i="2"/>
  <c r="AB21" i="2"/>
  <c r="AB84" i="2" s="1"/>
  <c r="AB119" i="2" s="1"/>
  <c r="AA21" i="2"/>
  <c r="AA84" i="2" s="1"/>
  <c r="AA119" i="2" s="1"/>
  <c r="Z21" i="2"/>
  <c r="Z84" i="2" s="1"/>
  <c r="Z119" i="2" s="1"/>
  <c r="Y21" i="2"/>
  <c r="Y84" i="2" s="1"/>
  <c r="Y119" i="2" s="1"/>
  <c r="X21" i="2"/>
  <c r="X84" i="2" s="1"/>
  <c r="X119" i="2" s="1"/>
  <c r="W21" i="2"/>
  <c r="W84" i="2" s="1"/>
  <c r="W119" i="2" s="1"/>
  <c r="V21" i="2"/>
  <c r="V84" i="2" s="1"/>
  <c r="V119" i="2" s="1"/>
  <c r="U21" i="2"/>
  <c r="U84" i="2" s="1"/>
  <c r="U119" i="2" s="1"/>
  <c r="S21" i="2"/>
  <c r="S84" i="2" s="1"/>
  <c r="S119" i="2" s="1"/>
  <c r="R21" i="2"/>
  <c r="R84" i="2" s="1"/>
  <c r="R119" i="2" s="1"/>
  <c r="Q21" i="2"/>
  <c r="Q84" i="2" s="1"/>
  <c r="Q119" i="2" s="1"/>
  <c r="O21" i="2"/>
  <c r="O84" i="2" s="1"/>
  <c r="O119" i="2" s="1"/>
  <c r="N21" i="2"/>
  <c r="N84" i="2" s="1"/>
  <c r="N119" i="2" s="1"/>
  <c r="M21" i="2"/>
  <c r="M84" i="2" s="1"/>
  <c r="M119" i="2" s="1"/>
  <c r="L21" i="2"/>
  <c r="L84" i="2" s="1"/>
  <c r="L119" i="2" s="1"/>
  <c r="J21" i="2"/>
  <c r="J84" i="2" s="1"/>
  <c r="J119" i="2" s="1"/>
  <c r="I21" i="2"/>
  <c r="I84" i="2" s="1"/>
  <c r="I119" i="2" s="1"/>
  <c r="H21" i="2"/>
  <c r="H84" i="2" s="1"/>
  <c r="H119" i="2" s="1"/>
  <c r="F21" i="2"/>
  <c r="F84" i="2" s="1"/>
  <c r="F119" i="2" s="1"/>
  <c r="E21" i="2"/>
  <c r="E84" i="2" s="1"/>
  <c r="E119" i="2" s="1"/>
  <c r="D21" i="2"/>
  <c r="C21" i="2"/>
  <c r="C84" i="2" s="1"/>
  <c r="C119" i="2" s="1"/>
  <c r="AB20" i="2"/>
  <c r="AB83" i="2" s="1"/>
  <c r="AB118" i="2" s="1"/>
  <c r="AA20" i="2"/>
  <c r="AA83" i="2" s="1"/>
  <c r="AA118" i="2" s="1"/>
  <c r="Z20" i="2"/>
  <c r="Z83" i="2" s="1"/>
  <c r="Z118" i="2" s="1"/>
  <c r="Y20" i="2"/>
  <c r="Y83" i="2" s="1"/>
  <c r="Y118" i="2" s="1"/>
  <c r="X20" i="2"/>
  <c r="X83" i="2" s="1"/>
  <c r="X118" i="2" s="1"/>
  <c r="W20" i="2"/>
  <c r="W83" i="2" s="1"/>
  <c r="W118" i="2" s="1"/>
  <c r="V20" i="2"/>
  <c r="V83" i="2" s="1"/>
  <c r="V118" i="2" s="1"/>
  <c r="U20" i="2"/>
  <c r="U83" i="2" s="1"/>
  <c r="S20" i="2"/>
  <c r="S83" i="2" s="1"/>
  <c r="S118" i="2" s="1"/>
  <c r="R20" i="2"/>
  <c r="R83" i="2" s="1"/>
  <c r="R118" i="2" s="1"/>
  <c r="Q20" i="2"/>
  <c r="Q83" i="2" s="1"/>
  <c r="Q118" i="2" s="1"/>
  <c r="P20" i="2"/>
  <c r="O20" i="2"/>
  <c r="O83" i="2" s="1"/>
  <c r="O118" i="2" s="1"/>
  <c r="N20" i="2"/>
  <c r="N83" i="2" s="1"/>
  <c r="N118" i="2" s="1"/>
  <c r="M20" i="2"/>
  <c r="M83" i="2" s="1"/>
  <c r="M118" i="2" s="1"/>
  <c r="L20" i="2"/>
  <c r="L83" i="2" s="1"/>
  <c r="L118" i="2" s="1"/>
  <c r="J20" i="2"/>
  <c r="J83" i="2" s="1"/>
  <c r="J118" i="2" s="1"/>
  <c r="I20" i="2"/>
  <c r="I83" i="2" s="1"/>
  <c r="I118" i="2" s="1"/>
  <c r="H20" i="2"/>
  <c r="H83" i="2" s="1"/>
  <c r="H118" i="2" s="1"/>
  <c r="F20" i="2"/>
  <c r="F83" i="2" s="1"/>
  <c r="F118" i="2" s="1"/>
  <c r="E20" i="2"/>
  <c r="E83" i="2" s="1"/>
  <c r="E118" i="2" s="1"/>
  <c r="D20" i="2"/>
  <c r="C20" i="2"/>
  <c r="C83" i="2" s="1"/>
  <c r="C118" i="2" s="1"/>
  <c r="AB19" i="2"/>
  <c r="AB82" i="2" s="1"/>
  <c r="AB117" i="2" s="1"/>
  <c r="AA19" i="2"/>
  <c r="AA82" i="2" s="1"/>
  <c r="AA117" i="2" s="1"/>
  <c r="Z19" i="2"/>
  <c r="Z82" i="2" s="1"/>
  <c r="Z117" i="2" s="1"/>
  <c r="Y19" i="2"/>
  <c r="Y82" i="2" s="1"/>
  <c r="Y117" i="2" s="1"/>
  <c r="X19" i="2"/>
  <c r="X82" i="2" s="1"/>
  <c r="X117" i="2" s="1"/>
  <c r="W19" i="2"/>
  <c r="W82" i="2" s="1"/>
  <c r="W117" i="2" s="1"/>
  <c r="V19" i="2"/>
  <c r="V82" i="2" s="1"/>
  <c r="V117" i="2" s="1"/>
  <c r="U19" i="2"/>
  <c r="U82" i="2" s="1"/>
  <c r="T19" i="2"/>
  <c r="S19" i="2"/>
  <c r="R19" i="2"/>
  <c r="R82" i="2" s="1"/>
  <c r="R117" i="2" s="1"/>
  <c r="Q19" i="2"/>
  <c r="Q82" i="2" s="1"/>
  <c r="Q117" i="2" s="1"/>
  <c r="P19" i="2"/>
  <c r="O19" i="2"/>
  <c r="O82" i="2" s="1"/>
  <c r="O117" i="2" s="1"/>
  <c r="N19" i="2"/>
  <c r="N82" i="2" s="1"/>
  <c r="N117" i="2" s="1"/>
  <c r="M19" i="2"/>
  <c r="M82" i="2" s="1"/>
  <c r="M117" i="2" s="1"/>
  <c r="L19" i="2"/>
  <c r="L82" i="2" s="1"/>
  <c r="L117" i="2" s="1"/>
  <c r="J19" i="2"/>
  <c r="J82" i="2" s="1"/>
  <c r="J117" i="2" s="1"/>
  <c r="I19" i="2"/>
  <c r="I82" i="2" s="1"/>
  <c r="I117" i="2" s="1"/>
  <c r="H19" i="2"/>
  <c r="H82" i="2" s="1"/>
  <c r="H117" i="2" s="1"/>
  <c r="F19" i="2"/>
  <c r="F82" i="2" s="1"/>
  <c r="F117" i="2" s="1"/>
  <c r="E19" i="2"/>
  <c r="E82" i="2" s="1"/>
  <c r="E117" i="2" s="1"/>
  <c r="D19" i="2"/>
  <c r="C19" i="2"/>
  <c r="C82" i="2" s="1"/>
  <c r="C117" i="2" s="1"/>
  <c r="AB18" i="2"/>
  <c r="AB81" i="2" s="1"/>
  <c r="AB116" i="2" s="1"/>
  <c r="AA18" i="2"/>
  <c r="AA81" i="2" s="1"/>
  <c r="AA116" i="2" s="1"/>
  <c r="Z18" i="2"/>
  <c r="Z81" i="2" s="1"/>
  <c r="Z116" i="2" s="1"/>
  <c r="Y18" i="2"/>
  <c r="Y81" i="2" s="1"/>
  <c r="Y116" i="2" s="1"/>
  <c r="X18" i="2"/>
  <c r="X81" i="2" s="1"/>
  <c r="X116" i="2" s="1"/>
  <c r="W18" i="2"/>
  <c r="W81" i="2" s="1"/>
  <c r="W116" i="2" s="1"/>
  <c r="V18" i="2"/>
  <c r="V81" i="2" s="1"/>
  <c r="V116" i="2" s="1"/>
  <c r="U18" i="2"/>
  <c r="U81" i="2" s="1"/>
  <c r="S18" i="2"/>
  <c r="S81" i="2" s="1"/>
  <c r="S116" i="2" s="1"/>
  <c r="R18" i="2"/>
  <c r="R81" i="2" s="1"/>
  <c r="R116" i="2" s="1"/>
  <c r="Q18" i="2"/>
  <c r="Q81" i="2" s="1"/>
  <c r="Q116" i="2" s="1"/>
  <c r="O18" i="2"/>
  <c r="O81" i="2" s="1"/>
  <c r="O116" i="2" s="1"/>
  <c r="N18" i="2"/>
  <c r="N81" i="2" s="1"/>
  <c r="N116" i="2" s="1"/>
  <c r="M18" i="2"/>
  <c r="L18" i="2"/>
  <c r="L81" i="2" s="1"/>
  <c r="L116" i="2" s="1"/>
  <c r="J18" i="2"/>
  <c r="J81" i="2" s="1"/>
  <c r="J116" i="2" s="1"/>
  <c r="I18" i="2"/>
  <c r="I81" i="2" s="1"/>
  <c r="I116" i="2" s="1"/>
  <c r="H18" i="2"/>
  <c r="G18" i="2" s="1"/>
  <c r="F18" i="2"/>
  <c r="F81" i="2" s="1"/>
  <c r="F116" i="2" s="1"/>
  <c r="E18" i="2"/>
  <c r="E81" i="2" s="1"/>
  <c r="E116" i="2" s="1"/>
  <c r="D18" i="2"/>
  <c r="C18" i="2"/>
  <c r="C81" i="2" s="1"/>
  <c r="C116" i="2" s="1"/>
  <c r="AB17" i="2"/>
  <c r="AB80" i="2" s="1"/>
  <c r="AB115" i="2" s="1"/>
  <c r="AA17" i="2"/>
  <c r="AA80" i="2" s="1"/>
  <c r="AA115" i="2" s="1"/>
  <c r="Z17" i="2"/>
  <c r="Y17" i="2"/>
  <c r="Y80" i="2" s="1"/>
  <c r="Y115" i="2" s="1"/>
  <c r="X17" i="2"/>
  <c r="X80" i="2" s="1"/>
  <c r="X115" i="2" s="1"/>
  <c r="W17" i="2"/>
  <c r="V17" i="2"/>
  <c r="V80" i="2" s="1"/>
  <c r="V115" i="2" s="1"/>
  <c r="U17" i="2"/>
  <c r="U80" i="2" s="1"/>
  <c r="U115" i="2" s="1"/>
  <c r="S17" i="2"/>
  <c r="S80" i="2" s="1"/>
  <c r="S115" i="2" s="1"/>
  <c r="R17" i="2"/>
  <c r="R80" i="2" s="1"/>
  <c r="R115" i="2" s="1"/>
  <c r="Q17" i="2"/>
  <c r="Q80" i="2" s="1"/>
  <c r="Q115" i="2" s="1"/>
  <c r="O17" i="2"/>
  <c r="O80" i="2" s="1"/>
  <c r="O115" i="2" s="1"/>
  <c r="N17" i="2"/>
  <c r="N80" i="2" s="1"/>
  <c r="N115" i="2" s="1"/>
  <c r="M17" i="2"/>
  <c r="L17" i="2"/>
  <c r="L80" i="2" s="1"/>
  <c r="L115" i="2" s="1"/>
  <c r="J17" i="2"/>
  <c r="J80" i="2" s="1"/>
  <c r="J115" i="2" s="1"/>
  <c r="I17" i="2"/>
  <c r="I80" i="2" s="1"/>
  <c r="I115" i="2" s="1"/>
  <c r="H17" i="2"/>
  <c r="F17" i="2"/>
  <c r="F80" i="2" s="1"/>
  <c r="F115" i="2" s="1"/>
  <c r="E17" i="2"/>
  <c r="D17" i="2"/>
  <c r="C17" i="2"/>
  <c r="AB16" i="2"/>
  <c r="AB79" i="2" s="1"/>
  <c r="AB114" i="2" s="1"/>
  <c r="AA16" i="2"/>
  <c r="Z16" i="2"/>
  <c r="Z79" i="2" s="1"/>
  <c r="Z114" i="2" s="1"/>
  <c r="Y16" i="2"/>
  <c r="Y79" i="2" s="1"/>
  <c r="Y114" i="2" s="1"/>
  <c r="X16" i="2"/>
  <c r="X79" i="2" s="1"/>
  <c r="X114" i="2" s="1"/>
  <c r="W16" i="2"/>
  <c r="V16" i="2"/>
  <c r="V79" i="2" s="1"/>
  <c r="V114" i="2" s="1"/>
  <c r="U16" i="2"/>
  <c r="U79" i="2" s="1"/>
  <c r="S16" i="2"/>
  <c r="S79" i="2" s="1"/>
  <c r="S114" i="2" s="1"/>
  <c r="R16" i="2"/>
  <c r="Q16" i="2"/>
  <c r="Q79" i="2" s="1"/>
  <c r="Q114" i="2" s="1"/>
  <c r="O16" i="2"/>
  <c r="N16" i="2"/>
  <c r="N79" i="2" s="1"/>
  <c r="N114" i="2" s="1"/>
  <c r="M16" i="2"/>
  <c r="L16" i="2"/>
  <c r="L79" i="2" s="1"/>
  <c r="L114" i="2" s="1"/>
  <c r="J16" i="2"/>
  <c r="I16" i="2"/>
  <c r="I79" i="2" s="1"/>
  <c r="I114" i="2" s="1"/>
  <c r="H16" i="2"/>
  <c r="F16" i="2"/>
  <c r="F79" i="2" s="1"/>
  <c r="F114" i="2" s="1"/>
  <c r="E16" i="2"/>
  <c r="D16" i="2"/>
  <c r="C16" i="2"/>
  <c r="C79" i="2" s="1"/>
  <c r="C114" i="2" s="1"/>
  <c r="AB15" i="2"/>
  <c r="AB78" i="2" s="1"/>
  <c r="AB113" i="2" s="1"/>
  <c r="AA15" i="2"/>
  <c r="Z15" i="2"/>
  <c r="Z78" i="2" s="1"/>
  <c r="Z113" i="2" s="1"/>
  <c r="Y15" i="2"/>
  <c r="Y78" i="2" s="1"/>
  <c r="Y113" i="2" s="1"/>
  <c r="X15" i="2"/>
  <c r="X78" i="2" s="1"/>
  <c r="X113" i="2" s="1"/>
  <c r="W15" i="2"/>
  <c r="V15" i="2"/>
  <c r="V78" i="2" s="1"/>
  <c r="V113" i="2" s="1"/>
  <c r="U15" i="2"/>
  <c r="T15" i="2"/>
  <c r="S15" i="2"/>
  <c r="S78" i="2" s="1"/>
  <c r="S113" i="2" s="1"/>
  <c r="R15" i="2"/>
  <c r="Q15" i="2"/>
  <c r="Q78" i="2" s="1"/>
  <c r="Q113" i="2" s="1"/>
  <c r="P15" i="2"/>
  <c r="O15" i="2"/>
  <c r="N15" i="2"/>
  <c r="N78" i="2" s="1"/>
  <c r="N113" i="2" s="1"/>
  <c r="M15" i="2"/>
  <c r="M78" i="2" s="1"/>
  <c r="M113" i="2" s="1"/>
  <c r="L15" i="2"/>
  <c r="L78" i="2" s="1"/>
  <c r="L113" i="2" s="1"/>
  <c r="J15" i="2"/>
  <c r="I15" i="2"/>
  <c r="I78" i="2" s="1"/>
  <c r="I113" i="2" s="1"/>
  <c r="H15" i="2"/>
  <c r="F15" i="2"/>
  <c r="F78" i="2" s="1"/>
  <c r="F113" i="2" s="1"/>
  <c r="E15" i="2"/>
  <c r="D15" i="2"/>
  <c r="C15" i="2"/>
  <c r="C78" i="2" s="1"/>
  <c r="C113" i="2" s="1"/>
  <c r="AB14" i="2"/>
  <c r="AB77" i="2" s="1"/>
  <c r="AB112" i="2" s="1"/>
  <c r="AA14" i="2"/>
  <c r="AA77" i="2" s="1"/>
  <c r="AA112" i="2" s="1"/>
  <c r="Z14" i="2"/>
  <c r="Z77" i="2" s="1"/>
  <c r="Z112" i="2" s="1"/>
  <c r="Y14" i="2"/>
  <c r="Y77" i="2" s="1"/>
  <c r="Y112" i="2" s="1"/>
  <c r="X14" i="2"/>
  <c r="X77" i="2" s="1"/>
  <c r="X112" i="2" s="1"/>
  <c r="W14" i="2"/>
  <c r="W77" i="2" s="1"/>
  <c r="W112" i="2" s="1"/>
  <c r="V14" i="2"/>
  <c r="V77" i="2" s="1"/>
  <c r="V112" i="2" s="1"/>
  <c r="U14" i="2"/>
  <c r="U77" i="2" s="1"/>
  <c r="S14" i="2"/>
  <c r="S77" i="2" s="1"/>
  <c r="S112" i="2" s="1"/>
  <c r="R14" i="2"/>
  <c r="R77" i="2" s="1"/>
  <c r="R112" i="2" s="1"/>
  <c r="Q14" i="2"/>
  <c r="Q77" i="2" s="1"/>
  <c r="Q112" i="2" s="1"/>
  <c r="O14" i="2"/>
  <c r="O77" i="2" s="1"/>
  <c r="O112" i="2" s="1"/>
  <c r="N14" i="2"/>
  <c r="N77" i="2" s="1"/>
  <c r="N112" i="2" s="1"/>
  <c r="M14" i="2"/>
  <c r="M77" i="2" s="1"/>
  <c r="M112" i="2" s="1"/>
  <c r="L14" i="2"/>
  <c r="J14" i="2"/>
  <c r="J77" i="2" s="1"/>
  <c r="J112" i="2" s="1"/>
  <c r="I14" i="2"/>
  <c r="I77" i="2" s="1"/>
  <c r="I112" i="2" s="1"/>
  <c r="H14" i="2"/>
  <c r="H77" i="2" s="1"/>
  <c r="H112" i="2" s="1"/>
  <c r="F14" i="2"/>
  <c r="F77" i="2" s="1"/>
  <c r="F112" i="2" s="1"/>
  <c r="E14" i="2"/>
  <c r="E77" i="2" s="1"/>
  <c r="E112" i="2" s="1"/>
  <c r="D14" i="2"/>
  <c r="C14" i="2"/>
  <c r="C77" i="2" s="1"/>
  <c r="C112" i="2" s="1"/>
  <c r="AB13" i="2"/>
  <c r="AB76" i="2" s="1"/>
  <c r="AB111" i="2" s="1"/>
  <c r="AA13" i="2"/>
  <c r="Z13" i="2"/>
  <c r="Z76" i="2" s="1"/>
  <c r="Z111" i="2" s="1"/>
  <c r="Y13" i="2"/>
  <c r="X13" i="2"/>
  <c r="X76" i="2" s="1"/>
  <c r="X111" i="2" s="1"/>
  <c r="W13" i="2"/>
  <c r="V13" i="2"/>
  <c r="V76" i="2" s="1"/>
  <c r="V111" i="2" s="1"/>
  <c r="U13" i="2"/>
  <c r="S13" i="2"/>
  <c r="S76" i="2" s="1"/>
  <c r="S111" i="2" s="1"/>
  <c r="R13" i="2"/>
  <c r="Q13" i="2"/>
  <c r="Q76" i="2" s="1"/>
  <c r="Q111" i="2" s="1"/>
  <c r="O13" i="2"/>
  <c r="N13" i="2"/>
  <c r="N76" i="2" s="1"/>
  <c r="N111" i="2" s="1"/>
  <c r="M13" i="2"/>
  <c r="L13" i="2"/>
  <c r="L76" i="2" s="1"/>
  <c r="L111" i="2" s="1"/>
  <c r="J13" i="2"/>
  <c r="I13" i="2"/>
  <c r="I76" i="2" s="1"/>
  <c r="I111" i="2" s="1"/>
  <c r="H13" i="2"/>
  <c r="H76" i="2" s="1"/>
  <c r="H111" i="2" s="1"/>
  <c r="F13" i="2"/>
  <c r="F76" i="2" s="1"/>
  <c r="F111" i="2" s="1"/>
  <c r="E13" i="2"/>
  <c r="D13" i="2"/>
  <c r="C13" i="2"/>
  <c r="C76" i="2" s="1"/>
  <c r="C111" i="2" s="1"/>
  <c r="AB12" i="2"/>
  <c r="AB75" i="2" s="1"/>
  <c r="AB110" i="2" s="1"/>
  <c r="AA12" i="2"/>
  <c r="Z12" i="2"/>
  <c r="Z75" i="2" s="1"/>
  <c r="Z110" i="2" s="1"/>
  <c r="Y12" i="2"/>
  <c r="X12" i="2"/>
  <c r="X75" i="2" s="1"/>
  <c r="X110" i="2" s="1"/>
  <c r="W12" i="2"/>
  <c r="V12" i="2"/>
  <c r="V75" i="2" s="1"/>
  <c r="V110" i="2" s="1"/>
  <c r="U12" i="2"/>
  <c r="S12" i="2"/>
  <c r="S75" i="2" s="1"/>
  <c r="S110" i="2" s="1"/>
  <c r="R12" i="2"/>
  <c r="Q12" i="2"/>
  <c r="Q75" i="2" s="1"/>
  <c r="Q110" i="2" s="1"/>
  <c r="P12" i="2"/>
  <c r="O12" i="2"/>
  <c r="N12" i="2"/>
  <c r="N75" i="2" s="1"/>
  <c r="N110" i="2" s="1"/>
  <c r="M12" i="2"/>
  <c r="L12" i="2"/>
  <c r="J12" i="2"/>
  <c r="I12" i="2"/>
  <c r="I75" i="2" s="1"/>
  <c r="I110" i="2" s="1"/>
  <c r="H12" i="2"/>
  <c r="F12" i="2"/>
  <c r="E12" i="2"/>
  <c r="D12" i="2"/>
  <c r="C12" i="2"/>
  <c r="C75" i="2" s="1"/>
  <c r="C110" i="2" s="1"/>
  <c r="AB11" i="2"/>
  <c r="AA11" i="2"/>
  <c r="AA74" i="2" s="1"/>
  <c r="AA109" i="2" s="1"/>
  <c r="Z11" i="2"/>
  <c r="Y11" i="2"/>
  <c r="Y74" i="2" s="1"/>
  <c r="Y109" i="2" s="1"/>
  <c r="X11" i="2"/>
  <c r="W11" i="2"/>
  <c r="W74" i="2" s="1"/>
  <c r="W109" i="2" s="1"/>
  <c r="V11" i="2"/>
  <c r="U11" i="2"/>
  <c r="U74" i="2" s="1"/>
  <c r="T11" i="2"/>
  <c r="S11" i="2"/>
  <c r="S74" i="2" s="1"/>
  <c r="S109" i="2" s="1"/>
  <c r="R11" i="2"/>
  <c r="R74" i="2" s="1"/>
  <c r="R109" i="2" s="1"/>
  <c r="Q11" i="2"/>
  <c r="P11" i="2"/>
  <c r="O11" i="2"/>
  <c r="O74" i="2" s="1"/>
  <c r="O109" i="2" s="1"/>
  <c r="N11" i="2"/>
  <c r="N74" i="2" s="1"/>
  <c r="N109" i="2" s="1"/>
  <c r="M11" i="2"/>
  <c r="M74" i="2" s="1"/>
  <c r="M109" i="2" s="1"/>
  <c r="L11" i="2"/>
  <c r="J11" i="2"/>
  <c r="J74" i="2" s="1"/>
  <c r="J109" i="2" s="1"/>
  <c r="I11" i="2"/>
  <c r="I74" i="2" s="1"/>
  <c r="I109" i="2" s="1"/>
  <c r="H11" i="2"/>
  <c r="F11" i="2"/>
  <c r="E11" i="2"/>
  <c r="D11" i="2"/>
  <c r="C11" i="2"/>
  <c r="C74" i="2" s="1"/>
  <c r="C109" i="2" s="1"/>
  <c r="AB10" i="2"/>
  <c r="AB73" i="2" s="1"/>
  <c r="AB108" i="2" s="1"/>
  <c r="AA10" i="2"/>
  <c r="AA73" i="2" s="1"/>
  <c r="AA108" i="2" s="1"/>
  <c r="Z10" i="2"/>
  <c r="Y10" i="2"/>
  <c r="Y73" i="2" s="1"/>
  <c r="Y108" i="2" s="1"/>
  <c r="X10" i="2"/>
  <c r="X73" i="2" s="1"/>
  <c r="X108" i="2" s="1"/>
  <c r="W10" i="2"/>
  <c r="W73" i="2" s="1"/>
  <c r="W108" i="2" s="1"/>
  <c r="V10" i="2"/>
  <c r="U10" i="2"/>
  <c r="U73" i="2" s="1"/>
  <c r="S10" i="2"/>
  <c r="S73" i="2" s="1"/>
  <c r="S108" i="2" s="1"/>
  <c r="R10" i="2"/>
  <c r="R73" i="2" s="1"/>
  <c r="R108" i="2" s="1"/>
  <c r="Q10" i="2"/>
  <c r="O10" i="2"/>
  <c r="O73" i="2" s="1"/>
  <c r="O108" i="2" s="1"/>
  <c r="N10" i="2"/>
  <c r="N73" i="2" s="1"/>
  <c r="N108" i="2" s="1"/>
  <c r="M10" i="2"/>
  <c r="M73" i="2" s="1"/>
  <c r="M108" i="2" s="1"/>
  <c r="L10" i="2"/>
  <c r="J10" i="2"/>
  <c r="J73" i="2" s="1"/>
  <c r="J108" i="2" s="1"/>
  <c r="I10" i="2"/>
  <c r="I73" i="2" s="1"/>
  <c r="I108" i="2" s="1"/>
  <c r="H10" i="2"/>
  <c r="H73" i="2" s="1"/>
  <c r="H108" i="2" s="1"/>
  <c r="F10" i="2"/>
  <c r="E10" i="2"/>
  <c r="E73" i="2" s="1"/>
  <c r="E108" i="2" s="1"/>
  <c r="D10" i="2"/>
  <c r="C10" i="2"/>
  <c r="C73" i="2" s="1"/>
  <c r="C108" i="2" s="1"/>
  <c r="AB9" i="2"/>
  <c r="AB72" i="2" s="1"/>
  <c r="AB107" i="2" s="1"/>
  <c r="AA9" i="2"/>
  <c r="Z9" i="2"/>
  <c r="Y9" i="2"/>
  <c r="Y72" i="2" s="1"/>
  <c r="Y107" i="2" s="1"/>
  <c r="X9" i="2"/>
  <c r="X72" i="2" s="1"/>
  <c r="X107" i="2" s="1"/>
  <c r="W9" i="2"/>
  <c r="V9" i="2"/>
  <c r="U9" i="2"/>
  <c r="U72" i="2" s="1"/>
  <c r="U107" i="2" s="1"/>
  <c r="S9" i="2"/>
  <c r="S72" i="2" s="1"/>
  <c r="S107" i="2" s="1"/>
  <c r="R9" i="2"/>
  <c r="Q9" i="2"/>
  <c r="O9" i="2"/>
  <c r="O72" i="2" s="1"/>
  <c r="O107" i="2" s="1"/>
  <c r="N9" i="2"/>
  <c r="N72" i="2" s="1"/>
  <c r="N107" i="2" s="1"/>
  <c r="M9" i="2"/>
  <c r="L9" i="2"/>
  <c r="L72" i="2" s="1"/>
  <c r="L107" i="2" s="1"/>
  <c r="J9" i="2"/>
  <c r="J72" i="2" s="1"/>
  <c r="J107" i="2" s="1"/>
  <c r="I9" i="2"/>
  <c r="I72" i="2" s="1"/>
  <c r="I107" i="2" s="1"/>
  <c r="H9" i="2"/>
  <c r="F9" i="2"/>
  <c r="F72" i="2" s="1"/>
  <c r="F107" i="2" s="1"/>
  <c r="E9" i="2"/>
  <c r="E72" i="2" s="1"/>
  <c r="E107" i="2" s="1"/>
  <c r="D9" i="2"/>
  <c r="C9" i="2"/>
  <c r="C72" i="2" s="1"/>
  <c r="C107" i="2" s="1"/>
  <c r="AB8" i="2"/>
  <c r="AA8" i="2"/>
  <c r="AA71" i="2" s="1"/>
  <c r="AA106" i="2" s="1"/>
  <c r="Z8" i="2"/>
  <c r="Y8" i="2"/>
  <c r="Y71" i="2" s="1"/>
  <c r="Y106" i="2" s="1"/>
  <c r="X8" i="2"/>
  <c r="W8" i="2"/>
  <c r="W71" i="2" s="1"/>
  <c r="W106" i="2" s="1"/>
  <c r="V8" i="2"/>
  <c r="U8" i="2"/>
  <c r="U71" i="2" s="1"/>
  <c r="S8" i="2"/>
  <c r="R8" i="2"/>
  <c r="R71" i="2" s="1"/>
  <c r="R106" i="2" s="1"/>
  <c r="Q8" i="2"/>
  <c r="P8" i="2"/>
  <c r="O8" i="2"/>
  <c r="N8" i="2"/>
  <c r="N71" i="2" s="1"/>
  <c r="N106" i="2" s="1"/>
  <c r="M8" i="2"/>
  <c r="L8" i="2"/>
  <c r="J8" i="2"/>
  <c r="I8" i="2"/>
  <c r="I71" i="2" s="1"/>
  <c r="I106" i="2" s="1"/>
  <c r="H8" i="2"/>
  <c r="F8" i="2"/>
  <c r="E8" i="2"/>
  <c r="D8" i="2"/>
  <c r="C8" i="2"/>
  <c r="C71" i="2" s="1"/>
  <c r="C106" i="2" s="1"/>
  <c r="AB7" i="2"/>
  <c r="AA7" i="2"/>
  <c r="Z7" i="2"/>
  <c r="Y7" i="2"/>
  <c r="X7" i="2"/>
  <c r="W7" i="2"/>
  <c r="V7" i="2"/>
  <c r="U7" i="2"/>
  <c r="T7" i="2"/>
  <c r="S7" i="2"/>
  <c r="S70" i="2" s="1"/>
  <c r="S105" i="2" s="1"/>
  <c r="R7" i="2"/>
  <c r="R70" i="2" s="1"/>
  <c r="R105" i="2" s="1"/>
  <c r="Q7" i="2"/>
  <c r="P7" i="2"/>
  <c r="O7" i="2"/>
  <c r="O70" i="2" s="1"/>
  <c r="O105" i="2" s="1"/>
  <c r="N7" i="2"/>
  <c r="N70" i="2" s="1"/>
  <c r="N105" i="2" s="1"/>
  <c r="M7" i="2"/>
  <c r="L7" i="2"/>
  <c r="J7" i="2"/>
  <c r="J70" i="2" s="1"/>
  <c r="J105" i="2" s="1"/>
  <c r="I7" i="2"/>
  <c r="I70" i="2" s="1"/>
  <c r="I105" i="2" s="1"/>
  <c r="H7" i="2"/>
  <c r="F7" i="2"/>
  <c r="E7" i="2"/>
  <c r="E70" i="2" s="1"/>
  <c r="E105" i="2" s="1"/>
  <c r="D7" i="2"/>
  <c r="C7" i="2"/>
  <c r="C70" i="2" s="1"/>
  <c r="C105" i="2" s="1"/>
  <c r="AB6" i="2"/>
  <c r="AA6" i="2"/>
  <c r="Z6" i="2"/>
  <c r="Y6" i="2"/>
  <c r="Y69" i="2" s="1"/>
  <c r="Y104" i="2" s="1"/>
  <c r="X6" i="2"/>
  <c r="W6" i="2"/>
  <c r="V6" i="2"/>
  <c r="U6" i="2"/>
  <c r="U69" i="2" s="1"/>
  <c r="S6" i="2"/>
  <c r="R6" i="2"/>
  <c r="Q6" i="2"/>
  <c r="O6" i="2"/>
  <c r="O69" i="2" s="1"/>
  <c r="O104" i="2" s="1"/>
  <c r="N6" i="2"/>
  <c r="M6" i="2"/>
  <c r="L6" i="2"/>
  <c r="J6" i="2"/>
  <c r="I6" i="2"/>
  <c r="H6" i="2"/>
  <c r="F6" i="2"/>
  <c r="E6" i="2"/>
  <c r="D6" i="2"/>
  <c r="C6" i="2"/>
  <c r="C69" i="2" s="1"/>
  <c r="C104" i="2" s="1"/>
  <c r="AB5" i="2"/>
  <c r="AB68" i="2" s="1"/>
  <c r="AA5" i="2"/>
  <c r="Z5" i="2"/>
  <c r="Y5" i="2"/>
  <c r="X5" i="2"/>
  <c r="X68" i="2" s="1"/>
  <c r="W5" i="2"/>
  <c r="V5" i="2"/>
  <c r="U5" i="2"/>
  <c r="S5" i="2"/>
  <c r="S68" i="2" s="1"/>
  <c r="R5" i="2"/>
  <c r="R68" i="2" s="1"/>
  <c r="Q5" i="2"/>
  <c r="O5" i="2"/>
  <c r="N5" i="2"/>
  <c r="N68" i="2" s="1"/>
  <c r="M5" i="2"/>
  <c r="M68" i="2" s="1"/>
  <c r="M103" i="2" s="1"/>
  <c r="L5" i="2"/>
  <c r="J5" i="2"/>
  <c r="I5" i="2"/>
  <c r="I68" i="2" s="1"/>
  <c r="H5" i="2"/>
  <c r="H68" i="2" s="1"/>
  <c r="F5" i="2"/>
  <c r="E5" i="2"/>
  <c r="D5" i="2"/>
  <c r="C5" i="2"/>
  <c r="C68" i="2" s="1"/>
  <c r="AB4" i="2"/>
  <c r="AB31" i="2" s="1"/>
  <c r="AA4" i="2"/>
  <c r="AA31" i="2" s="1"/>
  <c r="Z4" i="2"/>
  <c r="Z31" i="2" s="1"/>
  <c r="Y4" i="2"/>
  <c r="Y31" i="2" s="1"/>
  <c r="X4" i="2"/>
  <c r="X31" i="2" s="1"/>
  <c r="W4" i="2"/>
  <c r="W31" i="2" s="1"/>
  <c r="V4" i="2"/>
  <c r="V31" i="2" s="1"/>
  <c r="U4" i="2"/>
  <c r="U31" i="2" s="1"/>
  <c r="S4" i="2"/>
  <c r="S31" i="2" s="1"/>
  <c r="R4" i="2"/>
  <c r="R31" i="2" s="1"/>
  <c r="Q4" i="2"/>
  <c r="Q31" i="2" s="1"/>
  <c r="O4" i="2"/>
  <c r="O31" i="2" s="1"/>
  <c r="N4" i="2"/>
  <c r="N31" i="2" s="1"/>
  <c r="M4" i="2"/>
  <c r="M31" i="2" s="1"/>
  <c r="L4" i="2"/>
  <c r="L31" i="2" s="1"/>
  <c r="J4" i="2"/>
  <c r="J31" i="2" s="1"/>
  <c r="I4" i="2"/>
  <c r="I31" i="2" s="1"/>
  <c r="H4" i="2"/>
  <c r="H31" i="2" s="1"/>
  <c r="F4" i="2"/>
  <c r="F31" i="2" s="1"/>
  <c r="E4" i="2"/>
  <c r="E31" i="2" s="1"/>
  <c r="D31" i="2"/>
  <c r="C4" i="2"/>
  <c r="C31" i="2" s="1"/>
  <c r="B145" i="10" l="1"/>
  <c r="P108" i="6"/>
  <c r="X108" i="6"/>
  <c r="AB108" i="6"/>
  <c r="I110" i="6"/>
  <c r="P112" i="6"/>
  <c r="P114" i="6"/>
  <c r="X114" i="6"/>
  <c r="J119" i="6"/>
  <c r="P110" i="6"/>
  <c r="X110" i="6"/>
  <c r="AB110" i="6"/>
  <c r="X112" i="6"/>
  <c r="AB112" i="6"/>
  <c r="I114" i="6"/>
  <c r="AC119" i="6"/>
  <c r="O117" i="6"/>
  <c r="W117" i="6"/>
  <c r="Q9" i="10"/>
  <c r="H141" i="10"/>
  <c r="Q43" i="10"/>
  <c r="T25" i="10" s="1"/>
  <c r="W131" i="2" s="1"/>
  <c r="Q47" i="10"/>
  <c r="Q55" i="10"/>
  <c r="T15" i="10" s="1"/>
  <c r="M131" i="2" s="1"/>
  <c r="Q59" i="10"/>
  <c r="T19" i="10" s="1"/>
  <c r="Q131" i="2" s="1"/>
  <c r="Q133" i="2" s="1"/>
  <c r="Q63" i="10"/>
  <c r="Q69" i="10"/>
  <c r="Q70" i="10"/>
  <c r="Q73" i="10"/>
  <c r="Q74" i="10"/>
  <c r="Q77" i="10"/>
  <c r="Q78" i="10"/>
  <c r="Q81" i="10"/>
  <c r="Q82" i="10"/>
  <c r="Q85" i="10"/>
  <c r="Q86" i="10"/>
  <c r="Q93" i="10"/>
  <c r="Q101" i="10"/>
  <c r="Q109" i="10"/>
  <c r="Q117" i="10"/>
  <c r="Q121" i="10"/>
  <c r="Q125" i="10"/>
  <c r="Q129" i="10"/>
  <c r="Q29" i="10"/>
  <c r="Q33" i="10"/>
  <c r="Q16" i="10"/>
  <c r="I21" i="10"/>
  <c r="Q10" i="10"/>
  <c r="Q15" i="10"/>
  <c r="Q31" i="10"/>
  <c r="Q32" i="10"/>
  <c r="Q35" i="10"/>
  <c r="Q45" i="10"/>
  <c r="T27" i="10" s="1"/>
  <c r="Y131" i="2" s="1"/>
  <c r="Y133" i="2" s="1"/>
  <c r="Q49" i="10"/>
  <c r="Q53" i="10"/>
  <c r="T21" i="10" s="1"/>
  <c r="S131" i="2" s="1"/>
  <c r="I143" i="10"/>
  <c r="Q57" i="10"/>
  <c r="T20" i="10" s="1"/>
  <c r="R131" i="2" s="1"/>
  <c r="R133" i="2" s="1"/>
  <c r="Q61" i="10"/>
  <c r="Q67" i="10"/>
  <c r="Q68" i="10"/>
  <c r="Q71" i="10"/>
  <c r="Q72" i="10"/>
  <c r="Q75" i="10"/>
  <c r="Q76" i="10"/>
  <c r="Q79" i="10"/>
  <c r="Q80" i="10"/>
  <c r="Q83" i="10"/>
  <c r="Q84" i="10"/>
  <c r="Q88" i="10"/>
  <c r="Q91" i="10"/>
  <c r="Q95" i="10"/>
  <c r="Q99" i="10"/>
  <c r="Q103" i="10"/>
  <c r="Q107" i="10"/>
  <c r="Q111" i="10"/>
  <c r="Q115" i="10"/>
  <c r="Q119" i="10"/>
  <c r="Q123" i="10"/>
  <c r="Q127" i="10"/>
  <c r="Q131" i="10"/>
  <c r="M133" i="2"/>
  <c r="F21" i="10"/>
  <c r="K21" i="10"/>
  <c r="Q12" i="10"/>
  <c r="Q19" i="10"/>
  <c r="Q23" i="10"/>
  <c r="Q26" i="10"/>
  <c r="T30" i="10" s="1"/>
  <c r="AB131" i="2" s="1"/>
  <c r="AB133" i="2" s="1"/>
  <c r="G141" i="10"/>
  <c r="Q58" i="10"/>
  <c r="T17" i="10" s="1"/>
  <c r="O131" i="2" s="1"/>
  <c r="Q92" i="10"/>
  <c r="Q100" i="10"/>
  <c r="Q108" i="10"/>
  <c r="Q120" i="10"/>
  <c r="Q128" i="10"/>
  <c r="O133" i="2"/>
  <c r="S133" i="2"/>
  <c r="Q17" i="10"/>
  <c r="Q20" i="10"/>
  <c r="Q27" i="10"/>
  <c r="Q30" i="10"/>
  <c r="I141" i="10"/>
  <c r="Q44" i="10"/>
  <c r="T26" i="10" s="1"/>
  <c r="X131" i="2" s="1"/>
  <c r="X133" i="2" s="1"/>
  <c r="Q48" i="10"/>
  <c r="G142" i="10"/>
  <c r="Q52" i="10"/>
  <c r="T16" i="10" s="1"/>
  <c r="N131" i="2" s="1"/>
  <c r="N133" i="2" s="1"/>
  <c r="H143" i="10"/>
  <c r="G144" i="10"/>
  <c r="Q60" i="10"/>
  <c r="Q97" i="10"/>
  <c r="Q98" i="10"/>
  <c r="Q105" i="10"/>
  <c r="Q106" i="10"/>
  <c r="Q113" i="10"/>
  <c r="Q114" i="10"/>
  <c r="Q122" i="10"/>
  <c r="Q130" i="10"/>
  <c r="C80" i="2"/>
  <c r="C115" i="2" s="1"/>
  <c r="L69" i="2"/>
  <c r="L104" i="2" s="1"/>
  <c r="Q69" i="2"/>
  <c r="Q104" i="2" s="1"/>
  <c r="V70" i="2"/>
  <c r="V105" i="2" s="1"/>
  <c r="Z70" i="2"/>
  <c r="Z105" i="2" s="1"/>
  <c r="E75" i="2"/>
  <c r="E110" i="2" s="1"/>
  <c r="J75" i="2"/>
  <c r="J110" i="2" s="1"/>
  <c r="O75" i="2"/>
  <c r="O110" i="2" s="1"/>
  <c r="E37" i="2"/>
  <c r="P56" i="2"/>
  <c r="F71" i="2"/>
  <c r="F106" i="2" s="1"/>
  <c r="L71" i="2"/>
  <c r="L106" i="2" s="1"/>
  <c r="Q74" i="2"/>
  <c r="Q109" i="2" s="1"/>
  <c r="Z80" i="2"/>
  <c r="Z115" i="2" s="1"/>
  <c r="Q71" i="2"/>
  <c r="Q106" i="2" s="1"/>
  <c r="V71" i="2"/>
  <c r="V106" i="2" s="1"/>
  <c r="Z71" i="2"/>
  <c r="Z106" i="2" s="1"/>
  <c r="E76" i="2"/>
  <c r="E111" i="2" s="1"/>
  <c r="J76" i="2"/>
  <c r="J111" i="2" s="1"/>
  <c r="U76" i="2"/>
  <c r="U111" i="2" s="1"/>
  <c r="Y76" i="2"/>
  <c r="Y111" i="2" s="1"/>
  <c r="E78" i="2"/>
  <c r="E113" i="2" s="1"/>
  <c r="J78" i="2"/>
  <c r="J113" i="2" s="1"/>
  <c r="O78" i="2"/>
  <c r="O113" i="2" s="1"/>
  <c r="E79" i="2"/>
  <c r="E114" i="2" s="1"/>
  <c r="J79" i="2"/>
  <c r="J114" i="2" s="1"/>
  <c r="O79" i="2"/>
  <c r="O114" i="2" s="1"/>
  <c r="K59" i="2"/>
  <c r="D86" i="2"/>
  <c r="D121" i="2" s="1"/>
  <c r="G58" i="2"/>
  <c r="P53" i="2"/>
  <c r="P83" i="2" s="1"/>
  <c r="P118" i="2" s="1"/>
  <c r="G51" i="2"/>
  <c r="F68" i="2"/>
  <c r="Q68" i="2"/>
  <c r="Q103" i="2" s="1"/>
  <c r="V68" i="2"/>
  <c r="E69" i="2"/>
  <c r="E104" i="2" s="1"/>
  <c r="D68" i="2"/>
  <c r="D103" i="2" s="1"/>
  <c r="G46" i="2"/>
  <c r="P48" i="2"/>
  <c r="P78" i="2" s="1"/>
  <c r="P113" i="2" s="1"/>
  <c r="K48" i="2"/>
  <c r="G55" i="2"/>
  <c r="K56" i="2"/>
  <c r="P57" i="2"/>
  <c r="L68" i="2"/>
  <c r="Z68" i="2"/>
  <c r="P40" i="2"/>
  <c r="G42" i="2"/>
  <c r="D72" i="2"/>
  <c r="D107" i="2" s="1"/>
  <c r="D81" i="2"/>
  <c r="D116" i="2" s="1"/>
  <c r="K53" i="2"/>
  <c r="T54" i="2"/>
  <c r="X69" i="2"/>
  <c r="X104" i="2" s="1"/>
  <c r="H74" i="2"/>
  <c r="H109" i="2" s="1"/>
  <c r="W55" i="2"/>
  <c r="W58" i="2" s="1"/>
  <c r="W60" i="2" s="1"/>
  <c r="K40" i="2"/>
  <c r="D74" i="2"/>
  <c r="D109" i="2" s="1"/>
  <c r="T44" i="2"/>
  <c r="K45" i="2"/>
  <c r="P46" i="2"/>
  <c r="D77" i="2"/>
  <c r="D112" i="2" s="1"/>
  <c r="P47" i="2"/>
  <c r="T51" i="2"/>
  <c r="K55" i="2"/>
  <c r="G56" i="2"/>
  <c r="K60" i="2"/>
  <c r="G61" i="2"/>
  <c r="I69" i="2"/>
  <c r="I104" i="2" s="1"/>
  <c r="S69" i="2"/>
  <c r="S104" i="2" s="1"/>
  <c r="AB69" i="2"/>
  <c r="AB104" i="2" s="1"/>
  <c r="H71" i="2"/>
  <c r="H106" i="2" s="1"/>
  <c r="M71" i="2"/>
  <c r="M106" i="2" s="1"/>
  <c r="V74" i="2"/>
  <c r="V109" i="2" s="1"/>
  <c r="Z74" i="2"/>
  <c r="Z109" i="2" s="1"/>
  <c r="W80" i="2"/>
  <c r="W115" i="2" s="1"/>
  <c r="K37" i="2"/>
  <c r="T38" i="2"/>
  <c r="G40" i="2"/>
  <c r="P42" i="2"/>
  <c r="F37" i="2"/>
  <c r="T43" i="2"/>
  <c r="K44" i="2"/>
  <c r="T48" i="2"/>
  <c r="G49" i="2"/>
  <c r="P51" i="2"/>
  <c r="G60" i="2"/>
  <c r="W70" i="2"/>
  <c r="W105" i="2" s="1"/>
  <c r="AA70" i="2"/>
  <c r="AA105" i="2" s="1"/>
  <c r="P37" i="2"/>
  <c r="T40" i="2"/>
  <c r="B40" i="2"/>
  <c r="K41" i="2"/>
  <c r="K46" i="2"/>
  <c r="G48" i="2"/>
  <c r="G53" i="2"/>
  <c r="D84" i="2"/>
  <c r="D119" i="2" s="1"/>
  <c r="P54" i="2"/>
  <c r="B45" i="2"/>
  <c r="P45" i="2"/>
  <c r="P75" i="2" s="1"/>
  <c r="P110" i="2" s="1"/>
  <c r="E74" i="2"/>
  <c r="E109" i="2" s="1"/>
  <c r="L70" i="2"/>
  <c r="L105" i="2" s="1"/>
  <c r="X70" i="2"/>
  <c r="X105" i="2" s="1"/>
  <c r="H72" i="2"/>
  <c r="H107" i="2" s="1"/>
  <c r="R72" i="2"/>
  <c r="R107" i="2" s="1"/>
  <c r="W72" i="2"/>
  <c r="W107" i="2" s="1"/>
  <c r="AA72" i="2"/>
  <c r="AA107" i="2" s="1"/>
  <c r="M75" i="2"/>
  <c r="M110" i="2" s="1"/>
  <c r="G41" i="2"/>
  <c r="K50" i="2"/>
  <c r="E68" i="2"/>
  <c r="E103" i="2" s="1"/>
  <c r="P43" i="2"/>
  <c r="D69" i="2"/>
  <c r="D104" i="2" s="1"/>
  <c r="F70" i="2"/>
  <c r="F105" i="2" s="1"/>
  <c r="P70" i="2"/>
  <c r="P105" i="2" s="1"/>
  <c r="AB70" i="2"/>
  <c r="AB105" i="2" s="1"/>
  <c r="M72" i="2"/>
  <c r="M107" i="2" s="1"/>
  <c r="H75" i="2"/>
  <c r="H110" i="2" s="1"/>
  <c r="R78" i="2"/>
  <c r="R113" i="2" s="1"/>
  <c r="K38" i="2"/>
  <c r="K39" i="2"/>
  <c r="W68" i="2"/>
  <c r="W103" i="2" s="1"/>
  <c r="AA68" i="2"/>
  <c r="H70" i="2"/>
  <c r="H105" i="2" s="1"/>
  <c r="M70" i="2"/>
  <c r="M105" i="2" s="1"/>
  <c r="Q70" i="2"/>
  <c r="Q105" i="2" s="1"/>
  <c r="U70" i="2"/>
  <c r="U105" i="2" s="1"/>
  <c r="Y70" i="2"/>
  <c r="Y105" i="2" s="1"/>
  <c r="F73" i="2"/>
  <c r="F108" i="2" s="1"/>
  <c r="L73" i="2"/>
  <c r="L108" i="2" s="1"/>
  <c r="Q73" i="2"/>
  <c r="Q108" i="2" s="1"/>
  <c r="V73" i="2"/>
  <c r="V108" i="2" s="1"/>
  <c r="Z73" i="2"/>
  <c r="Z108" i="2" s="1"/>
  <c r="R75" i="2"/>
  <c r="R110" i="2" s="1"/>
  <c r="W75" i="2"/>
  <c r="W110" i="2" s="1"/>
  <c r="AA75" i="2"/>
  <c r="AA110" i="2" s="1"/>
  <c r="O76" i="2"/>
  <c r="O111" i="2" s="1"/>
  <c r="W78" i="2"/>
  <c r="W113" i="2" s="1"/>
  <c r="AA78" i="2"/>
  <c r="AA113" i="2" s="1"/>
  <c r="H80" i="2"/>
  <c r="H115" i="2" s="1"/>
  <c r="M80" i="2"/>
  <c r="M115" i="2" s="1"/>
  <c r="G38" i="2"/>
  <c r="G39" i="2"/>
  <c r="T41" i="2"/>
  <c r="T42" i="2"/>
  <c r="G43" i="2"/>
  <c r="T45" i="2"/>
  <c r="T46" i="2"/>
  <c r="G47" i="2"/>
  <c r="K47" i="2"/>
  <c r="T49" i="2"/>
  <c r="G50" i="2"/>
  <c r="T50" i="2"/>
  <c r="T52" i="2"/>
  <c r="K54" i="2"/>
  <c r="T56" i="2"/>
  <c r="K57" i="2"/>
  <c r="G59" i="2"/>
  <c r="P60" i="2"/>
  <c r="P90" i="2" s="1"/>
  <c r="P125" i="2" s="1"/>
  <c r="J68" i="2"/>
  <c r="J103" i="2" s="1"/>
  <c r="O68" i="2"/>
  <c r="O103" i="2" s="1"/>
  <c r="U68" i="2"/>
  <c r="U103" i="2" s="1"/>
  <c r="Y68" i="2"/>
  <c r="Y103" i="2" s="1"/>
  <c r="H69" i="2"/>
  <c r="H104" i="2" s="1"/>
  <c r="M69" i="2"/>
  <c r="M104" i="2" s="1"/>
  <c r="W69" i="2"/>
  <c r="W104" i="2" s="1"/>
  <c r="AA69" i="2"/>
  <c r="AA104" i="2" s="1"/>
  <c r="E71" i="2"/>
  <c r="E106" i="2" s="1"/>
  <c r="J71" i="2"/>
  <c r="J106" i="2" s="1"/>
  <c r="O71" i="2"/>
  <c r="O106" i="2" s="1"/>
  <c r="S71" i="2"/>
  <c r="S106" i="2" s="1"/>
  <c r="X71" i="2"/>
  <c r="X106" i="2" s="1"/>
  <c r="AB71" i="2"/>
  <c r="AB106" i="2" s="1"/>
  <c r="Q72" i="2"/>
  <c r="Q107" i="2" s="1"/>
  <c r="V72" i="2"/>
  <c r="V107" i="2" s="1"/>
  <c r="Z72" i="2"/>
  <c r="Z107" i="2" s="1"/>
  <c r="F74" i="2"/>
  <c r="F109" i="2" s="1"/>
  <c r="L74" i="2"/>
  <c r="L109" i="2" s="1"/>
  <c r="P74" i="2"/>
  <c r="P109" i="2" s="1"/>
  <c r="X74" i="2"/>
  <c r="X109" i="2" s="1"/>
  <c r="AB74" i="2"/>
  <c r="AB109" i="2" s="1"/>
  <c r="F75" i="2"/>
  <c r="F110" i="2" s="1"/>
  <c r="L75" i="2"/>
  <c r="L110" i="2" s="1"/>
  <c r="U75" i="2"/>
  <c r="U110" i="2" s="1"/>
  <c r="Y75" i="2"/>
  <c r="Y110" i="2" s="1"/>
  <c r="M76" i="2"/>
  <c r="M111" i="2" s="1"/>
  <c r="R76" i="2"/>
  <c r="R111" i="2" s="1"/>
  <c r="W76" i="2"/>
  <c r="W111" i="2" s="1"/>
  <c r="AA76" i="2"/>
  <c r="AA111" i="2" s="1"/>
  <c r="H78" i="2"/>
  <c r="H113" i="2" s="1"/>
  <c r="U78" i="2"/>
  <c r="U113" i="2" s="1"/>
  <c r="H79" i="2"/>
  <c r="H114" i="2" s="1"/>
  <c r="M79" i="2"/>
  <c r="M114" i="2" s="1"/>
  <c r="R79" i="2"/>
  <c r="R114" i="2" s="1"/>
  <c r="W79" i="2"/>
  <c r="W114" i="2" s="1"/>
  <c r="AA79" i="2"/>
  <c r="AA114" i="2" s="1"/>
  <c r="G81" i="2"/>
  <c r="G116" i="2" s="1"/>
  <c r="M81" i="2"/>
  <c r="M116" i="2" s="1"/>
  <c r="S82" i="2"/>
  <c r="S117" i="2" s="1"/>
  <c r="N85" i="2"/>
  <c r="N120" i="2" s="1"/>
  <c r="S85" i="2"/>
  <c r="S120" i="2" s="1"/>
  <c r="P86" i="2"/>
  <c r="P121" i="2" s="1"/>
  <c r="F87" i="2"/>
  <c r="F122" i="2" s="1"/>
  <c r="L87" i="2"/>
  <c r="L122" i="2" s="1"/>
  <c r="Q87" i="2"/>
  <c r="Q122" i="2" s="1"/>
  <c r="V87" i="2"/>
  <c r="V122" i="2" s="1"/>
  <c r="Z87" i="2"/>
  <c r="Z122" i="2" s="1"/>
  <c r="V90" i="2"/>
  <c r="V125" i="2" s="1"/>
  <c r="R91" i="2"/>
  <c r="R126" i="2" s="1"/>
  <c r="W91" i="2"/>
  <c r="W126" i="2" s="1"/>
  <c r="AA91" i="2"/>
  <c r="AA126" i="2" s="1"/>
  <c r="G37" i="2"/>
  <c r="T37" i="2"/>
  <c r="P39" i="2"/>
  <c r="T39" i="2"/>
  <c r="P41" i="2"/>
  <c r="P71" i="2" s="1"/>
  <c r="P106" i="2" s="1"/>
  <c r="K42" i="2"/>
  <c r="K43" i="2"/>
  <c r="D73" i="2"/>
  <c r="D108" i="2" s="1"/>
  <c r="G44" i="2"/>
  <c r="G45" i="2"/>
  <c r="T47" i="2"/>
  <c r="D79" i="2"/>
  <c r="D114" i="2" s="1"/>
  <c r="K49" i="2"/>
  <c r="P49" i="2"/>
  <c r="P79" i="2" s="1"/>
  <c r="P114" i="2" s="1"/>
  <c r="P50" i="2"/>
  <c r="E50" i="2"/>
  <c r="E55" i="2" s="1"/>
  <c r="E85" i="2" s="1"/>
  <c r="E120" i="2" s="1"/>
  <c r="D82" i="2"/>
  <c r="D117" i="2" s="1"/>
  <c r="K52" i="2"/>
  <c r="P52" i="2"/>
  <c r="P82" i="2" s="1"/>
  <c r="P117" i="2" s="1"/>
  <c r="T53" i="2"/>
  <c r="G54" i="2"/>
  <c r="P55" i="2"/>
  <c r="P85" i="2" s="1"/>
  <c r="P120" i="2" s="1"/>
  <c r="G57" i="2"/>
  <c r="P58" i="2"/>
  <c r="T59" i="2"/>
  <c r="T61" i="2"/>
  <c r="P62" i="2"/>
  <c r="P92" i="2" s="1"/>
  <c r="K51" i="2"/>
  <c r="G52" i="2"/>
  <c r="T57" i="2"/>
  <c r="D89" i="2"/>
  <c r="D124" i="2" s="1"/>
  <c r="P59" i="2"/>
  <c r="D61" i="2"/>
  <c r="D91" i="2" s="1"/>
  <c r="D126" i="2" s="1"/>
  <c r="K61" i="2"/>
  <c r="P61" i="2"/>
  <c r="P91" i="2" s="1"/>
  <c r="P126" i="2" s="1"/>
  <c r="G62" i="2"/>
  <c r="K62" i="2"/>
  <c r="P5" i="2"/>
  <c r="P68" i="2" s="1"/>
  <c r="P103" i="2" s="1"/>
  <c r="T5" i="2"/>
  <c r="P9" i="2"/>
  <c r="P72" i="2" s="1"/>
  <c r="P107" i="2" s="1"/>
  <c r="T9" i="2"/>
  <c r="P13" i="2"/>
  <c r="P76" i="2" s="1"/>
  <c r="P111" i="2" s="1"/>
  <c r="T13" i="2"/>
  <c r="P17" i="2"/>
  <c r="T17" i="2"/>
  <c r="P21" i="2"/>
  <c r="P84" i="2" s="1"/>
  <c r="P119" i="2" s="1"/>
  <c r="T21" i="2"/>
  <c r="P25" i="2"/>
  <c r="T25" i="2"/>
  <c r="P29" i="2"/>
  <c r="T29" i="2"/>
  <c r="P6" i="2"/>
  <c r="T6" i="2"/>
  <c r="P10" i="2"/>
  <c r="T10" i="2"/>
  <c r="K14" i="2"/>
  <c r="P14" i="2"/>
  <c r="T14" i="2"/>
  <c r="P18" i="2"/>
  <c r="T18" i="2"/>
  <c r="P22" i="2"/>
  <c r="T22" i="2"/>
  <c r="G25" i="2"/>
  <c r="G88" i="2" s="1"/>
  <c r="G123" i="2" s="1"/>
  <c r="P26" i="2"/>
  <c r="P89" i="2" s="1"/>
  <c r="P124" i="2" s="1"/>
  <c r="T26" i="2"/>
  <c r="P4" i="2"/>
  <c r="P31" i="2" s="1"/>
  <c r="T4" i="2"/>
  <c r="T8" i="2"/>
  <c r="T12" i="2"/>
  <c r="P16" i="2"/>
  <c r="T16" i="2"/>
  <c r="T20" i="2"/>
  <c r="P24" i="2"/>
  <c r="T24" i="2"/>
  <c r="T28" i="2"/>
  <c r="F103" i="2"/>
  <c r="L103" i="2"/>
  <c r="X67" i="2"/>
  <c r="X102" i="2" s="1"/>
  <c r="X103" i="2"/>
  <c r="AB103" i="2"/>
  <c r="AB67" i="2"/>
  <c r="AB102" i="2" s="1"/>
  <c r="AB132" i="2" s="1"/>
  <c r="U106" i="2"/>
  <c r="T91" i="2"/>
  <c r="T126" i="2" s="1"/>
  <c r="U126" i="2"/>
  <c r="W62" i="2"/>
  <c r="T62" i="2" s="1"/>
  <c r="T60" i="2"/>
  <c r="C67" i="2"/>
  <c r="C102" i="2" s="1"/>
  <c r="C103" i="2"/>
  <c r="H103" i="2"/>
  <c r="P77" i="2"/>
  <c r="P112" i="2" s="1"/>
  <c r="T55" i="2"/>
  <c r="T58" i="2"/>
  <c r="I103" i="2"/>
  <c r="I67" i="2"/>
  <c r="I102" i="2" s="1"/>
  <c r="N103" i="2"/>
  <c r="N67" i="2"/>
  <c r="N102" i="2" s="1"/>
  <c r="R103" i="2"/>
  <c r="V103" i="2"/>
  <c r="Z103" i="2"/>
  <c r="U104" i="2"/>
  <c r="U108" i="2"/>
  <c r="U112" i="2"/>
  <c r="T77" i="2"/>
  <c r="T112" i="2" s="1"/>
  <c r="U116" i="2"/>
  <c r="T81" i="2"/>
  <c r="T116" i="2" s="1"/>
  <c r="U120" i="2"/>
  <c r="U124" i="2"/>
  <c r="T89" i="2"/>
  <c r="T124" i="2" s="1"/>
  <c r="Z127" i="2"/>
  <c r="Z94" i="2"/>
  <c r="E67" i="2"/>
  <c r="E102" i="2" s="1"/>
  <c r="S103" i="2"/>
  <c r="S67" i="2"/>
  <c r="S102" i="2" s="1"/>
  <c r="AA103" i="2"/>
  <c r="U109" i="2"/>
  <c r="J127" i="2"/>
  <c r="J94" i="2"/>
  <c r="O94" i="2"/>
  <c r="O129" i="2" s="1"/>
  <c r="O134" i="2" s="1"/>
  <c r="O127" i="2"/>
  <c r="F69" i="2"/>
  <c r="F104" i="2" s="1"/>
  <c r="J69" i="2"/>
  <c r="J104" i="2" s="1"/>
  <c r="N69" i="2"/>
  <c r="N104" i="2" s="1"/>
  <c r="R69" i="2"/>
  <c r="R104" i="2" s="1"/>
  <c r="V69" i="2"/>
  <c r="V104" i="2" s="1"/>
  <c r="Z69" i="2"/>
  <c r="Z104" i="2" s="1"/>
  <c r="N127" i="2"/>
  <c r="N94" i="2"/>
  <c r="N129" i="2" s="1"/>
  <c r="R94" i="2"/>
  <c r="R129" i="2" s="1"/>
  <c r="R127" i="2"/>
  <c r="V100" i="2"/>
  <c r="L77" i="2"/>
  <c r="L112" i="2" s="1"/>
  <c r="H81" i="2"/>
  <c r="H116" i="2" s="1"/>
  <c r="T84" i="2"/>
  <c r="T119" i="2" s="1"/>
  <c r="H88" i="2"/>
  <c r="H123" i="2" s="1"/>
  <c r="G4" i="2"/>
  <c r="K4" i="2"/>
  <c r="G5" i="2"/>
  <c r="G68" i="2" s="1"/>
  <c r="K5" i="2"/>
  <c r="G6" i="2"/>
  <c r="K6" i="2"/>
  <c r="G7" i="2"/>
  <c r="G70" i="2" s="1"/>
  <c r="G105" i="2" s="1"/>
  <c r="K7" i="2"/>
  <c r="K70" i="2" s="1"/>
  <c r="K105" i="2" s="1"/>
  <c r="G8" i="2"/>
  <c r="K8" i="2"/>
  <c r="K71" i="2" s="1"/>
  <c r="K106" i="2" s="1"/>
  <c r="G9" i="2"/>
  <c r="G72" i="2" s="1"/>
  <c r="G107" i="2" s="1"/>
  <c r="K9" i="2"/>
  <c r="G10" i="2"/>
  <c r="K10" i="2"/>
  <c r="G11" i="2"/>
  <c r="K11" i="2"/>
  <c r="K74" i="2" s="1"/>
  <c r="K109" i="2" s="1"/>
  <c r="G12" i="2"/>
  <c r="K12" i="2"/>
  <c r="K75" i="2" s="1"/>
  <c r="K110" i="2" s="1"/>
  <c r="G13" i="2"/>
  <c r="K13" i="2"/>
  <c r="K76" i="2" s="1"/>
  <c r="K111" i="2" s="1"/>
  <c r="G14" i="2"/>
  <c r="G15" i="2"/>
  <c r="G78" i="2" s="1"/>
  <c r="G113" i="2" s="1"/>
  <c r="K15" i="2"/>
  <c r="K78" i="2" s="1"/>
  <c r="K113" i="2" s="1"/>
  <c r="G16" i="2"/>
  <c r="K16" i="2"/>
  <c r="G17" i="2"/>
  <c r="G80" i="2" s="1"/>
  <c r="G115" i="2" s="1"/>
  <c r="K17" i="2"/>
  <c r="K80" i="2" s="1"/>
  <c r="K115" i="2" s="1"/>
  <c r="K18" i="2"/>
  <c r="G19" i="2"/>
  <c r="K19" i="2"/>
  <c r="G20" i="2"/>
  <c r="K20" i="2"/>
  <c r="K83" i="2" s="1"/>
  <c r="K118" i="2" s="1"/>
  <c r="G21" i="2"/>
  <c r="K21" i="2"/>
  <c r="C85" i="2"/>
  <c r="C120" i="2" s="1"/>
  <c r="G22" i="2"/>
  <c r="G85" i="2" s="1"/>
  <c r="G120" i="2" s="1"/>
  <c r="K22" i="2"/>
  <c r="K85" i="2" s="1"/>
  <c r="K120" i="2" s="1"/>
  <c r="W85" i="2"/>
  <c r="W120" i="2" s="1"/>
  <c r="G23" i="2"/>
  <c r="G86" i="2" s="1"/>
  <c r="G121" i="2" s="1"/>
  <c r="K23" i="2"/>
  <c r="G24" i="2"/>
  <c r="K24" i="2"/>
  <c r="K25" i="2"/>
  <c r="K88" i="2" s="1"/>
  <c r="K123" i="2" s="1"/>
  <c r="W88" i="2"/>
  <c r="W123" i="2" s="1"/>
  <c r="G26" i="2"/>
  <c r="G89" i="2" s="1"/>
  <c r="G124" i="2" s="1"/>
  <c r="K26" i="2"/>
  <c r="K89" i="2" s="1"/>
  <c r="K124" i="2" s="1"/>
  <c r="G27" i="2"/>
  <c r="G90" i="2" s="1"/>
  <c r="G125" i="2" s="1"/>
  <c r="K27" i="2"/>
  <c r="W90" i="2"/>
  <c r="W125" i="2" s="1"/>
  <c r="W133" i="2" s="1"/>
  <c r="G28" i="2"/>
  <c r="G91" i="2" s="1"/>
  <c r="G126" i="2" s="1"/>
  <c r="K28" i="2"/>
  <c r="G29" i="2"/>
  <c r="K29" i="2"/>
  <c r="S94" i="2"/>
  <c r="S129" i="2" s="1"/>
  <c r="S127" i="2"/>
  <c r="AA100" i="2"/>
  <c r="T80" i="2"/>
  <c r="T115" i="2" s="1"/>
  <c r="V127" i="2"/>
  <c r="Q8" i="6"/>
  <c r="D71" i="2"/>
  <c r="D106" i="2" s="1"/>
  <c r="D83" i="2"/>
  <c r="D118" i="2" s="1"/>
  <c r="D87" i="2"/>
  <c r="D122" i="2" s="1"/>
  <c r="P87" i="2"/>
  <c r="P122" i="2" s="1"/>
  <c r="H127" i="2"/>
  <c r="H94" i="2"/>
  <c r="H129" i="2" s="1"/>
  <c r="L127" i="2"/>
  <c r="L94" i="2"/>
  <c r="L129" i="2" s="1"/>
  <c r="X127" i="2"/>
  <c r="X94" i="2"/>
  <c r="AB127" i="2"/>
  <c r="AB94" i="2"/>
  <c r="C58" i="2"/>
  <c r="C88" i="2" s="1"/>
  <c r="C123" i="2" s="1"/>
  <c r="V65" i="2"/>
  <c r="F127" i="2"/>
  <c r="AA127" i="2"/>
  <c r="L22" i="6"/>
  <c r="D130" i="6"/>
  <c r="U26" i="6"/>
  <c r="U27" i="6"/>
  <c r="Q30" i="6"/>
  <c r="H32" i="6"/>
  <c r="T82" i="2"/>
  <c r="T117" i="2" s="1"/>
  <c r="U117" i="2"/>
  <c r="U118" i="2"/>
  <c r="T83" i="2"/>
  <c r="T118" i="2" s="1"/>
  <c r="U121" i="2"/>
  <c r="T86" i="2"/>
  <c r="T121" i="2" s="1"/>
  <c r="U122" i="2"/>
  <c r="U125" i="2"/>
  <c r="I127" i="2"/>
  <c r="I94" i="2"/>
  <c r="I129" i="2" s="1"/>
  <c r="M127" i="2"/>
  <c r="M94" i="2"/>
  <c r="M129" i="2" s="1"/>
  <c r="M134" i="2" s="1"/>
  <c r="Q127" i="2"/>
  <c r="Q94" i="2"/>
  <c r="Q129" i="2" s="1"/>
  <c r="Y127" i="2"/>
  <c r="Y94" i="2"/>
  <c r="AA65" i="2"/>
  <c r="Q67" i="2"/>
  <c r="Q102" i="2" s="1"/>
  <c r="R128" i="2"/>
  <c r="P93" i="2"/>
  <c r="P128" i="2" s="1"/>
  <c r="U94" i="2"/>
  <c r="U114" i="2"/>
  <c r="H5" i="6"/>
  <c r="K52" i="6"/>
  <c r="K53" i="6" s="1"/>
  <c r="H14" i="6"/>
  <c r="I119" i="6"/>
  <c r="H15" i="6"/>
  <c r="H128" i="2"/>
  <c r="L5" i="6"/>
  <c r="U8" i="6"/>
  <c r="O52" i="6"/>
  <c r="O53" i="6" s="1"/>
  <c r="L14" i="6"/>
  <c r="T53" i="6"/>
  <c r="M119" i="6"/>
  <c r="L15" i="6"/>
  <c r="Q17" i="6"/>
  <c r="H49" i="6"/>
  <c r="AB53" i="6"/>
  <c r="U33" i="6"/>
  <c r="Q41" i="6"/>
  <c r="K93" i="2"/>
  <c r="K128" i="2" s="1"/>
  <c r="T93" i="2"/>
  <c r="T128" i="2" s="1"/>
  <c r="D110" i="6"/>
  <c r="C6" i="6"/>
  <c r="H6" i="6"/>
  <c r="L6" i="6"/>
  <c r="I112" i="6"/>
  <c r="H8" i="6"/>
  <c r="U11" i="6"/>
  <c r="D117" i="6"/>
  <c r="U13" i="6"/>
  <c r="G52" i="6"/>
  <c r="G53" i="6" s="1"/>
  <c r="W52" i="6"/>
  <c r="W53" i="6" s="1"/>
  <c r="U14" i="6"/>
  <c r="AA52" i="6"/>
  <c r="AA53" i="6" s="1"/>
  <c r="M108" i="6"/>
  <c r="L4" i="6"/>
  <c r="Q5" i="6"/>
  <c r="D115" i="6"/>
  <c r="C11" i="6"/>
  <c r="D53" i="6"/>
  <c r="S52" i="6"/>
  <c r="S53" i="6" s="1"/>
  <c r="Q14" i="6"/>
  <c r="Q52" i="6" s="1"/>
  <c r="Q53" i="6" s="1"/>
  <c r="H18" i="6"/>
  <c r="D123" i="6"/>
  <c r="U19" i="6"/>
  <c r="M112" i="6"/>
  <c r="L8" i="6"/>
  <c r="I116" i="6"/>
  <c r="H12" i="6"/>
  <c r="G117" i="6"/>
  <c r="D119" i="6"/>
  <c r="D124" i="6" s="1"/>
  <c r="C15" i="6"/>
  <c r="D160" i="6"/>
  <c r="U17" i="6"/>
  <c r="L18" i="6"/>
  <c r="H28" i="6"/>
  <c r="D135" i="6"/>
  <c r="C31" i="6"/>
  <c r="L32" i="6"/>
  <c r="D139" i="6"/>
  <c r="D140" i="6"/>
  <c r="H38" i="6"/>
  <c r="U41" i="6"/>
  <c r="Q42" i="6"/>
  <c r="Q49" i="6"/>
  <c r="I108" i="6"/>
  <c r="H4" i="6"/>
  <c r="D111" i="6"/>
  <c r="H7" i="6"/>
  <c r="L7" i="6"/>
  <c r="H9" i="6"/>
  <c r="L9" i="6"/>
  <c r="U9" i="6"/>
  <c r="Q13" i="6"/>
  <c r="C13" i="6" s="1"/>
  <c r="P53" i="6"/>
  <c r="X53" i="6"/>
  <c r="L16" i="6"/>
  <c r="Q16" i="6"/>
  <c r="U16" i="6"/>
  <c r="Q19" i="6"/>
  <c r="C19" i="6" s="1"/>
  <c r="H20" i="6"/>
  <c r="C20" i="6" s="1"/>
  <c r="D125" i="6"/>
  <c r="H21" i="6"/>
  <c r="L21" i="6"/>
  <c r="U21" i="6"/>
  <c r="H22" i="6"/>
  <c r="U25" i="6"/>
  <c r="H27" i="6"/>
  <c r="Q27" i="6"/>
  <c r="Q33" i="6"/>
  <c r="H41" i="6"/>
  <c r="U44" i="6"/>
  <c r="Q47" i="6"/>
  <c r="U5" i="6"/>
  <c r="Q7" i="6"/>
  <c r="U7" i="6"/>
  <c r="Q9" i="6"/>
  <c r="H10" i="6"/>
  <c r="L10" i="6"/>
  <c r="M116" i="6"/>
  <c r="L12" i="6"/>
  <c r="Q12" i="6"/>
  <c r="U12" i="6"/>
  <c r="E53" i="6"/>
  <c r="I52" i="6"/>
  <c r="I53" i="6" s="1"/>
  <c r="M52" i="6"/>
  <c r="M53" i="6" s="1"/>
  <c r="Y52" i="6"/>
  <c r="Y53" i="6" s="1"/>
  <c r="AC52" i="6"/>
  <c r="H16" i="6"/>
  <c r="C16" i="6" s="1"/>
  <c r="C17" i="6"/>
  <c r="Q21" i="6"/>
  <c r="C22" i="6"/>
  <c r="D128" i="6"/>
  <c r="P128" i="6"/>
  <c r="U24" i="6"/>
  <c r="Q25" i="6"/>
  <c r="L28" i="6"/>
  <c r="H33" i="6"/>
  <c r="U36" i="6"/>
  <c r="C36" i="6" s="1"/>
  <c r="Q39" i="6"/>
  <c r="D147" i="6"/>
  <c r="D148" i="6"/>
  <c r="C44" i="6"/>
  <c r="H46" i="6"/>
  <c r="U49" i="6"/>
  <c r="Q50" i="6"/>
  <c r="D118" i="6"/>
  <c r="K115" i="6"/>
  <c r="S115" i="6"/>
  <c r="AA115" i="6"/>
  <c r="F52" i="6"/>
  <c r="F53" i="6" s="1"/>
  <c r="J52" i="6"/>
  <c r="J53" i="6" s="1"/>
  <c r="N52" i="6"/>
  <c r="N53" i="6" s="1"/>
  <c r="R52" i="6"/>
  <c r="R53" i="6" s="1"/>
  <c r="V52" i="6"/>
  <c r="V53" i="6" s="1"/>
  <c r="Z52" i="6"/>
  <c r="Z53" i="6" s="1"/>
  <c r="Q26" i="6"/>
  <c r="L29" i="6"/>
  <c r="L34" i="6"/>
  <c r="U35" i="6"/>
  <c r="L37" i="6"/>
  <c r="U38" i="6"/>
  <c r="L42" i="6"/>
  <c r="U43" i="6"/>
  <c r="L45" i="6"/>
  <c r="U46" i="6"/>
  <c r="L50" i="6"/>
  <c r="U51" i="6"/>
  <c r="C51" i="6" s="1"/>
  <c r="G57" i="6"/>
  <c r="O57" i="6"/>
  <c r="O109" i="6" s="1"/>
  <c r="W57" i="6"/>
  <c r="W109" i="6" s="1"/>
  <c r="K59" i="6"/>
  <c r="K111" i="6" s="1"/>
  <c r="S59" i="6"/>
  <c r="S111" i="6" s="1"/>
  <c r="AA59" i="6"/>
  <c r="AA111" i="6" s="1"/>
  <c r="G61" i="6"/>
  <c r="G113" i="6" s="1"/>
  <c r="O61" i="6"/>
  <c r="O113" i="6" s="1"/>
  <c r="W61" i="6"/>
  <c r="W113" i="6" s="1"/>
  <c r="L25" i="6"/>
  <c r="AB130" i="6"/>
  <c r="H29" i="6"/>
  <c r="C29" i="6" s="1"/>
  <c r="T134" i="6"/>
  <c r="D136" i="6"/>
  <c r="Q35" i="6"/>
  <c r="H37" i="6"/>
  <c r="Q38" i="6"/>
  <c r="D144" i="6"/>
  <c r="H42" i="6"/>
  <c r="Q43" i="6"/>
  <c r="C43" i="6" s="1"/>
  <c r="H45" i="6"/>
  <c r="Q46" i="6"/>
  <c r="D152" i="6"/>
  <c r="H50" i="6"/>
  <c r="F102" i="6"/>
  <c r="F101" i="6"/>
  <c r="F153" i="6" s="1"/>
  <c r="F97" i="6"/>
  <c r="F149" i="6" s="1"/>
  <c r="F95" i="6"/>
  <c r="F93" i="6"/>
  <c r="F145" i="6" s="1"/>
  <c r="F91" i="6"/>
  <c r="F89" i="6"/>
  <c r="F141" i="6" s="1"/>
  <c r="F87" i="6"/>
  <c r="F85" i="6"/>
  <c r="F137" i="6" s="1"/>
  <c r="F98" i="6"/>
  <c r="F150" i="6" s="1"/>
  <c r="F96" i="6"/>
  <c r="F94" i="6"/>
  <c r="F92" i="6"/>
  <c r="F90" i="6"/>
  <c r="F142" i="6" s="1"/>
  <c r="F88" i="6"/>
  <c r="F100" i="6"/>
  <c r="F99" i="6"/>
  <c r="F84" i="6"/>
  <c r="F136" i="6" s="1"/>
  <c r="F82" i="6"/>
  <c r="F134" i="6" s="1"/>
  <c r="F80" i="6"/>
  <c r="F132" i="6" s="1"/>
  <c r="F78" i="6"/>
  <c r="F130" i="6" s="1"/>
  <c r="F76" i="6"/>
  <c r="F128" i="6" s="1"/>
  <c r="F74" i="6"/>
  <c r="F126" i="6" s="1"/>
  <c r="F81" i="6"/>
  <c r="F133" i="6" s="1"/>
  <c r="F75" i="6"/>
  <c r="F64" i="6"/>
  <c r="F116" i="6" s="1"/>
  <c r="F62" i="6"/>
  <c r="F114" i="6" s="1"/>
  <c r="F60" i="6"/>
  <c r="F112" i="6" s="1"/>
  <c r="F58" i="6"/>
  <c r="F110" i="6" s="1"/>
  <c r="F56" i="6"/>
  <c r="F77" i="6"/>
  <c r="F129" i="6" s="1"/>
  <c r="F83" i="6"/>
  <c r="F79" i="6"/>
  <c r="F70" i="6"/>
  <c r="F122" i="6" s="1"/>
  <c r="F69" i="6"/>
  <c r="F121" i="6" s="1"/>
  <c r="F160" i="6" s="1"/>
  <c r="F73" i="6"/>
  <c r="F71" i="6"/>
  <c r="F123" i="6" s="1"/>
  <c r="F68" i="6"/>
  <c r="F120" i="6" s="1"/>
  <c r="J100" i="6"/>
  <c r="J99" i="6"/>
  <c r="J97" i="6"/>
  <c r="J95" i="6"/>
  <c r="J93" i="6"/>
  <c r="J145" i="6" s="1"/>
  <c r="J91" i="6"/>
  <c r="J89" i="6"/>
  <c r="J87" i="6"/>
  <c r="J102" i="6"/>
  <c r="J154" i="6" s="1"/>
  <c r="J101" i="6"/>
  <c r="J153" i="6" s="1"/>
  <c r="J85" i="6"/>
  <c r="J137" i="6" s="1"/>
  <c r="J98" i="6"/>
  <c r="J150" i="6" s="1"/>
  <c r="J96" i="6"/>
  <c r="J94" i="6"/>
  <c r="J146" i="6" s="1"/>
  <c r="J92" i="6"/>
  <c r="J90" i="6"/>
  <c r="J142" i="6" s="1"/>
  <c r="J88" i="6"/>
  <c r="J84" i="6"/>
  <c r="J136" i="6" s="1"/>
  <c r="J82" i="6"/>
  <c r="J134" i="6" s="1"/>
  <c r="J80" i="6"/>
  <c r="J132" i="6" s="1"/>
  <c r="J78" i="6"/>
  <c r="J130" i="6" s="1"/>
  <c r="J76" i="6"/>
  <c r="J128" i="6" s="1"/>
  <c r="J74" i="6"/>
  <c r="J126" i="6" s="1"/>
  <c r="J73" i="6"/>
  <c r="J71" i="6"/>
  <c r="J123" i="6" s="1"/>
  <c r="J64" i="6"/>
  <c r="J116" i="6" s="1"/>
  <c r="J62" i="6"/>
  <c r="J60" i="6"/>
  <c r="J58" i="6"/>
  <c r="J56" i="6"/>
  <c r="J108" i="6" s="1"/>
  <c r="J83" i="6"/>
  <c r="J75" i="6"/>
  <c r="J81" i="6"/>
  <c r="J77" i="6"/>
  <c r="J129" i="6" s="1"/>
  <c r="J79" i="6"/>
  <c r="J70" i="6"/>
  <c r="J122" i="6" s="1"/>
  <c r="J69" i="6"/>
  <c r="J121" i="6" s="1"/>
  <c r="J160" i="6" s="1"/>
  <c r="J68" i="6"/>
  <c r="J120" i="6" s="1"/>
  <c r="N97" i="6"/>
  <c r="N149" i="6" s="1"/>
  <c r="N95" i="6"/>
  <c r="N93" i="6"/>
  <c r="N145" i="6" s="1"/>
  <c r="N91" i="6"/>
  <c r="N89" i="6"/>
  <c r="N141" i="6" s="1"/>
  <c r="N87" i="6"/>
  <c r="N100" i="6"/>
  <c r="N99" i="6"/>
  <c r="N85" i="6"/>
  <c r="N137" i="6" s="1"/>
  <c r="N102" i="6"/>
  <c r="N154" i="6" s="1"/>
  <c r="N101" i="6"/>
  <c r="N153" i="6" s="1"/>
  <c r="N98" i="6"/>
  <c r="N96" i="6"/>
  <c r="N94" i="6"/>
  <c r="N146" i="6" s="1"/>
  <c r="N92" i="6"/>
  <c r="N90" i="6"/>
  <c r="N88" i="6"/>
  <c r="N84" i="6"/>
  <c r="N136" i="6" s="1"/>
  <c r="N82" i="6"/>
  <c r="N134" i="6" s="1"/>
  <c r="N80" i="6"/>
  <c r="N132" i="6" s="1"/>
  <c r="N78" i="6"/>
  <c r="N130" i="6" s="1"/>
  <c r="N76" i="6"/>
  <c r="N128" i="6" s="1"/>
  <c r="N74" i="6"/>
  <c r="N126" i="6" s="1"/>
  <c r="N83" i="6"/>
  <c r="N79" i="6"/>
  <c r="N70" i="6"/>
  <c r="N122" i="6" s="1"/>
  <c r="N69" i="6"/>
  <c r="N121" i="6" s="1"/>
  <c r="N64" i="6"/>
  <c r="N116" i="6" s="1"/>
  <c r="N62" i="6"/>
  <c r="N114" i="6" s="1"/>
  <c r="N60" i="6"/>
  <c r="N58" i="6"/>
  <c r="N56" i="6"/>
  <c r="N108" i="6" s="1"/>
  <c r="N81" i="6"/>
  <c r="N133" i="6" s="1"/>
  <c r="N73" i="6"/>
  <c r="N71" i="6"/>
  <c r="N123" i="6" s="1"/>
  <c r="N75" i="6"/>
  <c r="N77" i="6"/>
  <c r="N68" i="6"/>
  <c r="N120" i="6" s="1"/>
  <c r="R97" i="6"/>
  <c r="R95" i="6"/>
  <c r="R93" i="6"/>
  <c r="R91" i="6"/>
  <c r="R89" i="6"/>
  <c r="R87" i="6"/>
  <c r="R85" i="6"/>
  <c r="R100" i="6"/>
  <c r="R99" i="6"/>
  <c r="R98" i="6"/>
  <c r="R150" i="6" s="1"/>
  <c r="R96" i="6"/>
  <c r="R94" i="6"/>
  <c r="R92" i="6"/>
  <c r="R90" i="6"/>
  <c r="R88" i="6"/>
  <c r="R102" i="6"/>
  <c r="R101" i="6"/>
  <c r="R84" i="6"/>
  <c r="R82" i="6"/>
  <c r="R134" i="6" s="1"/>
  <c r="R80" i="6"/>
  <c r="R132" i="6" s="1"/>
  <c r="R78" i="6"/>
  <c r="R76" i="6"/>
  <c r="R128" i="6" s="1"/>
  <c r="R74" i="6"/>
  <c r="R126" i="6" s="1"/>
  <c r="R81" i="6"/>
  <c r="R133" i="6" s="1"/>
  <c r="R77" i="6"/>
  <c r="R64" i="6"/>
  <c r="R116" i="6" s="1"/>
  <c r="R62" i="6"/>
  <c r="R114" i="6" s="1"/>
  <c r="R60" i="6"/>
  <c r="R58" i="6"/>
  <c r="R56" i="6"/>
  <c r="R108" i="6" s="1"/>
  <c r="R79" i="6"/>
  <c r="R70" i="6"/>
  <c r="R69" i="6"/>
  <c r="R73" i="6"/>
  <c r="R71" i="6"/>
  <c r="R83" i="6"/>
  <c r="R75" i="6"/>
  <c r="R68" i="6"/>
  <c r="V102" i="6"/>
  <c r="V101" i="6"/>
  <c r="V97" i="6"/>
  <c r="V95" i="6"/>
  <c r="V93" i="6"/>
  <c r="V91" i="6"/>
  <c r="V89" i="6"/>
  <c r="V87" i="6"/>
  <c r="V85" i="6"/>
  <c r="V137" i="6" s="1"/>
  <c r="V98" i="6"/>
  <c r="V96" i="6"/>
  <c r="V94" i="6"/>
  <c r="V92" i="6"/>
  <c r="V90" i="6"/>
  <c r="V88" i="6"/>
  <c r="V100" i="6"/>
  <c r="V99" i="6"/>
  <c r="V84" i="6"/>
  <c r="V82" i="6"/>
  <c r="V80" i="6"/>
  <c r="V78" i="6"/>
  <c r="V76" i="6"/>
  <c r="V74" i="6"/>
  <c r="V75" i="6"/>
  <c r="V64" i="6"/>
  <c r="V62" i="6"/>
  <c r="V60" i="6"/>
  <c r="V58" i="6"/>
  <c r="V110" i="6" s="1"/>
  <c r="V56" i="6"/>
  <c r="V108" i="6" s="1"/>
  <c r="V77" i="6"/>
  <c r="V129" i="6" s="1"/>
  <c r="V83" i="6"/>
  <c r="V79" i="6"/>
  <c r="V70" i="6"/>
  <c r="V122" i="6" s="1"/>
  <c r="V69" i="6"/>
  <c r="V81" i="6"/>
  <c r="V73" i="6"/>
  <c r="V71" i="6"/>
  <c r="V123" i="6" s="1"/>
  <c r="V68" i="6"/>
  <c r="Z100" i="6"/>
  <c r="Z99" i="6"/>
  <c r="Z97" i="6"/>
  <c r="Z149" i="6" s="1"/>
  <c r="Z95" i="6"/>
  <c r="Z93" i="6"/>
  <c r="Z145" i="6" s="1"/>
  <c r="Z91" i="6"/>
  <c r="Z89" i="6"/>
  <c r="Z141" i="6" s="1"/>
  <c r="Z87" i="6"/>
  <c r="Z102" i="6"/>
  <c r="Z101" i="6"/>
  <c r="Z153" i="6" s="1"/>
  <c r="Z85" i="6"/>
  <c r="Z137" i="6" s="1"/>
  <c r="Z96" i="6"/>
  <c r="Z94" i="6"/>
  <c r="Z92" i="6"/>
  <c r="Z90" i="6"/>
  <c r="Z142" i="6" s="1"/>
  <c r="Z88" i="6"/>
  <c r="Z98" i="6"/>
  <c r="Z150" i="6" s="1"/>
  <c r="Z84" i="6"/>
  <c r="Z82" i="6"/>
  <c r="Z80" i="6"/>
  <c r="Z132" i="6" s="1"/>
  <c r="Z78" i="6"/>
  <c r="Z130" i="6" s="1"/>
  <c r="Z76" i="6"/>
  <c r="Z128" i="6" s="1"/>
  <c r="Z74" i="6"/>
  <c r="Z126" i="6" s="1"/>
  <c r="Z73" i="6"/>
  <c r="Z71" i="6"/>
  <c r="Z123" i="6" s="1"/>
  <c r="Z64" i="6"/>
  <c r="Z116" i="6" s="1"/>
  <c r="Z62" i="6"/>
  <c r="Z114" i="6" s="1"/>
  <c r="Z60" i="6"/>
  <c r="Z112" i="6" s="1"/>
  <c r="Z58" i="6"/>
  <c r="Z110" i="6" s="1"/>
  <c r="Z56" i="6"/>
  <c r="Z83" i="6"/>
  <c r="Z75" i="6"/>
  <c r="Z81" i="6"/>
  <c r="Z133" i="6" s="1"/>
  <c r="Z77" i="6"/>
  <c r="Z129" i="6" s="1"/>
  <c r="Z79" i="6"/>
  <c r="Z70" i="6"/>
  <c r="Z122" i="6" s="1"/>
  <c r="Z69" i="6"/>
  <c r="Z121" i="6" s="1"/>
  <c r="Z160" i="6" s="1"/>
  <c r="Z68" i="6"/>
  <c r="J57" i="6"/>
  <c r="J109" i="6" s="1"/>
  <c r="R57" i="6"/>
  <c r="Z57" i="6"/>
  <c r="Z109" i="6" s="1"/>
  <c r="F59" i="6"/>
  <c r="F111" i="6" s="1"/>
  <c r="N59" i="6"/>
  <c r="N111" i="6" s="1"/>
  <c r="V59" i="6"/>
  <c r="J61" i="6"/>
  <c r="J113" i="6" s="1"/>
  <c r="R61" i="6"/>
  <c r="R113" i="6" s="1"/>
  <c r="Z61" i="6"/>
  <c r="Z113" i="6" s="1"/>
  <c r="F63" i="6"/>
  <c r="F115" i="6" s="1"/>
  <c r="N63" i="6"/>
  <c r="N115" i="6" s="1"/>
  <c r="V63" i="6"/>
  <c r="V115" i="6" s="1"/>
  <c r="J65" i="6"/>
  <c r="J117" i="6" s="1"/>
  <c r="R65" i="6"/>
  <c r="Z65" i="6"/>
  <c r="Z117" i="6" s="1"/>
  <c r="U23" i="6"/>
  <c r="H25" i="6"/>
  <c r="C25" i="6" s="1"/>
  <c r="N129" i="6"/>
  <c r="R129" i="6"/>
  <c r="D132" i="6"/>
  <c r="C28" i="6"/>
  <c r="X132" i="6"/>
  <c r="J133" i="6"/>
  <c r="H30" i="6"/>
  <c r="L30" i="6"/>
  <c r="V134" i="6"/>
  <c r="U30" i="6"/>
  <c r="Z134" i="6"/>
  <c r="U32" i="6"/>
  <c r="L33" i="6"/>
  <c r="U34" i="6"/>
  <c r="C37" i="6"/>
  <c r="J141" i="6"/>
  <c r="N142" i="6"/>
  <c r="L38" i="6"/>
  <c r="U39" i="6"/>
  <c r="U40" i="6"/>
  <c r="L41" i="6"/>
  <c r="C41" i="6" s="1"/>
  <c r="F146" i="6"/>
  <c r="V146" i="6"/>
  <c r="U42" i="6"/>
  <c r="Z146" i="6"/>
  <c r="C45" i="6"/>
  <c r="J149" i="6"/>
  <c r="N150" i="6"/>
  <c r="L46" i="6"/>
  <c r="U47" i="6"/>
  <c r="U48" i="6"/>
  <c r="C48" i="6" s="1"/>
  <c r="L49" i="6"/>
  <c r="C49" i="6" s="1"/>
  <c r="F154" i="6"/>
  <c r="V154" i="6"/>
  <c r="U50" i="6"/>
  <c r="Z154" i="6"/>
  <c r="G102" i="6"/>
  <c r="G154" i="6" s="1"/>
  <c r="G100" i="6"/>
  <c r="G85" i="6"/>
  <c r="G83" i="6"/>
  <c r="G135" i="6" s="1"/>
  <c r="G81" i="6"/>
  <c r="G133" i="6" s="1"/>
  <c r="G98" i="6"/>
  <c r="G96" i="6"/>
  <c r="G94" i="6"/>
  <c r="G146" i="6" s="1"/>
  <c r="G92" i="6"/>
  <c r="G90" i="6"/>
  <c r="G142" i="6" s="1"/>
  <c r="G88" i="6"/>
  <c r="G99" i="6"/>
  <c r="G151" i="6" s="1"/>
  <c r="G84" i="6"/>
  <c r="G82" i="6"/>
  <c r="G101" i="6"/>
  <c r="G97" i="6"/>
  <c r="G95" i="6"/>
  <c r="G93" i="6"/>
  <c r="G91" i="6"/>
  <c r="G89" i="6"/>
  <c r="G87" i="6"/>
  <c r="G139" i="6" s="1"/>
  <c r="G70" i="6"/>
  <c r="G77" i="6"/>
  <c r="G76" i="6"/>
  <c r="G67" i="6"/>
  <c r="G119" i="6" s="1"/>
  <c r="G79" i="6"/>
  <c r="G78" i="6"/>
  <c r="G69" i="6"/>
  <c r="G121" i="6" s="1"/>
  <c r="G160" i="6" s="1"/>
  <c r="G80" i="6"/>
  <c r="G73" i="6"/>
  <c r="G71" i="6"/>
  <c r="G68" i="6"/>
  <c r="G75" i="6"/>
  <c r="G127" i="6" s="1"/>
  <c r="G74" i="6"/>
  <c r="G64" i="6"/>
  <c r="G62" i="6"/>
  <c r="E114" i="6" s="1"/>
  <c r="G60" i="6"/>
  <c r="G58" i="6"/>
  <c r="G56" i="6"/>
  <c r="K102" i="6"/>
  <c r="K154" i="6" s="1"/>
  <c r="K100" i="6"/>
  <c r="K101" i="6"/>
  <c r="K85" i="6"/>
  <c r="K83" i="6"/>
  <c r="K135" i="6" s="1"/>
  <c r="K81" i="6"/>
  <c r="K133" i="6" s="1"/>
  <c r="K98" i="6"/>
  <c r="K150" i="6" s="1"/>
  <c r="K96" i="6"/>
  <c r="K94" i="6"/>
  <c r="K146" i="6" s="1"/>
  <c r="K92" i="6"/>
  <c r="K90" i="6"/>
  <c r="K142" i="6" s="1"/>
  <c r="K88" i="6"/>
  <c r="K84" i="6"/>
  <c r="K82" i="6"/>
  <c r="K134" i="6" s="1"/>
  <c r="K99" i="6"/>
  <c r="K151" i="6" s="1"/>
  <c r="K97" i="6"/>
  <c r="K95" i="6"/>
  <c r="K147" i="6" s="1"/>
  <c r="K93" i="6"/>
  <c r="K91" i="6"/>
  <c r="K143" i="6" s="1"/>
  <c r="K89" i="6"/>
  <c r="K87" i="6"/>
  <c r="K70" i="6"/>
  <c r="K122" i="6" s="1"/>
  <c r="K75" i="6"/>
  <c r="K127" i="6" s="1"/>
  <c r="K74" i="6"/>
  <c r="K126" i="6" s="1"/>
  <c r="K67" i="6"/>
  <c r="K77" i="6"/>
  <c r="K129" i="6" s="1"/>
  <c r="K76" i="6"/>
  <c r="K79" i="6"/>
  <c r="K131" i="6" s="1"/>
  <c r="K78" i="6"/>
  <c r="K130" i="6" s="1"/>
  <c r="K69" i="6"/>
  <c r="K121" i="6" s="1"/>
  <c r="K160" i="6" s="1"/>
  <c r="K68" i="6"/>
  <c r="K120" i="6" s="1"/>
  <c r="K80" i="6"/>
  <c r="K132" i="6" s="1"/>
  <c r="K73" i="6"/>
  <c r="K125" i="6" s="1"/>
  <c r="K71" i="6"/>
  <c r="K123" i="6" s="1"/>
  <c r="K64" i="6"/>
  <c r="K116" i="6" s="1"/>
  <c r="K62" i="6"/>
  <c r="K114" i="6" s="1"/>
  <c r="K60" i="6"/>
  <c r="K112" i="6" s="1"/>
  <c r="K58" i="6"/>
  <c r="K110" i="6" s="1"/>
  <c r="K56" i="6"/>
  <c r="K108" i="6" s="1"/>
  <c r="O102" i="6"/>
  <c r="O154" i="6" s="1"/>
  <c r="O100" i="6"/>
  <c r="O99" i="6"/>
  <c r="O151" i="6" s="1"/>
  <c r="O85" i="6"/>
  <c r="O83" i="6"/>
  <c r="O135" i="6" s="1"/>
  <c r="O81" i="6"/>
  <c r="O133" i="6" s="1"/>
  <c r="O101" i="6"/>
  <c r="O98" i="6"/>
  <c r="O150" i="6" s="1"/>
  <c r="O96" i="6"/>
  <c r="O148" i="6" s="1"/>
  <c r="O94" i="6"/>
  <c r="O146" i="6" s="1"/>
  <c r="O92" i="6"/>
  <c r="O90" i="6"/>
  <c r="O142" i="6" s="1"/>
  <c r="O88" i="6"/>
  <c r="O140" i="6" s="1"/>
  <c r="O84" i="6"/>
  <c r="O82" i="6"/>
  <c r="O134" i="6" s="1"/>
  <c r="O97" i="6"/>
  <c r="O95" i="6"/>
  <c r="O147" i="6" s="1"/>
  <c r="O93" i="6"/>
  <c r="O91" i="6"/>
  <c r="O143" i="6" s="1"/>
  <c r="O89" i="6"/>
  <c r="O87" i="6"/>
  <c r="O70" i="6"/>
  <c r="O122" i="6" s="1"/>
  <c r="O80" i="6"/>
  <c r="O73" i="6"/>
  <c r="O71" i="6"/>
  <c r="O123" i="6" s="1"/>
  <c r="O67" i="6"/>
  <c r="O119" i="6" s="1"/>
  <c r="O75" i="6"/>
  <c r="O127" i="6" s="1"/>
  <c r="O74" i="6"/>
  <c r="O126" i="6" s="1"/>
  <c r="O77" i="6"/>
  <c r="O129" i="6" s="1"/>
  <c r="O76" i="6"/>
  <c r="O68" i="6"/>
  <c r="O120" i="6" s="1"/>
  <c r="O79" i="6"/>
  <c r="O131" i="6" s="1"/>
  <c r="O78" i="6"/>
  <c r="O130" i="6" s="1"/>
  <c r="O69" i="6"/>
  <c r="O121" i="6" s="1"/>
  <c r="O160" i="6" s="1"/>
  <c r="O64" i="6"/>
  <c r="O116" i="6" s="1"/>
  <c r="O62" i="6"/>
  <c r="O114" i="6" s="1"/>
  <c r="O60" i="6"/>
  <c r="O112" i="6" s="1"/>
  <c r="O58" i="6"/>
  <c r="O110" i="6" s="1"/>
  <c r="O56" i="6"/>
  <c r="S102" i="6"/>
  <c r="S154" i="6" s="1"/>
  <c r="S100" i="6"/>
  <c r="S85" i="6"/>
  <c r="S83" i="6"/>
  <c r="S135" i="6" s="1"/>
  <c r="S81" i="6"/>
  <c r="S133" i="6" s="1"/>
  <c r="S99" i="6"/>
  <c r="S151" i="6" s="1"/>
  <c r="S98" i="6"/>
  <c r="S150" i="6" s="1"/>
  <c r="S96" i="6"/>
  <c r="S94" i="6"/>
  <c r="S146" i="6" s="1"/>
  <c r="S92" i="6"/>
  <c r="S90" i="6"/>
  <c r="S142" i="6" s="1"/>
  <c r="S88" i="6"/>
  <c r="S101" i="6"/>
  <c r="S84" i="6"/>
  <c r="S82" i="6"/>
  <c r="S134" i="6" s="1"/>
  <c r="S97" i="6"/>
  <c r="S95" i="6"/>
  <c r="S147" i="6" s="1"/>
  <c r="S93" i="6"/>
  <c r="S91" i="6"/>
  <c r="S143" i="6" s="1"/>
  <c r="S89" i="6"/>
  <c r="S87" i="6"/>
  <c r="S70" i="6"/>
  <c r="S122" i="6" s="1"/>
  <c r="S79" i="6"/>
  <c r="S131" i="6" s="1"/>
  <c r="S78" i="6"/>
  <c r="S130" i="6" s="1"/>
  <c r="S69" i="6"/>
  <c r="S121" i="6" s="1"/>
  <c r="S160" i="6" s="1"/>
  <c r="S67" i="6"/>
  <c r="S80" i="6"/>
  <c r="S73" i="6"/>
  <c r="S125" i="6" s="1"/>
  <c r="S71" i="6"/>
  <c r="S123" i="6" s="1"/>
  <c r="S75" i="6"/>
  <c r="S127" i="6" s="1"/>
  <c r="S74" i="6"/>
  <c r="S126" i="6" s="1"/>
  <c r="S68" i="6"/>
  <c r="S120" i="6" s="1"/>
  <c r="S77" i="6"/>
  <c r="S129" i="6" s="1"/>
  <c r="S76" i="6"/>
  <c r="S128" i="6" s="1"/>
  <c r="S64" i="6"/>
  <c r="S116" i="6" s="1"/>
  <c r="S62" i="6"/>
  <c r="S114" i="6" s="1"/>
  <c r="S60" i="6"/>
  <c r="S112" i="6" s="1"/>
  <c r="S58" i="6"/>
  <c r="S110" i="6" s="1"/>
  <c r="S56" i="6"/>
  <c r="S108" i="6" s="1"/>
  <c r="W102" i="6"/>
  <c r="W154" i="6" s="1"/>
  <c r="W100" i="6"/>
  <c r="W98" i="6"/>
  <c r="W150" i="6" s="1"/>
  <c r="W85" i="6"/>
  <c r="W83" i="6"/>
  <c r="W135" i="6" s="1"/>
  <c r="W81" i="6"/>
  <c r="W133" i="6" s="1"/>
  <c r="W96" i="6"/>
  <c r="W148" i="6" s="1"/>
  <c r="W94" i="6"/>
  <c r="W146" i="6" s="1"/>
  <c r="W92" i="6"/>
  <c r="W144" i="6" s="1"/>
  <c r="W90" i="6"/>
  <c r="W142" i="6" s="1"/>
  <c r="W88" i="6"/>
  <c r="W99" i="6"/>
  <c r="W151" i="6" s="1"/>
  <c r="W84" i="6"/>
  <c r="W136" i="6" s="1"/>
  <c r="W82" i="6"/>
  <c r="W134" i="6" s="1"/>
  <c r="W101" i="6"/>
  <c r="W97" i="6"/>
  <c r="W95" i="6"/>
  <c r="W147" i="6" s="1"/>
  <c r="W93" i="6"/>
  <c r="W91" i="6"/>
  <c r="W143" i="6" s="1"/>
  <c r="W89" i="6"/>
  <c r="W87" i="6"/>
  <c r="W139" i="6" s="1"/>
  <c r="W70" i="6"/>
  <c r="W122" i="6" s="1"/>
  <c r="W77" i="6"/>
  <c r="W129" i="6" s="1"/>
  <c r="W76" i="6"/>
  <c r="W67" i="6"/>
  <c r="W119" i="6" s="1"/>
  <c r="W79" i="6"/>
  <c r="W131" i="6" s="1"/>
  <c r="W78" i="6"/>
  <c r="W130" i="6" s="1"/>
  <c r="W69" i="6"/>
  <c r="W121" i="6" s="1"/>
  <c r="W160" i="6" s="1"/>
  <c r="W80" i="6"/>
  <c r="W73" i="6"/>
  <c r="W71" i="6"/>
  <c r="W123" i="6" s="1"/>
  <c r="W68" i="6"/>
  <c r="W120" i="6" s="1"/>
  <c r="W75" i="6"/>
  <c r="W127" i="6" s="1"/>
  <c r="W74" i="6"/>
  <c r="W126" i="6" s="1"/>
  <c r="W64" i="6"/>
  <c r="W116" i="6" s="1"/>
  <c r="W62" i="6"/>
  <c r="W114" i="6" s="1"/>
  <c r="W60" i="6"/>
  <c r="W112" i="6" s="1"/>
  <c r="W58" i="6"/>
  <c r="W110" i="6" s="1"/>
  <c r="W56" i="6"/>
  <c r="AA102" i="6"/>
  <c r="AA154" i="6" s="1"/>
  <c r="AA100" i="6"/>
  <c r="AA98" i="6"/>
  <c r="AA150" i="6" s="1"/>
  <c r="AA101" i="6"/>
  <c r="AA153" i="6" s="1"/>
  <c r="AA85" i="6"/>
  <c r="AA83" i="6"/>
  <c r="AA135" i="6" s="1"/>
  <c r="AA81" i="6"/>
  <c r="AA133" i="6" s="1"/>
  <c r="AA96" i="6"/>
  <c r="AA148" i="6" s="1"/>
  <c r="AA94" i="6"/>
  <c r="AA146" i="6" s="1"/>
  <c r="AA92" i="6"/>
  <c r="AA90" i="6"/>
  <c r="AA142" i="6" s="1"/>
  <c r="AA88" i="6"/>
  <c r="AA140" i="6" s="1"/>
  <c r="AA84" i="6"/>
  <c r="AA82" i="6"/>
  <c r="AA134" i="6" s="1"/>
  <c r="AA99" i="6"/>
  <c r="AA151" i="6" s="1"/>
  <c r="AA97" i="6"/>
  <c r="AA95" i="6"/>
  <c r="AA147" i="6" s="1"/>
  <c r="AA93" i="6"/>
  <c r="AA91" i="6"/>
  <c r="AA143" i="6" s="1"/>
  <c r="AA89" i="6"/>
  <c r="AA87" i="6"/>
  <c r="AA70" i="6"/>
  <c r="AA122" i="6" s="1"/>
  <c r="AA75" i="6"/>
  <c r="AA127" i="6" s="1"/>
  <c r="AA74" i="6"/>
  <c r="AA126" i="6" s="1"/>
  <c r="AA67" i="6"/>
  <c r="AA77" i="6"/>
  <c r="AA129" i="6" s="1"/>
  <c r="AA76" i="6"/>
  <c r="AA128" i="6" s="1"/>
  <c r="AA79" i="6"/>
  <c r="AA131" i="6" s="1"/>
  <c r="AA78" i="6"/>
  <c r="AA130" i="6" s="1"/>
  <c r="AA69" i="6"/>
  <c r="AA121" i="6" s="1"/>
  <c r="AA160" i="6" s="1"/>
  <c r="AA68" i="6"/>
  <c r="AA120" i="6" s="1"/>
  <c r="AA80" i="6"/>
  <c r="AA132" i="6" s="1"/>
  <c r="AA73" i="6"/>
  <c r="AA125" i="6" s="1"/>
  <c r="AA71" i="6"/>
  <c r="AA123" i="6" s="1"/>
  <c r="AA64" i="6"/>
  <c r="AA116" i="6" s="1"/>
  <c r="AA62" i="6"/>
  <c r="AA114" i="6" s="1"/>
  <c r="AA60" i="6"/>
  <c r="AA112" i="6" s="1"/>
  <c r="AA58" i="6"/>
  <c r="AA110" i="6" s="1"/>
  <c r="AA56" i="6"/>
  <c r="K57" i="6"/>
  <c r="K109" i="6" s="1"/>
  <c r="S57" i="6"/>
  <c r="S109" i="6" s="1"/>
  <c r="AA57" i="6"/>
  <c r="AA109" i="6" s="1"/>
  <c r="G59" i="6"/>
  <c r="G111" i="6" s="1"/>
  <c r="O59" i="6"/>
  <c r="O111" i="6" s="1"/>
  <c r="W59" i="6"/>
  <c r="W111" i="6" s="1"/>
  <c r="K61" i="6"/>
  <c r="K113" i="6" s="1"/>
  <c r="S61" i="6"/>
  <c r="S113" i="6" s="1"/>
  <c r="AA61" i="6"/>
  <c r="AA113" i="6" s="1"/>
  <c r="G63" i="6"/>
  <c r="O63" i="6"/>
  <c r="O115" i="6" s="1"/>
  <c r="W63" i="6"/>
  <c r="W115" i="6" s="1"/>
  <c r="K65" i="6"/>
  <c r="K117" i="6" s="1"/>
  <c r="S65" i="6"/>
  <c r="S117" i="6" s="1"/>
  <c r="AA65" i="6"/>
  <c r="AA117" i="6" s="1"/>
  <c r="F67" i="6"/>
  <c r="F72" i="6" s="1"/>
  <c r="N67" i="6"/>
  <c r="N72" i="6" s="1"/>
  <c r="V67" i="6"/>
  <c r="F57" i="6"/>
  <c r="F109" i="6" s="1"/>
  <c r="N57" i="6"/>
  <c r="N109" i="6" s="1"/>
  <c r="V57" i="6"/>
  <c r="J59" i="6"/>
  <c r="J111" i="6" s="1"/>
  <c r="R59" i="6"/>
  <c r="Q59" i="6" s="1"/>
  <c r="Z59" i="6"/>
  <c r="Z111" i="6" s="1"/>
  <c r="F61" i="6"/>
  <c r="F113" i="6" s="1"/>
  <c r="N61" i="6"/>
  <c r="N113" i="6" s="1"/>
  <c r="V61" i="6"/>
  <c r="J63" i="6"/>
  <c r="J115" i="6" s="1"/>
  <c r="R63" i="6"/>
  <c r="Q63" i="6" s="1"/>
  <c r="Q115" i="6" s="1"/>
  <c r="Z63" i="6"/>
  <c r="Z115" i="6" s="1"/>
  <c r="F65" i="6"/>
  <c r="F117" i="6" s="1"/>
  <c r="N65" i="6"/>
  <c r="N117" i="6" s="1"/>
  <c r="V65" i="6"/>
  <c r="V117" i="6" s="1"/>
  <c r="H67" i="6"/>
  <c r="F127" i="6"/>
  <c r="J127" i="6"/>
  <c r="N127" i="6"/>
  <c r="R127" i="6"/>
  <c r="V127" i="6"/>
  <c r="Z127" i="6"/>
  <c r="G128" i="6"/>
  <c r="K128" i="6"/>
  <c r="O128" i="6"/>
  <c r="W128" i="6"/>
  <c r="F131" i="6"/>
  <c r="J131" i="6"/>
  <c r="N131" i="6"/>
  <c r="R131" i="6"/>
  <c r="V131" i="6"/>
  <c r="Z131" i="6"/>
  <c r="G132" i="6"/>
  <c r="O132" i="6"/>
  <c r="S132" i="6"/>
  <c r="W132" i="6"/>
  <c r="F135" i="6"/>
  <c r="J135" i="6"/>
  <c r="N135" i="6"/>
  <c r="R135" i="6"/>
  <c r="V135" i="6"/>
  <c r="Z135" i="6"/>
  <c r="G136" i="6"/>
  <c r="K136" i="6"/>
  <c r="O136" i="6"/>
  <c r="S136" i="6"/>
  <c r="AA136" i="6"/>
  <c r="F139" i="6"/>
  <c r="J139" i="6"/>
  <c r="N139" i="6"/>
  <c r="R139" i="6"/>
  <c r="V139" i="6"/>
  <c r="Z139" i="6"/>
  <c r="G140" i="6"/>
  <c r="K140" i="6"/>
  <c r="S140" i="6"/>
  <c r="W140" i="6"/>
  <c r="F143" i="6"/>
  <c r="J143" i="6"/>
  <c r="N143" i="6"/>
  <c r="R143" i="6"/>
  <c r="V143" i="6"/>
  <c r="Z143" i="6"/>
  <c r="G144" i="6"/>
  <c r="K144" i="6"/>
  <c r="O144" i="6"/>
  <c r="S144" i="6"/>
  <c r="AA144" i="6"/>
  <c r="F147" i="6"/>
  <c r="J147" i="6"/>
  <c r="N147" i="6"/>
  <c r="R147" i="6"/>
  <c r="V147" i="6"/>
  <c r="Z147" i="6"/>
  <c r="G148" i="6"/>
  <c r="K148" i="6"/>
  <c r="S148" i="6"/>
  <c r="F151" i="6"/>
  <c r="J151" i="6"/>
  <c r="N151" i="6"/>
  <c r="R151" i="6"/>
  <c r="V151" i="6"/>
  <c r="Z151" i="6"/>
  <c r="G152" i="6"/>
  <c r="K152" i="6"/>
  <c r="O152" i="6"/>
  <c r="S152" i="6"/>
  <c r="W152" i="6"/>
  <c r="AA152" i="6"/>
  <c r="I101" i="6"/>
  <c r="H101" i="6" s="1"/>
  <c r="I99" i="6"/>
  <c r="H99" i="6" s="1"/>
  <c r="H151" i="6" s="1"/>
  <c r="I84" i="6"/>
  <c r="H84" i="6" s="1"/>
  <c r="I82" i="6"/>
  <c r="H82" i="6" s="1"/>
  <c r="I100" i="6"/>
  <c r="H100" i="6" s="1"/>
  <c r="H152" i="6" s="1"/>
  <c r="I97" i="6"/>
  <c r="H97" i="6" s="1"/>
  <c r="I95" i="6"/>
  <c r="H95" i="6" s="1"/>
  <c r="H147" i="6" s="1"/>
  <c r="I93" i="6"/>
  <c r="H93" i="6" s="1"/>
  <c r="I91" i="6"/>
  <c r="H91" i="6" s="1"/>
  <c r="H143" i="6" s="1"/>
  <c r="I89" i="6"/>
  <c r="H89" i="6" s="1"/>
  <c r="I87" i="6"/>
  <c r="I102" i="6"/>
  <c r="H102" i="6" s="1"/>
  <c r="I85" i="6"/>
  <c r="H85" i="6" s="1"/>
  <c r="I83" i="6"/>
  <c r="H83" i="6" s="1"/>
  <c r="H135" i="6" s="1"/>
  <c r="I98" i="6"/>
  <c r="H98" i="6" s="1"/>
  <c r="I96" i="6"/>
  <c r="H96" i="6" s="1"/>
  <c r="H148" i="6" s="1"/>
  <c r="I94" i="6"/>
  <c r="H94" i="6" s="1"/>
  <c r="I92" i="6"/>
  <c r="H92" i="6" s="1"/>
  <c r="H144" i="6" s="1"/>
  <c r="I90" i="6"/>
  <c r="H90" i="6" s="1"/>
  <c r="I88" i="6"/>
  <c r="H88" i="6" s="1"/>
  <c r="H140" i="6" s="1"/>
  <c r="I71" i="6"/>
  <c r="H71" i="6" s="1"/>
  <c r="H123" i="6" s="1"/>
  <c r="I69" i="6"/>
  <c r="H69" i="6" s="1"/>
  <c r="H121" i="6" s="1"/>
  <c r="H160" i="6" s="1"/>
  <c r="M101" i="6"/>
  <c r="M99" i="6"/>
  <c r="M84" i="6"/>
  <c r="M82" i="6"/>
  <c r="M97" i="6"/>
  <c r="M95" i="6"/>
  <c r="M93" i="6"/>
  <c r="M145" i="6" s="1"/>
  <c r="M91" i="6"/>
  <c r="M143" i="6" s="1"/>
  <c r="M89" i="6"/>
  <c r="M87" i="6"/>
  <c r="M100" i="6"/>
  <c r="M152" i="6" s="1"/>
  <c r="M85" i="6"/>
  <c r="M83" i="6"/>
  <c r="M81" i="6"/>
  <c r="M133" i="6" s="1"/>
  <c r="M102" i="6"/>
  <c r="M154" i="6" s="1"/>
  <c r="M98" i="6"/>
  <c r="M96" i="6"/>
  <c r="M94" i="6"/>
  <c r="M92" i="6"/>
  <c r="M144" i="6" s="1"/>
  <c r="M90" i="6"/>
  <c r="M142" i="6" s="1"/>
  <c r="M88" i="6"/>
  <c r="M71" i="6"/>
  <c r="M123" i="6" s="1"/>
  <c r="M69" i="6"/>
  <c r="Y101" i="6"/>
  <c r="Y153" i="6" s="1"/>
  <c r="Y99" i="6"/>
  <c r="Y151" i="6" s="1"/>
  <c r="Y98" i="6"/>
  <c r="Y150" i="6" s="1"/>
  <c r="Y84" i="6"/>
  <c r="Y136" i="6" s="1"/>
  <c r="Y82" i="6"/>
  <c r="Y134" i="6" s="1"/>
  <c r="Y100" i="6"/>
  <c r="Y152" i="6" s="1"/>
  <c r="Y97" i="6"/>
  <c r="Y149" i="6" s="1"/>
  <c r="Y95" i="6"/>
  <c r="Y93" i="6"/>
  <c r="Y145" i="6" s="1"/>
  <c r="Y91" i="6"/>
  <c r="Y143" i="6" s="1"/>
  <c r="Y89" i="6"/>
  <c r="Y141" i="6" s="1"/>
  <c r="Y87" i="6"/>
  <c r="Y102" i="6"/>
  <c r="Y154" i="6" s="1"/>
  <c r="Y85" i="6"/>
  <c r="Y137" i="6" s="1"/>
  <c r="Y83" i="6"/>
  <c r="Y135" i="6" s="1"/>
  <c r="Y81" i="6"/>
  <c r="Y133" i="6" s="1"/>
  <c r="Y96" i="6"/>
  <c r="Y148" i="6" s="1"/>
  <c r="Y94" i="6"/>
  <c r="Y146" i="6" s="1"/>
  <c r="Y92" i="6"/>
  <c r="Y144" i="6" s="1"/>
  <c r="Y90" i="6"/>
  <c r="Y142" i="6" s="1"/>
  <c r="Y88" i="6"/>
  <c r="Y140" i="6" s="1"/>
  <c r="Y71" i="6"/>
  <c r="Y123" i="6" s="1"/>
  <c r="Y69" i="6"/>
  <c r="Y121" i="6" s="1"/>
  <c r="Y160" i="6" s="1"/>
  <c r="AC101" i="6"/>
  <c r="AC153" i="6" s="1"/>
  <c r="AC99" i="6"/>
  <c r="AC151" i="6" s="1"/>
  <c r="AC84" i="6"/>
  <c r="AC136" i="6" s="1"/>
  <c r="AC82" i="6"/>
  <c r="AC134" i="6" s="1"/>
  <c r="AC80" i="6"/>
  <c r="AC132" i="6" s="1"/>
  <c r="AC98" i="6"/>
  <c r="AC150" i="6" s="1"/>
  <c r="AC97" i="6"/>
  <c r="AC149" i="6" s="1"/>
  <c r="AC95" i="6"/>
  <c r="AC93" i="6"/>
  <c r="AC145" i="6" s="1"/>
  <c r="AC91" i="6"/>
  <c r="AC143" i="6" s="1"/>
  <c r="AC89" i="6"/>
  <c r="AC141" i="6" s="1"/>
  <c r="AC87" i="6"/>
  <c r="AC100" i="6"/>
  <c r="AC152" i="6" s="1"/>
  <c r="AC85" i="6"/>
  <c r="AC137" i="6" s="1"/>
  <c r="AC83" i="6"/>
  <c r="AC135" i="6" s="1"/>
  <c r="AC81" i="6"/>
  <c r="AC133" i="6" s="1"/>
  <c r="AC102" i="6"/>
  <c r="AC154" i="6" s="1"/>
  <c r="AC96" i="6"/>
  <c r="AC148" i="6" s="1"/>
  <c r="AC94" i="6"/>
  <c r="AC146" i="6" s="1"/>
  <c r="AC92" i="6"/>
  <c r="AC144" i="6" s="1"/>
  <c r="AC90" i="6"/>
  <c r="AC142" i="6" s="1"/>
  <c r="AC88" i="6"/>
  <c r="AC140" i="6" s="1"/>
  <c r="AC71" i="6"/>
  <c r="AC123" i="6" s="1"/>
  <c r="AC69" i="6"/>
  <c r="AC121" i="6" s="1"/>
  <c r="AC160" i="6" s="1"/>
  <c r="I57" i="6"/>
  <c r="H57" i="6" s="1"/>
  <c r="M57" i="6"/>
  <c r="Y57" i="6"/>
  <c r="Y109" i="6" s="1"/>
  <c r="AC57" i="6"/>
  <c r="I59" i="6"/>
  <c r="H59" i="6" s="1"/>
  <c r="M59" i="6"/>
  <c r="Y59" i="6"/>
  <c r="Y111" i="6" s="1"/>
  <c r="AC59" i="6"/>
  <c r="AC111" i="6" s="1"/>
  <c r="I61" i="6"/>
  <c r="H61" i="6" s="1"/>
  <c r="M61" i="6"/>
  <c r="Y61" i="6"/>
  <c r="Y113" i="6" s="1"/>
  <c r="AC61" i="6"/>
  <c r="AC113" i="6" s="1"/>
  <c r="I63" i="6"/>
  <c r="H63" i="6" s="1"/>
  <c r="H115" i="6" s="1"/>
  <c r="M63" i="6"/>
  <c r="Y63" i="6"/>
  <c r="Y115" i="6" s="1"/>
  <c r="AC63" i="6"/>
  <c r="AC115" i="6" s="1"/>
  <c r="I65" i="6"/>
  <c r="H65" i="6" s="1"/>
  <c r="H117" i="6" s="1"/>
  <c r="M65" i="6"/>
  <c r="Y65" i="6"/>
  <c r="Y117" i="6" s="1"/>
  <c r="AC65" i="6"/>
  <c r="AC117" i="6" s="1"/>
  <c r="P67" i="6"/>
  <c r="P119" i="6" s="1"/>
  <c r="T67" i="6"/>
  <c r="X67" i="6"/>
  <c r="AB67" i="6"/>
  <c r="AB119" i="6" s="1"/>
  <c r="T69" i="6"/>
  <c r="T121" i="6" s="1"/>
  <c r="T160" i="6" s="1"/>
  <c r="P70" i="6"/>
  <c r="P122" i="6" s="1"/>
  <c r="P71" i="6"/>
  <c r="P123" i="6" s="1"/>
  <c r="AB74" i="6"/>
  <c r="AB126" i="6" s="1"/>
  <c r="M75" i="6"/>
  <c r="AC75" i="6"/>
  <c r="AC127" i="6" s="1"/>
  <c r="M76" i="6"/>
  <c r="L76" i="6" s="1"/>
  <c r="L128" i="6" s="1"/>
  <c r="X76" i="6"/>
  <c r="X128" i="6" s="1"/>
  <c r="AC76" i="6"/>
  <c r="AC128" i="6" s="1"/>
  <c r="I77" i="6"/>
  <c r="H77" i="6" s="1"/>
  <c r="Y77" i="6"/>
  <c r="Y129" i="6" s="1"/>
  <c r="I78" i="6"/>
  <c r="H78" i="6" s="1"/>
  <c r="H130" i="6" s="1"/>
  <c r="T78" i="6"/>
  <c r="T130" i="6" s="1"/>
  <c r="Y78" i="6"/>
  <c r="Y130" i="6" s="1"/>
  <c r="P80" i="6"/>
  <c r="P132" i="6" s="1"/>
  <c r="I81" i="6"/>
  <c r="H81" i="6" s="1"/>
  <c r="AB82" i="6"/>
  <c r="AB134" i="6" s="1"/>
  <c r="P69" i="6"/>
  <c r="P121" i="6" s="1"/>
  <c r="P160" i="6" s="1"/>
  <c r="AB70" i="6"/>
  <c r="AB122" i="6" s="1"/>
  <c r="AB71" i="6"/>
  <c r="AB123" i="6" s="1"/>
  <c r="M73" i="6"/>
  <c r="AC73" i="6"/>
  <c r="AC125" i="6" s="1"/>
  <c r="M74" i="6"/>
  <c r="X74" i="6"/>
  <c r="X126" i="6" s="1"/>
  <c r="AC74" i="6"/>
  <c r="AC126" i="6" s="1"/>
  <c r="I75" i="6"/>
  <c r="H75" i="6" s="1"/>
  <c r="H127" i="6" s="1"/>
  <c r="Y75" i="6"/>
  <c r="Y127" i="6" s="1"/>
  <c r="I76" i="6"/>
  <c r="H76" i="6" s="1"/>
  <c r="H128" i="6" s="1"/>
  <c r="T76" i="6"/>
  <c r="T128" i="6" s="1"/>
  <c r="Y76" i="6"/>
  <c r="Y128" i="6" s="1"/>
  <c r="P78" i="6"/>
  <c r="P130" i="6" s="1"/>
  <c r="AB80" i="6"/>
  <c r="AB132" i="6" s="1"/>
  <c r="P82" i="6"/>
  <c r="P134" i="6" s="1"/>
  <c r="AB69" i="6"/>
  <c r="AB121" i="6" s="1"/>
  <c r="AB160" i="6" s="1"/>
  <c r="M70" i="6"/>
  <c r="L70" i="6" s="1"/>
  <c r="X70" i="6"/>
  <c r="X122" i="6" s="1"/>
  <c r="AC70" i="6"/>
  <c r="AC122" i="6" s="1"/>
  <c r="X71" i="6"/>
  <c r="X123" i="6" s="1"/>
  <c r="I73" i="6"/>
  <c r="Y73" i="6"/>
  <c r="Y125" i="6" s="1"/>
  <c r="I74" i="6"/>
  <c r="H74" i="6" s="1"/>
  <c r="T74" i="6"/>
  <c r="T126" i="6" s="1"/>
  <c r="Y74" i="6"/>
  <c r="Y126" i="6" s="1"/>
  <c r="M79" i="6"/>
  <c r="M131" i="6" s="1"/>
  <c r="AC79" i="6"/>
  <c r="AC131" i="6" s="1"/>
  <c r="M80" i="6"/>
  <c r="L80" i="6" s="1"/>
  <c r="V136" i="6"/>
  <c r="Z136" i="6"/>
  <c r="G137" i="6"/>
  <c r="K137" i="6"/>
  <c r="O137" i="6"/>
  <c r="S137" i="6"/>
  <c r="W137" i="6"/>
  <c r="AA137" i="6"/>
  <c r="I139" i="6"/>
  <c r="M139" i="6"/>
  <c r="Y139" i="6"/>
  <c r="AC139" i="6"/>
  <c r="F140" i="6"/>
  <c r="J140" i="6"/>
  <c r="N140" i="6"/>
  <c r="R140" i="6"/>
  <c r="V140" i="6"/>
  <c r="Z140" i="6"/>
  <c r="G141" i="6"/>
  <c r="K141" i="6"/>
  <c r="O141" i="6"/>
  <c r="S141" i="6"/>
  <c r="W141" i="6"/>
  <c r="AA141" i="6"/>
  <c r="I143" i="6"/>
  <c r="F144" i="6"/>
  <c r="J144" i="6"/>
  <c r="N144" i="6"/>
  <c r="R144" i="6"/>
  <c r="V144" i="6"/>
  <c r="Z144" i="6"/>
  <c r="G145" i="6"/>
  <c r="K145" i="6"/>
  <c r="O145" i="6"/>
  <c r="S145" i="6"/>
  <c r="W145" i="6"/>
  <c r="AA145" i="6"/>
  <c r="M147" i="6"/>
  <c r="Y147" i="6"/>
  <c r="AC147" i="6"/>
  <c r="F148" i="6"/>
  <c r="J148" i="6"/>
  <c r="N148" i="6"/>
  <c r="R148" i="6"/>
  <c r="V148" i="6"/>
  <c r="Z148" i="6"/>
  <c r="G149" i="6"/>
  <c r="K149" i="6"/>
  <c r="O149" i="6"/>
  <c r="S149" i="6"/>
  <c r="W149" i="6"/>
  <c r="AA149" i="6"/>
  <c r="M151" i="6"/>
  <c r="F152" i="6"/>
  <c r="J152" i="6"/>
  <c r="N152" i="6"/>
  <c r="R152" i="6"/>
  <c r="V152" i="6"/>
  <c r="Z152" i="6"/>
  <c r="G153" i="6"/>
  <c r="K153" i="6"/>
  <c r="O153" i="6"/>
  <c r="S153" i="6"/>
  <c r="W153" i="6"/>
  <c r="P101" i="6"/>
  <c r="P153" i="6" s="1"/>
  <c r="P100" i="6"/>
  <c r="P152" i="6" s="1"/>
  <c r="P98" i="6"/>
  <c r="P150" i="6" s="1"/>
  <c r="P96" i="6"/>
  <c r="P148" i="6" s="1"/>
  <c r="P94" i="6"/>
  <c r="P146" i="6" s="1"/>
  <c r="P92" i="6"/>
  <c r="P144" i="6" s="1"/>
  <c r="P90" i="6"/>
  <c r="P142" i="6" s="1"/>
  <c r="P88" i="6"/>
  <c r="P140" i="6" s="1"/>
  <c r="P102" i="6"/>
  <c r="P154" i="6" s="1"/>
  <c r="P84" i="6"/>
  <c r="P136" i="6" s="1"/>
  <c r="P97" i="6"/>
  <c r="P149" i="6" s="1"/>
  <c r="P95" i="6"/>
  <c r="P147" i="6" s="1"/>
  <c r="P93" i="6"/>
  <c r="P145" i="6" s="1"/>
  <c r="P91" i="6"/>
  <c r="P143" i="6" s="1"/>
  <c r="P89" i="6"/>
  <c r="P141" i="6" s="1"/>
  <c r="P87" i="6"/>
  <c r="P99" i="6"/>
  <c r="P151" i="6" s="1"/>
  <c r="P85" i="6"/>
  <c r="P137" i="6" s="1"/>
  <c r="P83" i="6"/>
  <c r="P135" i="6" s="1"/>
  <c r="P81" i="6"/>
  <c r="P133" i="6" s="1"/>
  <c r="P79" i="6"/>
  <c r="P131" i="6" s="1"/>
  <c r="P77" i="6"/>
  <c r="P129" i="6" s="1"/>
  <c r="P75" i="6"/>
  <c r="P127" i="6" s="1"/>
  <c r="P73" i="6"/>
  <c r="T99" i="6"/>
  <c r="T151" i="6" s="1"/>
  <c r="T98" i="6"/>
  <c r="T150" i="6" s="1"/>
  <c r="T96" i="6"/>
  <c r="T148" i="6" s="1"/>
  <c r="T94" i="6"/>
  <c r="T146" i="6" s="1"/>
  <c r="T92" i="6"/>
  <c r="T144" i="6" s="1"/>
  <c r="T90" i="6"/>
  <c r="T142" i="6" s="1"/>
  <c r="T88" i="6"/>
  <c r="T140" i="6" s="1"/>
  <c r="T101" i="6"/>
  <c r="T153" i="6" s="1"/>
  <c r="T100" i="6"/>
  <c r="T152" i="6" s="1"/>
  <c r="T84" i="6"/>
  <c r="T136" i="6" s="1"/>
  <c r="T102" i="6"/>
  <c r="T154" i="6" s="1"/>
  <c r="T97" i="6"/>
  <c r="T149" i="6" s="1"/>
  <c r="T95" i="6"/>
  <c r="T147" i="6" s="1"/>
  <c r="T93" i="6"/>
  <c r="T145" i="6" s="1"/>
  <c r="T91" i="6"/>
  <c r="T143" i="6" s="1"/>
  <c r="T89" i="6"/>
  <c r="T141" i="6" s="1"/>
  <c r="T87" i="6"/>
  <c r="T139" i="6" s="1"/>
  <c r="T85" i="6"/>
  <c r="T137" i="6" s="1"/>
  <c r="T83" i="6"/>
  <c r="T135" i="6" s="1"/>
  <c r="T81" i="6"/>
  <c r="T133" i="6" s="1"/>
  <c r="T79" i="6"/>
  <c r="T131" i="6" s="1"/>
  <c r="T77" i="6"/>
  <c r="T129" i="6" s="1"/>
  <c r="T75" i="6"/>
  <c r="T127" i="6" s="1"/>
  <c r="T73" i="6"/>
  <c r="X96" i="6"/>
  <c r="X148" i="6" s="1"/>
  <c r="X94" i="6"/>
  <c r="X146" i="6" s="1"/>
  <c r="X92" i="6"/>
  <c r="X144" i="6" s="1"/>
  <c r="X90" i="6"/>
  <c r="X142" i="6" s="1"/>
  <c r="X88" i="6"/>
  <c r="X140" i="6" s="1"/>
  <c r="X99" i="6"/>
  <c r="X151" i="6" s="1"/>
  <c r="X98" i="6"/>
  <c r="X150" i="6" s="1"/>
  <c r="X84" i="6"/>
  <c r="X136" i="6" s="1"/>
  <c r="X101" i="6"/>
  <c r="X153" i="6" s="1"/>
  <c r="X100" i="6"/>
  <c r="X152" i="6" s="1"/>
  <c r="X97" i="6"/>
  <c r="X149" i="6" s="1"/>
  <c r="X95" i="6"/>
  <c r="X147" i="6" s="1"/>
  <c r="X93" i="6"/>
  <c r="X145" i="6" s="1"/>
  <c r="X91" i="6"/>
  <c r="X143" i="6" s="1"/>
  <c r="X89" i="6"/>
  <c r="X141" i="6" s="1"/>
  <c r="X87" i="6"/>
  <c r="X102" i="6"/>
  <c r="X154" i="6" s="1"/>
  <c r="X85" i="6"/>
  <c r="X137" i="6" s="1"/>
  <c r="X83" i="6"/>
  <c r="X135" i="6" s="1"/>
  <c r="X81" i="6"/>
  <c r="X133" i="6" s="1"/>
  <c r="X79" i="6"/>
  <c r="X131" i="6" s="1"/>
  <c r="X77" i="6"/>
  <c r="X129" i="6" s="1"/>
  <c r="X75" i="6"/>
  <c r="X127" i="6" s="1"/>
  <c r="X73" i="6"/>
  <c r="AB102" i="6"/>
  <c r="AB154" i="6" s="1"/>
  <c r="AB96" i="6"/>
  <c r="AB148" i="6" s="1"/>
  <c r="AB94" i="6"/>
  <c r="AB146" i="6" s="1"/>
  <c r="AB92" i="6"/>
  <c r="AB144" i="6" s="1"/>
  <c r="AB90" i="6"/>
  <c r="AB142" i="6" s="1"/>
  <c r="AB88" i="6"/>
  <c r="AB140" i="6" s="1"/>
  <c r="AB84" i="6"/>
  <c r="AB136" i="6" s="1"/>
  <c r="AB99" i="6"/>
  <c r="AB151" i="6" s="1"/>
  <c r="AB98" i="6"/>
  <c r="AB150" i="6" s="1"/>
  <c r="AB97" i="6"/>
  <c r="AB149" i="6" s="1"/>
  <c r="AB95" i="6"/>
  <c r="AB147" i="6" s="1"/>
  <c r="AB93" i="6"/>
  <c r="AB145" i="6" s="1"/>
  <c r="AB91" i="6"/>
  <c r="AB143" i="6" s="1"/>
  <c r="AB89" i="6"/>
  <c r="AB141" i="6" s="1"/>
  <c r="AB87" i="6"/>
  <c r="AB101" i="6"/>
  <c r="AB153" i="6" s="1"/>
  <c r="AB100" i="6"/>
  <c r="AB152" i="6" s="1"/>
  <c r="AB85" i="6"/>
  <c r="AB137" i="6" s="1"/>
  <c r="AB83" i="6"/>
  <c r="AB135" i="6" s="1"/>
  <c r="AB81" i="6"/>
  <c r="AB133" i="6" s="1"/>
  <c r="AB79" i="6"/>
  <c r="AB131" i="6" s="1"/>
  <c r="AB77" i="6"/>
  <c r="AB129" i="6" s="1"/>
  <c r="AB75" i="6"/>
  <c r="AB127" i="6" s="1"/>
  <c r="AB73" i="6"/>
  <c r="AB68" i="6"/>
  <c r="AB120" i="6" s="1"/>
  <c r="P57" i="6"/>
  <c r="T57" i="6"/>
  <c r="T109" i="6" s="1"/>
  <c r="X57" i="6"/>
  <c r="X109" i="6" s="1"/>
  <c r="AB57" i="6"/>
  <c r="P59" i="6"/>
  <c r="P111" i="6" s="1"/>
  <c r="T59" i="6"/>
  <c r="T111" i="6" s="1"/>
  <c r="X59" i="6"/>
  <c r="X111" i="6" s="1"/>
  <c r="AB59" i="6"/>
  <c r="AB111" i="6" s="1"/>
  <c r="P61" i="6"/>
  <c r="P113" i="6" s="1"/>
  <c r="T61" i="6"/>
  <c r="T113" i="6" s="1"/>
  <c r="X61" i="6"/>
  <c r="X113" i="6" s="1"/>
  <c r="AB61" i="6"/>
  <c r="AB113" i="6" s="1"/>
  <c r="P63" i="6"/>
  <c r="P115" i="6" s="1"/>
  <c r="T63" i="6"/>
  <c r="T115" i="6" s="1"/>
  <c r="X63" i="6"/>
  <c r="X115" i="6" s="1"/>
  <c r="AB63" i="6"/>
  <c r="AB115" i="6" s="1"/>
  <c r="P65" i="6"/>
  <c r="P117" i="6" s="1"/>
  <c r="T65" i="6"/>
  <c r="T117" i="6" s="1"/>
  <c r="X65" i="6"/>
  <c r="X117" i="6" s="1"/>
  <c r="AB65" i="6"/>
  <c r="AB117" i="6" s="1"/>
  <c r="I68" i="6"/>
  <c r="H68" i="6" s="1"/>
  <c r="M68" i="6"/>
  <c r="L68" i="6" s="1"/>
  <c r="Y68" i="6"/>
  <c r="X69" i="6"/>
  <c r="X121" i="6" s="1"/>
  <c r="X160" i="6" s="1"/>
  <c r="I70" i="6"/>
  <c r="H70" i="6" s="1"/>
  <c r="T70" i="6"/>
  <c r="T122" i="6" s="1"/>
  <c r="Y70" i="6"/>
  <c r="Y122" i="6" s="1"/>
  <c r="T71" i="6"/>
  <c r="T123" i="6" s="1"/>
  <c r="P74" i="6"/>
  <c r="P126" i="6" s="1"/>
  <c r="AB76" i="6"/>
  <c r="AB128" i="6" s="1"/>
  <c r="M77" i="6"/>
  <c r="L77" i="6" s="1"/>
  <c r="AC77" i="6"/>
  <c r="AC129" i="6" s="1"/>
  <c r="M78" i="6"/>
  <c r="L78" i="6" s="1"/>
  <c r="L130" i="6" s="1"/>
  <c r="X78" i="6"/>
  <c r="X130" i="6" s="1"/>
  <c r="AC78" i="6"/>
  <c r="AC130" i="6" s="1"/>
  <c r="I79" i="6"/>
  <c r="H79" i="6" s="1"/>
  <c r="Y79" i="6"/>
  <c r="Y131" i="6" s="1"/>
  <c r="I80" i="6"/>
  <c r="H80" i="6" s="1"/>
  <c r="T80" i="6"/>
  <c r="T132" i="6" s="1"/>
  <c r="Y80" i="6"/>
  <c r="Y132" i="6" s="1"/>
  <c r="X82" i="6"/>
  <c r="X134" i="6" s="1"/>
  <c r="D104" i="6"/>
  <c r="G21" i="10"/>
  <c r="D7" i="10"/>
  <c r="Q6" i="10"/>
  <c r="H21" i="10"/>
  <c r="Q13" i="10"/>
  <c r="Q11" i="10"/>
  <c r="Q22" i="10"/>
  <c r="F141" i="10"/>
  <c r="Q41" i="10"/>
  <c r="K141" i="10"/>
  <c r="I137" i="10"/>
  <c r="Q8" i="10"/>
  <c r="Q24" i="10"/>
  <c r="T8" i="10" s="1"/>
  <c r="F131" i="2" s="1"/>
  <c r="F133" i="2" s="1"/>
  <c r="Q34" i="10"/>
  <c r="T29" i="10" s="1"/>
  <c r="AA131" i="2" s="1"/>
  <c r="AA134" i="2" s="1"/>
  <c r="Q42" i="10"/>
  <c r="T24" i="10" s="1"/>
  <c r="V131" i="2" s="1"/>
  <c r="Q46" i="10"/>
  <c r="T28" i="10" s="1"/>
  <c r="Z131" i="2" s="1"/>
  <c r="Z133" i="2" s="1"/>
  <c r="Q50" i="10"/>
  <c r="T11" i="10" s="1"/>
  <c r="I131" i="2" s="1"/>
  <c r="I133" i="2" s="1"/>
  <c r="E137" i="10"/>
  <c r="E145" i="10" s="1"/>
  <c r="I140" i="10"/>
  <c r="Q39" i="10"/>
  <c r="Q51" i="10"/>
  <c r="F142" i="10"/>
  <c r="K144" i="10"/>
  <c r="F140" i="10"/>
  <c r="K140" i="10"/>
  <c r="Q28" i="10"/>
  <c r="T12" i="10"/>
  <c r="J131" i="2" s="1"/>
  <c r="J133" i="2" s="1"/>
  <c r="H142" i="10"/>
  <c r="F143" i="10"/>
  <c r="K143" i="10"/>
  <c r="H144" i="10"/>
  <c r="Q66" i="10"/>
  <c r="Q87" i="10"/>
  <c r="Q94" i="10"/>
  <c r="Q102" i="10"/>
  <c r="Q110" i="10"/>
  <c r="Q118" i="10"/>
  <c r="Q126" i="10"/>
  <c r="F144" i="10"/>
  <c r="M38" i="3"/>
  <c r="J45" i="3"/>
  <c r="J60" i="3"/>
  <c r="T61" i="3"/>
  <c r="U59" i="3"/>
  <c r="I142" i="10"/>
  <c r="G143" i="10"/>
  <c r="Q54" i="10"/>
  <c r="I144" i="10"/>
  <c r="Q124" i="10"/>
  <c r="Q135" i="10"/>
  <c r="K45" i="3"/>
  <c r="L61" i="3"/>
  <c r="Q89" i="10"/>
  <c r="Q90" i="10"/>
  <c r="Q96" i="10"/>
  <c r="Q104" i="10"/>
  <c r="Q112" i="10"/>
  <c r="K50" i="3"/>
  <c r="M46" i="3"/>
  <c r="M50" i="3" s="1"/>
  <c r="I61" i="3"/>
  <c r="U51" i="3"/>
  <c r="U53" i="3"/>
  <c r="D61" i="3"/>
  <c r="U28" i="3"/>
  <c r="U38" i="3" s="1"/>
  <c r="F10" i="3" s="1"/>
  <c r="U39" i="3"/>
  <c r="D45" i="3"/>
  <c r="F46" i="3"/>
  <c r="V46" i="3"/>
  <c r="V50" i="3" s="1"/>
  <c r="V61" i="3" s="1"/>
  <c r="D50" i="3"/>
  <c r="M51" i="3"/>
  <c r="M60" i="3" s="1"/>
  <c r="S60" i="3"/>
  <c r="S61" i="3" s="1"/>
  <c r="K38" i="3"/>
  <c r="K61" i="3" s="1"/>
  <c r="K43" i="3"/>
  <c r="M43" i="3" s="1"/>
  <c r="U43" i="3" s="1"/>
  <c r="D140" i="10"/>
  <c r="J28" i="3"/>
  <c r="J38" i="3" s="1"/>
  <c r="V43" i="3"/>
  <c r="V45" i="3" s="1"/>
  <c r="F45" i="3"/>
  <c r="F61" i="3" s="1"/>
  <c r="N61" i="3"/>
  <c r="U46" i="3"/>
  <c r="U50" i="3" s="1"/>
  <c r="F6" i="3" s="1"/>
  <c r="AC66" i="6" l="1"/>
  <c r="AC118" i="6" s="1"/>
  <c r="J124" i="6"/>
  <c r="AB103" i="6"/>
  <c r="AA66" i="6"/>
  <c r="S103" i="6"/>
  <c r="W124" i="6"/>
  <c r="W155" i="6"/>
  <c r="Z72" i="6"/>
  <c r="AB66" i="6"/>
  <c r="Y72" i="6"/>
  <c r="M66" i="6"/>
  <c r="P66" i="6"/>
  <c r="I151" i="6"/>
  <c r="S138" i="6"/>
  <c r="R72" i="6"/>
  <c r="N86" i="6"/>
  <c r="I142" i="6"/>
  <c r="I147" i="6"/>
  <c r="I154" i="6"/>
  <c r="X132" i="2"/>
  <c r="Q132" i="2"/>
  <c r="Q134" i="2"/>
  <c r="S132" i="2"/>
  <c r="I145" i="10"/>
  <c r="S134" i="2"/>
  <c r="K137" i="10"/>
  <c r="K145" i="10" s="1"/>
  <c r="T18" i="10"/>
  <c r="P131" i="2" s="1"/>
  <c r="P133" i="2" s="1"/>
  <c r="Q144" i="10"/>
  <c r="F137" i="10"/>
  <c r="F145" i="10" s="1"/>
  <c r="R134" i="2"/>
  <c r="N132" i="2"/>
  <c r="N134" i="2"/>
  <c r="O67" i="2"/>
  <c r="O102" i="2" s="1"/>
  <c r="O132" i="2" s="1"/>
  <c r="T88" i="2"/>
  <c r="T123" i="2" s="1"/>
  <c r="D75" i="2"/>
  <c r="D110" i="2" s="1"/>
  <c r="B49" i="2"/>
  <c r="B44" i="2"/>
  <c r="T75" i="2"/>
  <c r="T110" i="2" s="1"/>
  <c r="B51" i="2"/>
  <c r="B53" i="2"/>
  <c r="K90" i="2"/>
  <c r="K125" i="2" s="1"/>
  <c r="K86" i="2"/>
  <c r="K121" i="2" s="1"/>
  <c r="D50" i="2"/>
  <c r="D80" i="2" s="1"/>
  <c r="D115" i="2" s="1"/>
  <c r="J67" i="2"/>
  <c r="J102" i="2" s="1"/>
  <c r="J132" i="2" s="1"/>
  <c r="Z67" i="2"/>
  <c r="Z102" i="2" s="1"/>
  <c r="Z132" i="2" s="1"/>
  <c r="T71" i="2"/>
  <c r="T106" i="2" s="1"/>
  <c r="P81" i="2"/>
  <c r="P116" i="2" s="1"/>
  <c r="B38" i="2"/>
  <c r="T68" i="2"/>
  <c r="T103" i="2" s="1"/>
  <c r="T87" i="2"/>
  <c r="T122" i="2" s="1"/>
  <c r="T79" i="2"/>
  <c r="T114" i="2" s="1"/>
  <c r="G83" i="2"/>
  <c r="G118" i="2" s="1"/>
  <c r="G76" i="2"/>
  <c r="G111" i="2" s="1"/>
  <c r="G74" i="2"/>
  <c r="G109" i="2" s="1"/>
  <c r="T74" i="2"/>
  <c r="T109" i="2" s="1"/>
  <c r="T73" i="2"/>
  <c r="T108" i="2" s="1"/>
  <c r="B46" i="2"/>
  <c r="T78" i="2"/>
  <c r="T113" i="2" s="1"/>
  <c r="T76" i="2"/>
  <c r="T111" i="2" s="1"/>
  <c r="G79" i="2"/>
  <c r="G114" i="2" s="1"/>
  <c r="K68" i="2"/>
  <c r="K103" i="2" s="1"/>
  <c r="T72" i="2"/>
  <c r="T107" i="2" s="1"/>
  <c r="T70" i="2"/>
  <c r="T105" i="2" s="1"/>
  <c r="P73" i="2"/>
  <c r="P108" i="2" s="1"/>
  <c r="E80" i="2"/>
  <c r="E115" i="2" s="1"/>
  <c r="U67" i="2"/>
  <c r="K87" i="2"/>
  <c r="K122" i="2" s="1"/>
  <c r="K82" i="2"/>
  <c r="K117" i="2" s="1"/>
  <c r="D37" i="2"/>
  <c r="E58" i="2"/>
  <c r="E60" i="2" s="1"/>
  <c r="B54" i="2"/>
  <c r="B56" i="2"/>
  <c r="D70" i="2"/>
  <c r="D105" i="2" s="1"/>
  <c r="M67" i="2"/>
  <c r="M102" i="2" s="1"/>
  <c r="M132" i="2" s="1"/>
  <c r="W92" i="2"/>
  <c r="T92" i="2" s="1"/>
  <c r="T94" i="2" s="1"/>
  <c r="G92" i="2"/>
  <c r="G94" i="2" s="1"/>
  <c r="G129" i="2" s="1"/>
  <c r="K81" i="2"/>
  <c r="K116" i="2" s="1"/>
  <c r="K72" i="2"/>
  <c r="K107" i="2" s="1"/>
  <c r="B41" i="2"/>
  <c r="B57" i="2"/>
  <c r="B43" i="2"/>
  <c r="B39" i="2"/>
  <c r="K77" i="2"/>
  <c r="K112" i="2" s="1"/>
  <c r="P88" i="2"/>
  <c r="P123" i="2" s="1"/>
  <c r="B52" i="2"/>
  <c r="B47" i="2"/>
  <c r="B42" i="2"/>
  <c r="AA67" i="2"/>
  <c r="AA102" i="2" s="1"/>
  <c r="AA132" i="2" s="1"/>
  <c r="B48" i="2"/>
  <c r="Y67" i="2"/>
  <c r="Y102" i="2" s="1"/>
  <c r="Y132" i="2" s="1"/>
  <c r="K91" i="2"/>
  <c r="K126" i="2" s="1"/>
  <c r="V67" i="2"/>
  <c r="V102" i="2" s="1"/>
  <c r="F67" i="2"/>
  <c r="F102" i="2" s="1"/>
  <c r="W67" i="2"/>
  <c r="W102" i="2" s="1"/>
  <c r="W132" i="2" s="1"/>
  <c r="K69" i="2"/>
  <c r="K104" i="2" s="1"/>
  <c r="P69" i="2"/>
  <c r="P104" i="2" s="1"/>
  <c r="P80" i="2"/>
  <c r="P115" i="2" s="1"/>
  <c r="K84" i="2"/>
  <c r="K119" i="2" s="1"/>
  <c r="K73" i="2"/>
  <c r="K108" i="2" s="1"/>
  <c r="D76" i="2"/>
  <c r="D111" i="2" s="1"/>
  <c r="V133" i="2"/>
  <c r="N160" i="6"/>
  <c r="D78" i="2"/>
  <c r="D113" i="2" s="1"/>
  <c r="K92" i="2"/>
  <c r="G87" i="2"/>
  <c r="G122" i="2" s="1"/>
  <c r="G84" i="2"/>
  <c r="G119" i="2" s="1"/>
  <c r="G82" i="2"/>
  <c r="G117" i="2" s="1"/>
  <c r="K79" i="2"/>
  <c r="K114" i="2" s="1"/>
  <c r="G77" i="2"/>
  <c r="G112" i="2" s="1"/>
  <c r="G75" i="2"/>
  <c r="G110" i="2" s="1"/>
  <c r="G73" i="2"/>
  <c r="G108" i="2" s="1"/>
  <c r="G71" i="2"/>
  <c r="G106" i="2" s="1"/>
  <c r="G69" i="2"/>
  <c r="G104" i="2" s="1"/>
  <c r="R67" i="2"/>
  <c r="R102" i="2" s="1"/>
  <c r="R132" i="2" s="1"/>
  <c r="H67" i="2"/>
  <c r="H102" i="2" s="1"/>
  <c r="T90" i="2"/>
  <c r="T125" i="2" s="1"/>
  <c r="T31" i="2"/>
  <c r="Y118" i="6"/>
  <c r="X118" i="6"/>
  <c r="T118" i="6"/>
  <c r="AA138" i="6"/>
  <c r="S118" i="6"/>
  <c r="O124" i="6"/>
  <c r="K138" i="6"/>
  <c r="P124" i="6"/>
  <c r="T155" i="6"/>
  <c r="Y138" i="6"/>
  <c r="AB124" i="6"/>
  <c r="K118" i="6"/>
  <c r="J46" i="3"/>
  <c r="J50" i="3" s="1"/>
  <c r="F50" i="3"/>
  <c r="Q143" i="10"/>
  <c r="T14" i="10"/>
  <c r="U45" i="3"/>
  <c r="F5" i="3" s="1"/>
  <c r="F7" i="3" s="1"/>
  <c r="U60" i="3"/>
  <c r="M45" i="3"/>
  <c r="H137" i="10"/>
  <c r="H140" i="10"/>
  <c r="AB86" i="6"/>
  <c r="X86" i="6"/>
  <c r="X103" i="6"/>
  <c r="T86" i="6"/>
  <c r="P86" i="6"/>
  <c r="P103" i="6"/>
  <c r="I86" i="6"/>
  <c r="H73" i="6"/>
  <c r="H86" i="6" s="1"/>
  <c r="L74" i="6"/>
  <c r="L126" i="6" s="1"/>
  <c r="X72" i="6"/>
  <c r="L88" i="6"/>
  <c r="L140" i="6" s="1"/>
  <c r="L96" i="6"/>
  <c r="L148" i="6" s="1"/>
  <c r="L83" i="6"/>
  <c r="L135" i="6" s="1"/>
  <c r="L89" i="6"/>
  <c r="L97" i="6"/>
  <c r="L101" i="6"/>
  <c r="I103" i="6"/>
  <c r="H87" i="6"/>
  <c r="I146" i="6"/>
  <c r="N155" i="6"/>
  <c r="I130" i="6"/>
  <c r="H72" i="6"/>
  <c r="U61" i="6"/>
  <c r="U113" i="6" s="1"/>
  <c r="W66" i="6"/>
  <c r="S72" i="6"/>
  <c r="O103" i="6"/>
  <c r="G66" i="6"/>
  <c r="H134" i="6"/>
  <c r="C30" i="6"/>
  <c r="G130" i="6"/>
  <c r="I127" i="6"/>
  <c r="U81" i="6"/>
  <c r="U133" i="6" s="1"/>
  <c r="U83" i="6"/>
  <c r="U135" i="6" s="1"/>
  <c r="U60" i="6"/>
  <c r="U112" i="6" s="1"/>
  <c r="U74" i="6"/>
  <c r="U126" i="6" s="1"/>
  <c r="U82" i="6"/>
  <c r="U134" i="6" s="1"/>
  <c r="U88" i="6"/>
  <c r="U140" i="6" s="1"/>
  <c r="U96" i="6"/>
  <c r="U89" i="6"/>
  <c r="U141" i="6" s="1"/>
  <c r="U97" i="6"/>
  <c r="U149" i="6" s="1"/>
  <c r="Q75" i="6"/>
  <c r="Q127" i="6" s="1"/>
  <c r="Q69" i="6"/>
  <c r="Q121" i="6" s="1"/>
  <c r="Q58" i="6"/>
  <c r="Q110" i="6" s="1"/>
  <c r="Q77" i="6"/>
  <c r="Q78" i="6"/>
  <c r="Q130" i="6" s="1"/>
  <c r="Q101" i="6"/>
  <c r="Q153" i="6" s="1"/>
  <c r="Q92" i="6"/>
  <c r="Q144" i="6" s="1"/>
  <c r="Q99" i="6"/>
  <c r="Q89" i="6"/>
  <c r="Q141" i="6" s="1"/>
  <c r="Q97" i="6"/>
  <c r="Q149" i="6" s="1"/>
  <c r="L58" i="6"/>
  <c r="H58" i="6"/>
  <c r="H154" i="6"/>
  <c r="C50" i="6"/>
  <c r="V149" i="6"/>
  <c r="I149" i="6"/>
  <c r="X139" i="6"/>
  <c r="X155" i="6" s="1"/>
  <c r="C32" i="6"/>
  <c r="I148" i="6"/>
  <c r="M141" i="6"/>
  <c r="M140" i="6"/>
  <c r="C33" i="6"/>
  <c r="M135" i="6"/>
  <c r="M128" i="6"/>
  <c r="I121" i="6"/>
  <c r="I160" i="6" s="1"/>
  <c r="I109" i="6"/>
  <c r="Q129" i="6"/>
  <c r="R120" i="6"/>
  <c r="AC53" i="6"/>
  <c r="G116" i="6"/>
  <c r="I111" i="6"/>
  <c r="AA108" i="6"/>
  <c r="AA118" i="6" s="1"/>
  <c r="U148" i="6"/>
  <c r="I145" i="6"/>
  <c r="H131" i="6"/>
  <c r="C27" i="6"/>
  <c r="P125" i="6"/>
  <c r="P138" i="6" s="1"/>
  <c r="D138" i="6"/>
  <c r="N119" i="6"/>
  <c r="N124" i="6" s="1"/>
  <c r="H113" i="6"/>
  <c r="C9" i="6"/>
  <c r="H111" i="6"/>
  <c r="I132" i="6"/>
  <c r="X125" i="6"/>
  <c r="X138" i="6" s="1"/>
  <c r="I122" i="6"/>
  <c r="G108" i="6"/>
  <c r="C8" i="6"/>
  <c r="H153" i="6"/>
  <c r="V112" i="6"/>
  <c r="I134" i="2"/>
  <c r="AB129" i="2"/>
  <c r="AB65" i="2"/>
  <c r="P94" i="2"/>
  <c r="P129" i="2" s="1"/>
  <c r="P127" i="2"/>
  <c r="G127" i="2"/>
  <c r="AA133" i="2"/>
  <c r="V134" i="2"/>
  <c r="B24" i="2"/>
  <c r="B87" i="2" s="1"/>
  <c r="B122" i="2" s="1"/>
  <c r="B19" i="2"/>
  <c r="B15" i="2"/>
  <c r="B11" i="2"/>
  <c r="B74" i="2" s="1"/>
  <c r="B109" i="2" s="1"/>
  <c r="B7" i="2"/>
  <c r="B70" i="2" s="1"/>
  <c r="B105" i="2" s="1"/>
  <c r="B5" i="2"/>
  <c r="B29" i="2"/>
  <c r="Y155" i="6"/>
  <c r="AC86" i="6"/>
  <c r="AC138" i="6" s="1"/>
  <c r="T72" i="6"/>
  <c r="L65" i="6"/>
  <c r="L117" i="6" s="1"/>
  <c r="L63" i="6"/>
  <c r="L115" i="6" s="1"/>
  <c r="L61" i="6"/>
  <c r="L113" i="6" s="1"/>
  <c r="L59" i="6"/>
  <c r="L111" i="6" s="1"/>
  <c r="L57" i="6"/>
  <c r="L109" i="6" s="1"/>
  <c r="L90" i="6"/>
  <c r="L142" i="6" s="1"/>
  <c r="L98" i="6"/>
  <c r="L150" i="6" s="1"/>
  <c r="L85" i="6"/>
  <c r="L137" i="6" s="1"/>
  <c r="L91" i="6"/>
  <c r="L143" i="6" s="1"/>
  <c r="L82" i="6"/>
  <c r="Z155" i="6"/>
  <c r="J155" i="6"/>
  <c r="I72" i="6"/>
  <c r="V72" i="6"/>
  <c r="U67" i="6"/>
  <c r="U119" i="6" s="1"/>
  <c r="W86" i="6"/>
  <c r="O86" i="6"/>
  <c r="K66" i="6"/>
  <c r="G86" i="6"/>
  <c r="I152" i="6"/>
  <c r="M137" i="6"/>
  <c r="H129" i="6"/>
  <c r="O125" i="6"/>
  <c r="O138" i="6" s="1"/>
  <c r="AC72" i="6"/>
  <c r="AC124" i="6" s="1"/>
  <c r="Q65" i="6"/>
  <c r="Q117" i="6" s="1"/>
  <c r="U59" i="6"/>
  <c r="U111" i="6" s="1"/>
  <c r="Q57" i="6"/>
  <c r="Q109" i="6" s="1"/>
  <c r="Z86" i="6"/>
  <c r="Z103" i="6"/>
  <c r="U68" i="6"/>
  <c r="U69" i="6"/>
  <c r="U121" i="6" s="1"/>
  <c r="U160" i="6" s="1"/>
  <c r="U77" i="6"/>
  <c r="U129" i="6" s="1"/>
  <c r="U62" i="6"/>
  <c r="U114" i="6" s="1"/>
  <c r="U76" i="6"/>
  <c r="U84" i="6"/>
  <c r="U136" i="6" s="1"/>
  <c r="U90" i="6"/>
  <c r="U142" i="6" s="1"/>
  <c r="U98" i="6"/>
  <c r="U150" i="6" s="1"/>
  <c r="U91" i="6"/>
  <c r="U143" i="6" s="1"/>
  <c r="U101" i="6"/>
  <c r="Q83" i="6"/>
  <c r="Q135" i="6" s="1"/>
  <c r="Q70" i="6"/>
  <c r="Q122" i="6" s="1"/>
  <c r="Q60" i="6"/>
  <c r="Q81" i="6"/>
  <c r="Q133" i="6" s="1"/>
  <c r="Q80" i="6"/>
  <c r="Q132" i="6" s="1"/>
  <c r="Q102" i="6"/>
  <c r="Q154" i="6" s="1"/>
  <c r="Q94" i="6"/>
  <c r="Q146" i="6" s="1"/>
  <c r="Q100" i="6"/>
  <c r="Q152" i="6" s="1"/>
  <c r="Q91" i="6"/>
  <c r="Q143" i="6" s="1"/>
  <c r="L60" i="6"/>
  <c r="L112" i="6" s="1"/>
  <c r="N103" i="6"/>
  <c r="H60" i="6"/>
  <c r="H112" i="6" s="1"/>
  <c r="J86" i="6"/>
  <c r="J103" i="6"/>
  <c r="F66" i="6"/>
  <c r="R149" i="6"/>
  <c r="H141" i="6"/>
  <c r="G134" i="6"/>
  <c r="L129" i="6"/>
  <c r="V128" i="6"/>
  <c r="G126" i="6"/>
  <c r="Y66" i="6"/>
  <c r="V150" i="6"/>
  <c r="I140" i="6"/>
  <c r="I135" i="6"/>
  <c r="I128" i="6"/>
  <c r="C23" i="6"/>
  <c r="R122" i="6"/>
  <c r="S119" i="6"/>
  <c r="S124" i="6" s="1"/>
  <c r="M117" i="6"/>
  <c r="G115" i="6"/>
  <c r="R110" i="6"/>
  <c r="AC109" i="6"/>
  <c r="H150" i="6"/>
  <c r="C46" i="6"/>
  <c r="H137" i="6"/>
  <c r="L132" i="6"/>
  <c r="W108" i="6"/>
  <c r="W118" i="6" s="1"/>
  <c r="H126" i="6"/>
  <c r="L120" i="6"/>
  <c r="M115" i="6"/>
  <c r="G114" i="6"/>
  <c r="V113" i="6"/>
  <c r="J112" i="6"/>
  <c r="C7" i="6"/>
  <c r="X66" i="6"/>
  <c r="J72" i="6"/>
  <c r="H142" i="6"/>
  <c r="C38" i="6"/>
  <c r="C35" i="6"/>
  <c r="N125" i="6"/>
  <c r="N138" i="6" s="1"/>
  <c r="L122" i="6"/>
  <c r="V111" i="6"/>
  <c r="F108" i="6"/>
  <c r="F118" i="6" s="1"/>
  <c r="I153" i="6"/>
  <c r="AB109" i="6"/>
  <c r="AB118" i="6" s="1"/>
  <c r="H52" i="6"/>
  <c r="H53" i="6" s="1"/>
  <c r="C14" i="6"/>
  <c r="T127" i="2"/>
  <c r="G103" i="2"/>
  <c r="F134" i="2"/>
  <c r="B23" i="2"/>
  <c r="B18" i="2"/>
  <c r="B14" i="2"/>
  <c r="B77" i="2" s="1"/>
  <c r="B112" i="2" s="1"/>
  <c r="B10" i="2"/>
  <c r="B73" i="2" s="1"/>
  <c r="B108" i="2" s="1"/>
  <c r="B27" i="2"/>
  <c r="Z129" i="2"/>
  <c r="Z65" i="2"/>
  <c r="T85" i="2"/>
  <c r="T120" i="2" s="1"/>
  <c r="I132" i="2"/>
  <c r="F132" i="2"/>
  <c r="G137" i="10"/>
  <c r="G140" i="10"/>
  <c r="M86" i="6"/>
  <c r="L73" i="6"/>
  <c r="L75" i="6"/>
  <c r="L127" i="6" s="1"/>
  <c r="P72" i="6"/>
  <c r="Y103" i="6"/>
  <c r="L69" i="6"/>
  <c r="L121" i="6" s="1"/>
  <c r="L92" i="6"/>
  <c r="L144" i="6" s="1"/>
  <c r="L102" i="6"/>
  <c r="L154" i="6" s="1"/>
  <c r="L100" i="6"/>
  <c r="L152" i="6" s="1"/>
  <c r="L93" i="6"/>
  <c r="L84" i="6"/>
  <c r="L136" i="6" s="1"/>
  <c r="M150" i="6"/>
  <c r="F155" i="6"/>
  <c r="M134" i="6"/>
  <c r="U65" i="6"/>
  <c r="U57" i="6"/>
  <c r="U109" i="6" s="1"/>
  <c r="W72" i="6"/>
  <c r="W103" i="6"/>
  <c r="S86" i="6"/>
  <c r="O66" i="6"/>
  <c r="G72" i="6"/>
  <c r="G103" i="6"/>
  <c r="L153" i="6"/>
  <c r="I144" i="6"/>
  <c r="O139" i="6"/>
  <c r="O155" i="6" s="1"/>
  <c r="M136" i="6"/>
  <c r="I129" i="6"/>
  <c r="L67" i="6"/>
  <c r="U71" i="6"/>
  <c r="U123" i="6" s="1"/>
  <c r="U70" i="6"/>
  <c r="U122" i="6" s="1"/>
  <c r="V66" i="6"/>
  <c r="U56" i="6"/>
  <c r="U64" i="6"/>
  <c r="U116" i="6" s="1"/>
  <c r="U78" i="6"/>
  <c r="U130" i="6" s="1"/>
  <c r="U99" i="6"/>
  <c r="U151" i="6" s="1"/>
  <c r="U92" i="6"/>
  <c r="U144" i="6" s="1"/>
  <c r="U85" i="6"/>
  <c r="U137" i="6" s="1"/>
  <c r="U93" i="6"/>
  <c r="U145" i="6" s="1"/>
  <c r="U102" i="6"/>
  <c r="U154" i="6" s="1"/>
  <c r="Q71" i="6"/>
  <c r="Q123" i="6" s="1"/>
  <c r="Q79" i="6"/>
  <c r="Q131" i="6" s="1"/>
  <c r="Q62" i="6"/>
  <c r="Q114" i="6" s="1"/>
  <c r="Q74" i="6"/>
  <c r="Q126" i="6" s="1"/>
  <c r="Q82" i="6"/>
  <c r="Q88" i="6"/>
  <c r="Q140" i="6" s="1"/>
  <c r="Q96" i="6"/>
  <c r="Q148" i="6" s="1"/>
  <c r="Q85" i="6"/>
  <c r="Q137" i="6" s="1"/>
  <c r="Q93" i="6"/>
  <c r="Q145" i="6" s="1"/>
  <c r="L62" i="6"/>
  <c r="L114" i="6" s="1"/>
  <c r="H62" i="6"/>
  <c r="H114" i="6" s="1"/>
  <c r="G150" i="6"/>
  <c r="H146" i="6"/>
  <c r="C42" i="6"/>
  <c r="V141" i="6"/>
  <c r="I141" i="6"/>
  <c r="S139" i="6"/>
  <c r="S155" i="6" s="1"/>
  <c r="H133" i="6"/>
  <c r="M129" i="6"/>
  <c r="Z125" i="6"/>
  <c r="Z138" i="6" s="1"/>
  <c r="I66" i="6"/>
  <c r="C47" i="6"/>
  <c r="L149" i="6"/>
  <c r="G143" i="6"/>
  <c r="V142" i="6"/>
  <c r="C34" i="6"/>
  <c r="M125" i="6"/>
  <c r="G123" i="6"/>
  <c r="I117" i="6"/>
  <c r="J114" i="6"/>
  <c r="M113" i="6"/>
  <c r="N110" i="6"/>
  <c r="U153" i="6"/>
  <c r="I137" i="6"/>
  <c r="M132" i="6"/>
  <c r="U128" i="6"/>
  <c r="C24" i="6"/>
  <c r="Z120" i="6"/>
  <c r="Z124" i="6" s="1"/>
  <c r="H120" i="6"/>
  <c r="Q111" i="6"/>
  <c r="V109" i="6"/>
  <c r="R137" i="6"/>
  <c r="I126" i="6"/>
  <c r="H125" i="6"/>
  <c r="Y120" i="6"/>
  <c r="Y124" i="6" s="1"/>
  <c r="M120" i="6"/>
  <c r="V119" i="6"/>
  <c r="F119" i="6"/>
  <c r="F124" i="6" s="1"/>
  <c r="I115" i="6"/>
  <c r="C10" i="6"/>
  <c r="E112" i="6"/>
  <c r="G109" i="6"/>
  <c r="P139" i="6"/>
  <c r="P155" i="6" s="1"/>
  <c r="D155" i="6"/>
  <c r="D156" i="6" s="1"/>
  <c r="D158" i="6" s="1"/>
  <c r="J125" i="6"/>
  <c r="J138" i="6" s="1"/>
  <c r="M122" i="6"/>
  <c r="V121" i="6"/>
  <c r="V160" i="6" s="1"/>
  <c r="X119" i="6"/>
  <c r="X124" i="6" s="1"/>
  <c r="R111" i="6"/>
  <c r="E110" i="6"/>
  <c r="R109" i="6"/>
  <c r="L110" i="6"/>
  <c r="C5" i="6"/>
  <c r="R145" i="6"/>
  <c r="L52" i="6"/>
  <c r="L53" i="6" s="1"/>
  <c r="U129" i="2"/>
  <c r="U65" i="2"/>
  <c r="U102" i="2"/>
  <c r="T67" i="2"/>
  <c r="T102" i="2" s="1"/>
  <c r="Y65" i="2"/>
  <c r="Y129" i="2"/>
  <c r="H136" i="6"/>
  <c r="V130" i="6"/>
  <c r="C26" i="6"/>
  <c r="M126" i="6"/>
  <c r="X129" i="2"/>
  <c r="X65" i="2"/>
  <c r="Q112" i="6"/>
  <c r="K31" i="2"/>
  <c r="C12" i="6"/>
  <c r="B37" i="2"/>
  <c r="B28" i="2"/>
  <c r="B21" i="2"/>
  <c r="B17" i="2"/>
  <c r="B13" i="2"/>
  <c r="B76" i="2" s="1"/>
  <c r="B111" i="2" s="1"/>
  <c r="B9" i="2"/>
  <c r="B25" i="2"/>
  <c r="M61" i="3"/>
  <c r="J61" i="3"/>
  <c r="Q142" i="10"/>
  <c r="T10" i="10"/>
  <c r="Q141" i="10"/>
  <c r="T23" i="10"/>
  <c r="T103" i="6"/>
  <c r="L79" i="6"/>
  <c r="L131" i="6" s="1"/>
  <c r="Y86" i="6"/>
  <c r="AB72" i="6"/>
  <c r="AC103" i="6"/>
  <c r="L71" i="6"/>
  <c r="L123" i="6" s="1"/>
  <c r="L94" i="6"/>
  <c r="L146" i="6" s="1"/>
  <c r="L81" i="6"/>
  <c r="L133" i="6" s="1"/>
  <c r="M103" i="6"/>
  <c r="L87" i="6"/>
  <c r="L95" i="6"/>
  <c r="L147" i="6" s="1"/>
  <c r="L99" i="6"/>
  <c r="L151" i="6" s="1"/>
  <c r="I150" i="6"/>
  <c r="M146" i="6"/>
  <c r="I134" i="6"/>
  <c r="M130" i="6"/>
  <c r="AA86" i="6"/>
  <c r="AA72" i="6"/>
  <c r="AA103" i="6"/>
  <c r="S66" i="6"/>
  <c r="O72" i="6"/>
  <c r="K86" i="6"/>
  <c r="K72" i="6"/>
  <c r="K103" i="6"/>
  <c r="M153" i="6"/>
  <c r="G147" i="6"/>
  <c r="L145" i="6"/>
  <c r="K139" i="6"/>
  <c r="K155" i="6" s="1"/>
  <c r="I136" i="6"/>
  <c r="L134" i="6"/>
  <c r="M127" i="6"/>
  <c r="W125" i="6"/>
  <c r="W138" i="6" s="1"/>
  <c r="G125" i="6"/>
  <c r="I123" i="6"/>
  <c r="M72" i="6"/>
  <c r="U63" i="6"/>
  <c r="Q61" i="6"/>
  <c r="Q113" i="6" s="1"/>
  <c r="Z66" i="6"/>
  <c r="V86" i="6"/>
  <c r="U73" i="6"/>
  <c r="U79" i="6"/>
  <c r="U131" i="6" s="1"/>
  <c r="U58" i="6"/>
  <c r="U110" i="6" s="1"/>
  <c r="U75" i="6"/>
  <c r="U127" i="6" s="1"/>
  <c r="U80" i="6"/>
  <c r="U132" i="6" s="1"/>
  <c r="U100" i="6"/>
  <c r="U152" i="6" s="1"/>
  <c r="U94" i="6"/>
  <c r="U146" i="6" s="1"/>
  <c r="U87" i="6"/>
  <c r="U139" i="6" s="1"/>
  <c r="V103" i="6"/>
  <c r="U95" i="6"/>
  <c r="U147" i="6" s="1"/>
  <c r="Q68" i="6"/>
  <c r="Q120" i="6" s="1"/>
  <c r="R86" i="6"/>
  <c r="Q73" i="6"/>
  <c r="R66" i="6"/>
  <c r="Q56" i="6"/>
  <c r="Q64" i="6"/>
  <c r="Q116" i="6" s="1"/>
  <c r="Q76" i="6"/>
  <c r="Q128" i="6" s="1"/>
  <c r="Q84" i="6"/>
  <c r="Q136" i="6" s="1"/>
  <c r="Q90" i="6"/>
  <c r="Q142" i="6" s="1"/>
  <c r="Q98" i="6"/>
  <c r="Q150" i="6" s="1"/>
  <c r="Q87" i="6"/>
  <c r="Q139" i="6" s="1"/>
  <c r="R103" i="6"/>
  <c r="Q95" i="6"/>
  <c r="Q147" i="6" s="1"/>
  <c r="N66" i="6"/>
  <c r="L56" i="6"/>
  <c r="L108" i="6" s="1"/>
  <c r="L64" i="6"/>
  <c r="L116" i="6" s="1"/>
  <c r="J66" i="6"/>
  <c r="H56" i="6"/>
  <c r="H64" i="6"/>
  <c r="F86" i="6"/>
  <c r="F103" i="6"/>
  <c r="H149" i="6"/>
  <c r="C40" i="6"/>
  <c r="R142" i="6"/>
  <c r="R141" i="6"/>
  <c r="AB139" i="6"/>
  <c r="AB155" i="6" s="1"/>
  <c r="V133" i="6"/>
  <c r="I133" i="6"/>
  <c r="I131" i="6"/>
  <c r="G129" i="6"/>
  <c r="V125" i="6"/>
  <c r="M149" i="6"/>
  <c r="M148" i="6"/>
  <c r="C39" i="6"/>
  <c r="L141" i="6"/>
  <c r="AA139" i="6"/>
  <c r="AA155" i="6" s="1"/>
  <c r="V132" i="6"/>
  <c r="R130" i="6"/>
  <c r="V126" i="6"/>
  <c r="I125" i="6"/>
  <c r="M121" i="6"/>
  <c r="M160" i="6" s="1"/>
  <c r="AA119" i="6"/>
  <c r="AA124" i="6" s="1"/>
  <c r="K119" i="6"/>
  <c r="K124" i="6" s="1"/>
  <c r="V114" i="6"/>
  <c r="I113" i="6"/>
  <c r="I118" i="6" s="1"/>
  <c r="J110" i="6"/>
  <c r="J118" i="6" s="1"/>
  <c r="M109" i="6"/>
  <c r="T66" i="6"/>
  <c r="R154" i="6"/>
  <c r="V153" i="6"/>
  <c r="R125" i="6"/>
  <c r="V120" i="6"/>
  <c r="I120" i="6"/>
  <c r="I124" i="6" s="1"/>
  <c r="R115" i="6"/>
  <c r="M111" i="6"/>
  <c r="G110" i="6"/>
  <c r="P109" i="6"/>
  <c r="P118" i="6" s="1"/>
  <c r="O108" i="6"/>
  <c r="O118" i="6" s="1"/>
  <c r="Q151" i="6"/>
  <c r="H145" i="6"/>
  <c r="U125" i="6"/>
  <c r="C21" i="6"/>
  <c r="R123" i="6"/>
  <c r="U120" i="6"/>
  <c r="G120" i="6"/>
  <c r="R117" i="6"/>
  <c r="Z108" i="6"/>
  <c r="Z118" i="6" s="1"/>
  <c r="C4" i="6"/>
  <c r="Q67" i="6"/>
  <c r="R153" i="6"/>
  <c r="R146" i="6"/>
  <c r="V145" i="6"/>
  <c r="R136" i="6"/>
  <c r="H132" i="6"/>
  <c r="AB125" i="6"/>
  <c r="AB138" i="6" s="1"/>
  <c r="F125" i="6"/>
  <c r="F138" i="6" s="1"/>
  <c r="G122" i="6"/>
  <c r="T119" i="6"/>
  <c r="T124" i="6" s="1"/>
  <c r="V116" i="6"/>
  <c r="G112" i="6"/>
  <c r="H122" i="6"/>
  <c r="C18" i="6"/>
  <c r="U52" i="6"/>
  <c r="U53" i="6" s="1"/>
  <c r="U117" i="6"/>
  <c r="U115" i="6"/>
  <c r="N112" i="6"/>
  <c r="H110" i="6"/>
  <c r="R121" i="6"/>
  <c r="R160" i="6" s="1"/>
  <c r="L119" i="6"/>
  <c r="L124" i="6" s="1"/>
  <c r="H119" i="6"/>
  <c r="H109" i="6"/>
  <c r="Q134" i="6"/>
  <c r="G131" i="6"/>
  <c r="T125" i="6"/>
  <c r="T138" i="6" s="1"/>
  <c r="C60" i="2"/>
  <c r="R112" i="6"/>
  <c r="K94" i="2"/>
  <c r="K127" i="2"/>
  <c r="G31" i="2"/>
  <c r="B31" i="2" s="1"/>
  <c r="E116" i="6"/>
  <c r="B26" i="2"/>
  <c r="B20" i="2"/>
  <c r="B16" i="2"/>
  <c r="B12" i="2"/>
  <c r="B75" i="2" s="1"/>
  <c r="B110" i="2" s="1"/>
  <c r="B8" i="2"/>
  <c r="B71" i="2" s="1"/>
  <c r="B106" i="2" s="1"/>
  <c r="B6" i="2"/>
  <c r="J96" i="2"/>
  <c r="J129" i="2"/>
  <c r="J134" i="2" s="1"/>
  <c r="B22" i="2"/>
  <c r="T69" i="2"/>
  <c r="T104" i="2" s="1"/>
  <c r="V132" i="2"/>
  <c r="L67" i="2"/>
  <c r="L102" i="2" s="1"/>
  <c r="D145" i="10" l="1"/>
  <c r="L86" i="6"/>
  <c r="N118" i="6"/>
  <c r="G155" i="6"/>
  <c r="G124" i="6"/>
  <c r="I155" i="6"/>
  <c r="H66" i="6"/>
  <c r="U155" i="6"/>
  <c r="V155" i="6"/>
  <c r="F104" i="6"/>
  <c r="V118" i="6"/>
  <c r="V124" i="6"/>
  <c r="R155" i="6"/>
  <c r="R118" i="6"/>
  <c r="M124" i="6"/>
  <c r="M118" i="6"/>
  <c r="M155" i="6"/>
  <c r="AA104" i="6"/>
  <c r="M104" i="6"/>
  <c r="C60" i="6"/>
  <c r="C112" i="6" s="1"/>
  <c r="F156" i="6"/>
  <c r="F158" i="6" s="1"/>
  <c r="C62" i="6"/>
  <c r="C114" i="6" s="1"/>
  <c r="X156" i="6"/>
  <c r="X158" i="6" s="1"/>
  <c r="C64" i="6"/>
  <c r="C116" i="6" s="1"/>
  <c r="W156" i="6"/>
  <c r="W158" i="6" s="1"/>
  <c r="S156" i="6"/>
  <c r="S158" i="6" s="1"/>
  <c r="G104" i="6"/>
  <c r="S104" i="6"/>
  <c r="AB104" i="6"/>
  <c r="U86" i="6"/>
  <c r="H116" i="6"/>
  <c r="B69" i="2"/>
  <c r="B104" i="2" s="1"/>
  <c r="G145" i="10"/>
  <c r="P134" i="2"/>
  <c r="H145" i="10"/>
  <c r="B72" i="2"/>
  <c r="B107" i="2" s="1"/>
  <c r="B81" i="2"/>
  <c r="B116" i="2" s="1"/>
  <c r="D55" i="2"/>
  <c r="D58" i="2" s="1"/>
  <c r="B50" i="2"/>
  <c r="B80" i="2" s="1"/>
  <c r="B115" i="2" s="1"/>
  <c r="B84" i="2"/>
  <c r="B119" i="2" s="1"/>
  <c r="Q160" i="6"/>
  <c r="L160" i="6"/>
  <c r="W127" i="2"/>
  <c r="B79" i="2"/>
  <c r="B114" i="2" s="1"/>
  <c r="B83" i="2"/>
  <c r="B118" i="2" s="1"/>
  <c r="B68" i="2"/>
  <c r="W94" i="2"/>
  <c r="W65" i="2" s="1"/>
  <c r="D67" i="2"/>
  <c r="D102" i="2" s="1"/>
  <c r="P67" i="2"/>
  <c r="P102" i="2" s="1"/>
  <c r="P132" i="2" s="1"/>
  <c r="B35" i="2"/>
  <c r="G67" i="2"/>
  <c r="G102" i="2" s="1"/>
  <c r="B78" i="2"/>
  <c r="B113" i="2" s="1"/>
  <c r="K67" i="2"/>
  <c r="K65" i="2" s="1"/>
  <c r="E88" i="2"/>
  <c r="E123" i="2" s="1"/>
  <c r="B82" i="2"/>
  <c r="B117" i="2" s="1"/>
  <c r="E62" i="2"/>
  <c r="E92" i="2" s="1"/>
  <c r="E90" i="2"/>
  <c r="E125" i="2" s="1"/>
  <c r="Q155" i="6"/>
  <c r="C69" i="6"/>
  <c r="C121" i="6" s="1"/>
  <c r="E121" i="6"/>
  <c r="E160" i="6" s="1"/>
  <c r="L118" i="6"/>
  <c r="H138" i="6"/>
  <c r="C84" i="6"/>
  <c r="C136" i="6" s="1"/>
  <c r="E136" i="6"/>
  <c r="C82" i="6"/>
  <c r="C134" i="6" s="1"/>
  <c r="E134" i="6"/>
  <c r="C63" i="6"/>
  <c r="C115" i="6" s="1"/>
  <c r="E115" i="6"/>
  <c r="J156" i="6"/>
  <c r="J158" i="6" s="1"/>
  <c r="W129" i="2"/>
  <c r="AB100" i="2"/>
  <c r="AB134" i="2"/>
  <c r="R124" i="6"/>
  <c r="C101" i="6"/>
  <c r="C153" i="6" s="1"/>
  <c r="E153" i="6"/>
  <c r="C71" i="6"/>
  <c r="C123" i="6" s="1"/>
  <c r="E123" i="6"/>
  <c r="O104" i="6"/>
  <c r="H103" i="6"/>
  <c r="H104" i="6" s="1"/>
  <c r="H139" i="6"/>
  <c r="H155" i="6" s="1"/>
  <c r="P104" i="6"/>
  <c r="Q140" i="10"/>
  <c r="E131" i="2"/>
  <c r="U61" i="3"/>
  <c r="F9" i="3"/>
  <c r="F11" i="3" s="1"/>
  <c r="T156" i="6"/>
  <c r="T158" i="6" s="1"/>
  <c r="Q66" i="6"/>
  <c r="Q108" i="6"/>
  <c r="Q118" i="6" s="1"/>
  <c r="C61" i="6"/>
  <c r="C113" i="6" s="1"/>
  <c r="E113" i="6"/>
  <c r="O156" i="6"/>
  <c r="O158" i="6" s="1"/>
  <c r="E72" i="6"/>
  <c r="C67" i="6"/>
  <c r="C119" i="6" s="1"/>
  <c r="E119" i="6"/>
  <c r="E32" i="2"/>
  <c r="B86" i="2"/>
  <c r="B121" i="2" s="1"/>
  <c r="J104" i="6"/>
  <c r="Z104" i="6"/>
  <c r="E86" i="6"/>
  <c r="C73" i="6"/>
  <c r="C125" i="6" s="1"/>
  <c r="E125" i="6"/>
  <c r="H124" i="6"/>
  <c r="V138" i="6"/>
  <c r="V156" i="6" s="1"/>
  <c r="V158" i="6" s="1"/>
  <c r="R104" i="6"/>
  <c r="G138" i="6"/>
  <c r="C97" i="6"/>
  <c r="C149" i="6" s="1"/>
  <c r="E149" i="6"/>
  <c r="C68" i="6"/>
  <c r="C120" i="6" s="1"/>
  <c r="E120" i="6"/>
  <c r="T104" i="6"/>
  <c r="T9" i="10"/>
  <c r="G131" i="2" s="1"/>
  <c r="G133" i="2" s="1"/>
  <c r="H131" i="2"/>
  <c r="B32" i="2"/>
  <c r="D32" i="2"/>
  <c r="B61" i="2"/>
  <c r="B91" i="2" s="1"/>
  <c r="B126" i="2" s="1"/>
  <c r="B59" i="2"/>
  <c r="B89" i="2" s="1"/>
  <c r="B124" i="2" s="1"/>
  <c r="X100" i="2"/>
  <c r="X134" i="2"/>
  <c r="Y134" i="2"/>
  <c r="Y100" i="2"/>
  <c r="U66" i="6"/>
  <c r="U108" i="6"/>
  <c r="U118" i="6" s="1"/>
  <c r="L72" i="6"/>
  <c r="C102" i="6"/>
  <c r="C154" i="6" s="1"/>
  <c r="E154" i="6"/>
  <c r="C95" i="6"/>
  <c r="C147" i="6" s="1"/>
  <c r="E147" i="6"/>
  <c r="Y104" i="6"/>
  <c r="C52" i="6"/>
  <c r="L125" i="6"/>
  <c r="L138" i="6" s="1"/>
  <c r="C100" i="6"/>
  <c r="C152" i="6" s="1"/>
  <c r="E152" i="6"/>
  <c r="C93" i="6"/>
  <c r="C145" i="6" s="1"/>
  <c r="E145" i="6"/>
  <c r="U124" i="6"/>
  <c r="Z156" i="6"/>
  <c r="Z158" i="6" s="1"/>
  <c r="C85" i="6"/>
  <c r="C137" i="6" s="1"/>
  <c r="E137" i="6"/>
  <c r="C91" i="6"/>
  <c r="C143" i="6" s="1"/>
  <c r="E143" i="6"/>
  <c r="I104" i="6"/>
  <c r="J65" i="2"/>
  <c r="C99" i="6"/>
  <c r="C151" i="6" s="1"/>
  <c r="E151" i="6"/>
  <c r="AC104" i="6"/>
  <c r="AC156" i="6" s="1"/>
  <c r="AC158" i="6" s="1"/>
  <c r="AC155" i="6"/>
  <c r="K129" i="2"/>
  <c r="H108" i="6"/>
  <c r="I138" i="6"/>
  <c r="I156" i="6" s="1"/>
  <c r="I158" i="6" s="1"/>
  <c r="AB156" i="6"/>
  <c r="AB158" i="6" s="1"/>
  <c r="L66" i="6"/>
  <c r="Q103" i="6"/>
  <c r="Q86" i="6"/>
  <c r="U103" i="6"/>
  <c r="V104" i="6"/>
  <c r="C83" i="6"/>
  <c r="C135" i="6" s="1"/>
  <c r="E135" i="6"/>
  <c r="C89" i="6"/>
  <c r="C141" i="6" s="1"/>
  <c r="E141" i="6"/>
  <c r="T22" i="10"/>
  <c r="T131" i="2" s="1"/>
  <c r="T133" i="2" s="1"/>
  <c r="U131" i="2"/>
  <c r="U133" i="2" s="1"/>
  <c r="B34" i="2"/>
  <c r="U100" i="2"/>
  <c r="P156" i="6"/>
  <c r="P158" i="6" s="1"/>
  <c r="Q125" i="6"/>
  <c r="Q138" i="6" s="1"/>
  <c r="C81" i="6"/>
  <c r="C133" i="6" s="1"/>
  <c r="E133" i="6"/>
  <c r="C80" i="6"/>
  <c r="C132" i="6" s="1"/>
  <c r="E132" i="6"/>
  <c r="C98" i="6"/>
  <c r="C150" i="6" s="1"/>
  <c r="E150" i="6"/>
  <c r="C70" i="6"/>
  <c r="C122" i="6" s="1"/>
  <c r="E122" i="6"/>
  <c r="C74" i="6"/>
  <c r="C126" i="6" s="1"/>
  <c r="E126" i="6"/>
  <c r="U72" i="6"/>
  <c r="Y156" i="6"/>
  <c r="Y158" i="6" s="1"/>
  <c r="C65" i="6"/>
  <c r="C117" i="6" s="1"/>
  <c r="E117" i="6"/>
  <c r="G118" i="6"/>
  <c r="C57" i="6"/>
  <c r="C109" i="6" s="1"/>
  <c r="E109" i="6"/>
  <c r="C96" i="6"/>
  <c r="C148" i="6" s="1"/>
  <c r="E148" i="6"/>
  <c r="C77" i="6"/>
  <c r="C129" i="6" s="1"/>
  <c r="E129" i="6"/>
  <c r="N156" i="6"/>
  <c r="N158" i="6" s="1"/>
  <c r="T13" i="10"/>
  <c r="K131" i="2" s="1"/>
  <c r="K133" i="2" s="1"/>
  <c r="L131" i="2"/>
  <c r="L132" i="2" s="1"/>
  <c r="C32" i="2"/>
  <c r="Q72" i="6"/>
  <c r="Q119" i="6"/>
  <c r="Q124" i="6" s="1"/>
  <c r="C62" i="2"/>
  <c r="C92" i="2" s="1"/>
  <c r="C90" i="2"/>
  <c r="C125" i="2" s="1"/>
  <c r="U138" i="6"/>
  <c r="R138" i="6"/>
  <c r="AA156" i="6"/>
  <c r="AA158" i="6" s="1"/>
  <c r="K156" i="6"/>
  <c r="K158" i="6" s="1"/>
  <c r="C94" i="6"/>
  <c r="C146" i="6" s="1"/>
  <c r="E146" i="6"/>
  <c r="C76" i="6"/>
  <c r="C128" i="6" s="1"/>
  <c r="E128" i="6"/>
  <c r="K104" i="6"/>
  <c r="C59" i="6"/>
  <c r="C111" i="6" s="1"/>
  <c r="E111" i="6"/>
  <c r="L103" i="6"/>
  <c r="L139" i="6"/>
  <c r="L155" i="6" s="1"/>
  <c r="T132" i="2"/>
  <c r="M138" i="6"/>
  <c r="M156" i="6" s="1"/>
  <c r="M158" i="6" s="1"/>
  <c r="C92" i="6"/>
  <c r="C144" i="6" s="1"/>
  <c r="E144" i="6"/>
  <c r="E103" i="6"/>
  <c r="C87" i="6"/>
  <c r="C139" i="6" s="1"/>
  <c r="E139" i="6"/>
  <c r="C75" i="6"/>
  <c r="C127" i="6" s="1"/>
  <c r="E127" i="6"/>
  <c r="W104" i="6"/>
  <c r="Z134" i="2"/>
  <c r="Z100" i="2"/>
  <c r="T129" i="2"/>
  <c r="T65" i="2"/>
  <c r="N104" i="6"/>
  <c r="C90" i="6"/>
  <c r="C142" i="6" s="1"/>
  <c r="E142" i="6"/>
  <c r="C79" i="6"/>
  <c r="C131" i="6" s="1"/>
  <c r="E131" i="6"/>
  <c r="C58" i="6"/>
  <c r="C110" i="6" s="1"/>
  <c r="C88" i="6"/>
  <c r="C140" i="6" s="1"/>
  <c r="E140" i="6"/>
  <c r="C78" i="6"/>
  <c r="C130" i="6" s="1"/>
  <c r="E130" i="6"/>
  <c r="E66" i="6"/>
  <c r="C56" i="6"/>
  <c r="C108" i="6" s="1"/>
  <c r="E108" i="6"/>
  <c r="X104" i="6"/>
  <c r="C34" i="2"/>
  <c r="E118" i="6" l="1"/>
  <c r="H118" i="6"/>
  <c r="H156" i="6" s="1"/>
  <c r="H158" i="6" s="1"/>
  <c r="L156" i="6"/>
  <c r="L158" i="6" s="1"/>
  <c r="R156" i="6"/>
  <c r="R158" i="6" s="1"/>
  <c r="G156" i="6"/>
  <c r="G158" i="6" s="1"/>
  <c r="U156" i="6"/>
  <c r="U158" i="6" s="1"/>
  <c r="C86" i="6"/>
  <c r="C138" i="6" s="1"/>
  <c r="L104" i="6"/>
  <c r="C160" i="6"/>
  <c r="B67" i="2"/>
  <c r="B102" i="2" s="1"/>
  <c r="B103" i="2"/>
  <c r="D85" i="2"/>
  <c r="D120" i="2" s="1"/>
  <c r="B55" i="2"/>
  <c r="B85" i="2" s="1"/>
  <c r="B120" i="2" s="1"/>
  <c r="G134" i="2"/>
  <c r="G132" i="2"/>
  <c r="U134" i="2"/>
  <c r="Q145" i="10"/>
  <c r="K102" i="2"/>
  <c r="K132" i="2" s="1"/>
  <c r="E127" i="2"/>
  <c r="E94" i="2"/>
  <c r="E129" i="2" s="1"/>
  <c r="E134" i="2" s="1"/>
  <c r="T134" i="2"/>
  <c r="T100" i="2"/>
  <c r="T4" i="10"/>
  <c r="D131" i="2"/>
  <c r="D132" i="2" s="1"/>
  <c r="C53" i="6"/>
  <c r="H133" i="2"/>
  <c r="H132" i="2"/>
  <c r="H134" i="2"/>
  <c r="U132" i="2"/>
  <c r="E155" i="6"/>
  <c r="K134" i="2"/>
  <c r="E138" i="6"/>
  <c r="E124" i="6"/>
  <c r="E133" i="2"/>
  <c r="E132" i="2"/>
  <c r="C94" i="2"/>
  <c r="C129" i="2" s="1"/>
  <c r="C127" i="2"/>
  <c r="L133" i="2"/>
  <c r="L134" i="2"/>
  <c r="D60" i="2"/>
  <c r="D88" i="2"/>
  <c r="D123" i="2" s="1"/>
  <c r="B58" i="2"/>
  <c r="Q104" i="6"/>
  <c r="W100" i="2"/>
  <c r="W134" i="2"/>
  <c r="C66" i="6"/>
  <c r="C118" i="6" s="1"/>
  <c r="E104" i="6"/>
  <c r="C103" i="6"/>
  <c r="U104" i="6"/>
  <c r="C72" i="6"/>
  <c r="C124" i="6" s="1"/>
  <c r="Q156" i="6"/>
  <c r="Q158" i="6" s="1"/>
  <c r="C104" i="6" l="1"/>
  <c r="C156" i="6" s="1"/>
  <c r="C158" i="6" s="1"/>
  <c r="C155" i="6"/>
  <c r="E156" i="6"/>
  <c r="E158" i="6" s="1"/>
  <c r="D62" i="2"/>
  <c r="D92" i="2" s="1"/>
  <c r="D90" i="2"/>
  <c r="D125" i="2" s="1"/>
  <c r="D133" i="2" s="1"/>
  <c r="B131" i="2"/>
  <c r="B132" i="2" s="1"/>
  <c r="U4" i="10"/>
  <c r="B60" i="2"/>
  <c r="B88" i="2"/>
  <c r="B123" i="2" s="1"/>
  <c r="B62" i="2" l="1"/>
  <c r="B92" i="2" s="1"/>
  <c r="B90" i="2"/>
  <c r="B125" i="2" s="1"/>
  <c r="B133" i="2" s="1"/>
  <c r="D127" i="2"/>
  <c r="D94" i="2"/>
  <c r="D129" i="2" s="1"/>
  <c r="D134" i="2" s="1"/>
  <c r="B94" i="2" l="1"/>
  <c r="B127" i="2"/>
  <c r="B129" i="2" l="1"/>
  <c r="B134" i="2" s="1"/>
  <c r="B95" i="2"/>
  <c r="K95" i="2"/>
</calcChain>
</file>

<file path=xl/comments1.xml><?xml version="1.0" encoding="utf-8"?>
<comments xmlns="http://schemas.openxmlformats.org/spreadsheetml/2006/main">
  <authors>
    <author>作者</author>
  </authors>
  <commentList>
    <comment ref="I2" authorId="0" shapeId="0">
      <text>
        <r>
          <rPr>
            <b/>
            <sz val="9"/>
            <rFont val="宋体"/>
            <family val="3"/>
            <charset val="134"/>
          </rPr>
          <t>作者:</t>
        </r>
        <r>
          <rPr>
            <sz val="9"/>
            <rFont val="宋体"/>
            <family val="3"/>
            <charset val="134"/>
          </rPr>
          <t xml:space="preserve">
4月暂不填，从2017年5月考核表开始填。</t>
        </r>
      </text>
    </comment>
    <comment ref="C3" authorId="0" shapeId="0">
      <text>
        <r>
          <rPr>
            <b/>
            <sz val="9"/>
            <rFont val="宋体"/>
            <family val="3"/>
            <charset val="134"/>
          </rPr>
          <t>作者:</t>
        </r>
        <r>
          <rPr>
            <sz val="9"/>
            <rFont val="宋体"/>
            <family val="3"/>
            <charset val="134"/>
          </rPr>
          <t xml:space="preserve">
总部交易</t>
        </r>
      </text>
    </comment>
    <comment ref="I3" authorId="0" shapeId="0">
      <text>
        <r>
          <rPr>
            <b/>
            <sz val="9"/>
            <rFont val="宋体"/>
            <family val="3"/>
            <charset val="134"/>
          </rPr>
          <t>作者:</t>
        </r>
        <r>
          <rPr>
            <sz val="9"/>
            <rFont val="宋体"/>
            <family val="3"/>
            <charset val="134"/>
          </rPr>
          <t xml:space="preserve">
4月暂不填，从2017年5月考核表开始填。</t>
        </r>
      </text>
    </comment>
    <comment ref="C36" authorId="0" shapeId="0">
      <text>
        <r>
          <rPr>
            <b/>
            <sz val="9"/>
            <rFont val="宋体"/>
            <family val="3"/>
            <charset val="134"/>
          </rPr>
          <t>作者:</t>
        </r>
        <r>
          <rPr>
            <sz val="9"/>
            <rFont val="宋体"/>
            <family val="3"/>
            <charset val="134"/>
          </rPr>
          <t xml:space="preserve">
总部交易</t>
        </r>
      </text>
    </comment>
    <comment ref="I36" authorId="0" shapeId="0">
      <text>
        <r>
          <rPr>
            <b/>
            <sz val="9"/>
            <rFont val="宋体"/>
            <family val="3"/>
            <charset val="134"/>
          </rPr>
          <t>作者:</t>
        </r>
        <r>
          <rPr>
            <sz val="9"/>
            <rFont val="宋体"/>
            <family val="3"/>
            <charset val="134"/>
          </rPr>
          <t xml:space="preserve">
4月暂不填，从2017年5月考核表开始填。</t>
        </r>
      </text>
    </comment>
    <comment ref="C66" authorId="0" shapeId="0">
      <text>
        <r>
          <rPr>
            <b/>
            <sz val="9"/>
            <rFont val="宋体"/>
            <family val="3"/>
            <charset val="134"/>
          </rPr>
          <t>作者:</t>
        </r>
        <r>
          <rPr>
            <sz val="9"/>
            <rFont val="宋体"/>
            <family val="3"/>
            <charset val="134"/>
          </rPr>
          <t xml:space="preserve">
总部交易</t>
        </r>
      </text>
    </comment>
    <comment ref="I66" authorId="0" shapeId="0">
      <text>
        <r>
          <rPr>
            <b/>
            <sz val="9"/>
            <rFont val="宋体"/>
            <family val="3"/>
            <charset val="134"/>
          </rPr>
          <t>作者:</t>
        </r>
        <r>
          <rPr>
            <sz val="9"/>
            <rFont val="宋体"/>
            <family val="3"/>
            <charset val="134"/>
          </rPr>
          <t xml:space="preserve">
4月暂不填，从2017年5月考核表开始填。</t>
        </r>
      </text>
    </comment>
    <comment ref="C101" authorId="0" shapeId="0">
      <text>
        <r>
          <rPr>
            <b/>
            <sz val="9"/>
            <rFont val="宋体"/>
            <family val="3"/>
            <charset val="134"/>
          </rPr>
          <t>作者:</t>
        </r>
        <r>
          <rPr>
            <sz val="9"/>
            <rFont val="宋体"/>
            <family val="3"/>
            <charset val="134"/>
          </rPr>
          <t xml:space="preserve">
总部交易</t>
        </r>
      </text>
    </comment>
    <comment ref="I101" authorId="0" shapeId="0">
      <text>
        <r>
          <rPr>
            <b/>
            <sz val="9"/>
            <rFont val="宋体"/>
            <family val="3"/>
            <charset val="134"/>
          </rPr>
          <t>作者:</t>
        </r>
        <r>
          <rPr>
            <sz val="9"/>
            <rFont val="宋体"/>
            <family val="3"/>
            <charset val="134"/>
          </rPr>
          <t xml:space="preserve">
4月暂不填，从2017年5月考核表开始填。</t>
        </r>
      </text>
    </comment>
  </commentList>
</comments>
</file>

<file path=xl/comments2.xml><?xml version="1.0" encoding="utf-8"?>
<comments xmlns="http://schemas.openxmlformats.org/spreadsheetml/2006/main">
  <authors>
    <author>作者</author>
  </authors>
  <commentList>
    <comment ref="D3" authorId="0" shapeId="0">
      <text>
        <r>
          <rPr>
            <b/>
            <sz val="9"/>
            <rFont val="宋体"/>
            <family val="3"/>
            <charset val="134"/>
          </rPr>
          <t>作者:</t>
        </r>
        <r>
          <rPr>
            <sz val="9"/>
            <rFont val="宋体"/>
            <family val="3"/>
            <charset val="134"/>
          </rPr>
          <t xml:space="preserve">
总部交易</t>
        </r>
      </text>
    </comment>
    <comment ref="J3" authorId="0" shapeId="0">
      <text>
        <r>
          <rPr>
            <b/>
            <sz val="9"/>
            <rFont val="宋体"/>
            <family val="3"/>
            <charset val="134"/>
          </rPr>
          <t>作者:</t>
        </r>
        <r>
          <rPr>
            <sz val="9"/>
            <rFont val="宋体"/>
            <family val="3"/>
            <charset val="134"/>
          </rPr>
          <t xml:space="preserve">
4月暂不填，从2017年5月考核表开始填。</t>
        </r>
      </text>
    </comment>
  </commentList>
</comments>
</file>

<file path=xl/comments3.xml><?xml version="1.0" encoding="utf-8"?>
<comments xmlns="http://schemas.openxmlformats.org/spreadsheetml/2006/main">
  <authors>
    <author>作者</author>
  </authors>
  <commentList>
    <comment ref="A43" authorId="0" shapeId="0">
      <text>
        <r>
          <rPr>
            <b/>
            <sz val="9"/>
            <rFont val="宋体"/>
            <family val="3"/>
            <charset val="134"/>
          </rPr>
          <t>作者:</t>
        </r>
        <r>
          <rPr>
            <sz val="9"/>
            <rFont val="宋体"/>
            <family val="3"/>
            <charset val="134"/>
          </rPr>
          <t xml:space="preserve">
投顾占一半</t>
        </r>
      </text>
    </comment>
  </commentList>
</comments>
</file>

<file path=xl/sharedStrings.xml><?xml version="1.0" encoding="utf-8"?>
<sst xmlns="http://schemas.openxmlformats.org/spreadsheetml/2006/main" count="5329" uniqueCount="1326">
  <si>
    <t>报表数据</t>
  </si>
  <si>
    <t>项目名称</t>
  </si>
  <si>
    <t>合计</t>
  </si>
  <si>
    <t>其他</t>
  </si>
  <si>
    <t>财富证券总部</t>
  </si>
  <si>
    <t>经纪业务</t>
  </si>
  <si>
    <t>资产管理部</t>
  </si>
  <si>
    <t>权益投资小计</t>
  </si>
  <si>
    <t>权益产品投资部</t>
  </si>
  <si>
    <t>量化产品投资部</t>
  </si>
  <si>
    <t>证券投资部</t>
  </si>
  <si>
    <t>固收投资小计</t>
  </si>
  <si>
    <t>固定收益投资部</t>
  </si>
  <si>
    <t>固定收益市场部</t>
  </si>
  <si>
    <t>固收产品投资部</t>
  </si>
  <si>
    <t>投顾业务部</t>
  </si>
  <si>
    <t>深分投资小计</t>
  </si>
  <si>
    <t>做市业务部</t>
  </si>
  <si>
    <t>金融衍生品部</t>
  </si>
  <si>
    <t>深圳管理总部</t>
  </si>
  <si>
    <t>投资银行合计</t>
  </si>
  <si>
    <t>投资银行一部</t>
  </si>
  <si>
    <t>投资银行二部</t>
  </si>
  <si>
    <t>投资银行三部</t>
  </si>
  <si>
    <t>投资银行四部</t>
  </si>
  <si>
    <t>投资银行北京一部</t>
  </si>
  <si>
    <t>投资银行北京二部</t>
  </si>
  <si>
    <t>投资银行管理部</t>
  </si>
  <si>
    <t>运营支持部</t>
  </si>
  <si>
    <t>母公司抵消</t>
  </si>
  <si>
    <t>一、营业收入</t>
  </si>
  <si>
    <t xml:space="preserve">   1.手续费及佣金收入</t>
  </si>
  <si>
    <t>其中：证券经纪业务净收入</t>
  </si>
  <si>
    <t xml:space="preserve">      投资银行业务净收入</t>
  </si>
  <si>
    <t xml:space="preserve">      资产管理业务净收入</t>
  </si>
  <si>
    <t>2.利息净收入</t>
  </si>
  <si>
    <t>3.投资收益</t>
  </si>
  <si>
    <t xml:space="preserve">        其中:对联营企业和合营企业的投资收益</t>
  </si>
  <si>
    <t>4.公允价值变动</t>
  </si>
  <si>
    <t>5.汇兑损益</t>
  </si>
  <si>
    <t>6.其他业务收入</t>
  </si>
  <si>
    <t>7.资产处置收益</t>
  </si>
  <si>
    <t>8.其他收益</t>
  </si>
  <si>
    <t>二、营业支出</t>
  </si>
  <si>
    <t>税金及附加</t>
  </si>
  <si>
    <t>业务及管理费</t>
  </si>
  <si>
    <t>资产减值损失</t>
  </si>
  <si>
    <t>其他业务成本</t>
  </si>
  <si>
    <t>三、营业利润（损失以“-”号填列）</t>
  </si>
  <si>
    <t>加：营业外收入</t>
  </si>
  <si>
    <t>减：营业外支出</t>
  </si>
  <si>
    <t>四、利润总额（损失以"-"号填列）</t>
  </si>
  <si>
    <t>所得税费用</t>
  </si>
  <si>
    <t>五、净利润（损失以"-"号填列）</t>
  </si>
  <si>
    <t>六、其他综合收益的税后净额</t>
  </si>
  <si>
    <t>七、综合收益总额</t>
  </si>
  <si>
    <t>综合收益验证</t>
  </si>
  <si>
    <t>验证：</t>
  </si>
  <si>
    <t>考核调整数据</t>
  </si>
  <si>
    <t>营业收入</t>
  </si>
  <si>
    <t>手续费及佣金收入</t>
  </si>
  <si>
    <t>投资银行业务净收入</t>
  </si>
  <si>
    <t>资产管理业务净收入</t>
  </si>
  <si>
    <t>利息净收入</t>
  </si>
  <si>
    <t>投资收益</t>
  </si>
  <si>
    <t>外部投资收益</t>
  </si>
  <si>
    <t>公允价值变动</t>
  </si>
  <si>
    <t>汇兑损益</t>
  </si>
  <si>
    <t>其他业务收入</t>
  </si>
  <si>
    <t>资产处置收益</t>
  </si>
  <si>
    <t>其他收益</t>
  </si>
  <si>
    <t>营业支出</t>
  </si>
  <si>
    <t>其它业务成本</t>
  </si>
  <si>
    <t>营业利润</t>
  </si>
  <si>
    <t>利润总额</t>
  </si>
  <si>
    <t>减：所得税费用</t>
  </si>
  <si>
    <t>净利润</t>
  </si>
  <si>
    <t>综合收益</t>
  </si>
  <si>
    <t>综合收益总额</t>
  </si>
  <si>
    <t>考核利润表</t>
  </si>
  <si>
    <r>
      <rPr>
        <b/>
        <sz val="10"/>
        <rFont val="Times New Roman"/>
        <family val="1"/>
      </rPr>
      <t xml:space="preserve">   1.</t>
    </r>
    <r>
      <rPr>
        <b/>
        <sz val="10"/>
        <rFont val="宋体"/>
        <family val="3"/>
        <charset val="134"/>
      </rPr>
      <t>手续费及佣金收入</t>
    </r>
  </si>
  <si>
    <r>
      <rPr>
        <b/>
        <sz val="10"/>
        <rFont val="Times New Roman"/>
        <family val="1"/>
      </rPr>
      <t>2.</t>
    </r>
    <r>
      <rPr>
        <b/>
        <sz val="10"/>
        <rFont val="宋体"/>
        <family val="3"/>
        <charset val="134"/>
      </rPr>
      <t>利息净收入</t>
    </r>
  </si>
  <si>
    <r>
      <rPr>
        <b/>
        <sz val="10"/>
        <rFont val="Times New Roman"/>
        <family val="1"/>
      </rPr>
      <t xml:space="preserve">        </t>
    </r>
    <r>
      <rPr>
        <b/>
        <sz val="10"/>
        <rFont val="宋体"/>
        <family val="3"/>
        <charset val="134"/>
      </rPr>
      <t>其中</t>
    </r>
    <r>
      <rPr>
        <b/>
        <sz val="10"/>
        <rFont val="Times New Roman"/>
        <family val="1"/>
      </rPr>
      <t>:</t>
    </r>
    <r>
      <rPr>
        <b/>
        <sz val="10"/>
        <rFont val="宋体"/>
        <family val="3"/>
        <charset val="134"/>
      </rPr>
      <t>对联营企业和合营企业的投资收益</t>
    </r>
  </si>
  <si>
    <r>
      <rPr>
        <b/>
        <sz val="10"/>
        <rFont val="Times New Roman"/>
        <family val="1"/>
      </rPr>
      <t>5.</t>
    </r>
    <r>
      <rPr>
        <b/>
        <sz val="10"/>
        <rFont val="宋体"/>
        <family val="3"/>
        <charset val="134"/>
      </rPr>
      <t>汇兑损益</t>
    </r>
  </si>
  <si>
    <r>
      <rPr>
        <b/>
        <sz val="10"/>
        <rFont val="Times New Roman"/>
        <family val="1"/>
      </rPr>
      <t>6.</t>
    </r>
    <r>
      <rPr>
        <b/>
        <sz val="10"/>
        <rFont val="宋体"/>
        <family val="3"/>
        <charset val="134"/>
      </rPr>
      <t>其他业务收入</t>
    </r>
  </si>
  <si>
    <r>
      <rPr>
        <b/>
        <sz val="10"/>
        <rFont val="Times New Roman"/>
        <family val="1"/>
      </rPr>
      <t>7.</t>
    </r>
    <r>
      <rPr>
        <b/>
        <sz val="10"/>
        <rFont val="宋体"/>
        <family val="3"/>
        <charset val="134"/>
      </rPr>
      <t>资产处置收益</t>
    </r>
  </si>
  <si>
    <r>
      <rPr>
        <b/>
        <sz val="10"/>
        <rFont val="Times New Roman"/>
        <family val="1"/>
      </rPr>
      <t>8.</t>
    </r>
    <r>
      <rPr>
        <b/>
        <sz val="10"/>
        <rFont val="宋体"/>
        <family val="3"/>
        <charset val="134"/>
      </rPr>
      <t>其他收益</t>
    </r>
  </si>
  <si>
    <r>
      <rPr>
        <sz val="10"/>
        <rFont val="Times New Roman"/>
        <family val="1"/>
      </rPr>
      <t xml:space="preserve">   1.</t>
    </r>
    <r>
      <rPr>
        <sz val="10"/>
        <rFont val="宋体"/>
        <family val="3"/>
        <charset val="134"/>
      </rPr>
      <t>营业税金及附加</t>
    </r>
  </si>
  <si>
    <r>
      <rPr>
        <sz val="10"/>
        <rFont val="Times New Roman"/>
        <family val="1"/>
      </rPr>
      <t xml:space="preserve">   2.</t>
    </r>
    <r>
      <rPr>
        <sz val="10"/>
        <rFont val="宋体"/>
        <family val="3"/>
        <charset val="134"/>
      </rPr>
      <t>业务及管理费</t>
    </r>
  </si>
  <si>
    <r>
      <rPr>
        <sz val="10"/>
        <rFont val="Times New Roman"/>
        <family val="1"/>
      </rPr>
      <t xml:space="preserve">   3.</t>
    </r>
    <r>
      <rPr>
        <sz val="10"/>
        <rFont val="宋体"/>
        <family val="3"/>
        <charset val="134"/>
      </rPr>
      <t>资产减值损失</t>
    </r>
  </si>
  <si>
    <r>
      <rPr>
        <sz val="10"/>
        <rFont val="Times New Roman"/>
        <family val="1"/>
      </rPr>
      <t xml:space="preserve">   4.</t>
    </r>
    <r>
      <rPr>
        <sz val="10"/>
        <rFont val="宋体"/>
        <family val="3"/>
        <charset val="134"/>
      </rPr>
      <t>其它业务成本</t>
    </r>
  </si>
  <si>
    <t>三、营业利润</t>
  </si>
  <si>
    <r>
      <rPr>
        <sz val="10"/>
        <rFont val="Times New Roman"/>
        <family val="1"/>
      </rPr>
      <t xml:space="preserve">   </t>
    </r>
    <r>
      <rPr>
        <sz val="10"/>
        <rFont val="宋体"/>
        <family val="3"/>
        <charset val="134"/>
      </rPr>
      <t>加：营业外收入</t>
    </r>
  </si>
  <si>
    <r>
      <rPr>
        <sz val="10"/>
        <rFont val="Times New Roman"/>
        <family val="1"/>
      </rPr>
      <t xml:space="preserve">   </t>
    </r>
    <r>
      <rPr>
        <sz val="10"/>
        <rFont val="宋体"/>
        <family val="3"/>
        <charset val="134"/>
      </rPr>
      <t>减：营业外支出</t>
    </r>
  </si>
  <si>
    <t>四、利润总额</t>
  </si>
  <si>
    <r>
      <rPr>
        <sz val="10"/>
        <rFont val="Times New Roman"/>
        <family val="1"/>
      </rPr>
      <t xml:space="preserve">  </t>
    </r>
    <r>
      <rPr>
        <sz val="10"/>
        <rFont val="宋体"/>
        <family val="3"/>
        <charset val="134"/>
      </rPr>
      <t>减：所得税费用</t>
    </r>
  </si>
  <si>
    <t>五、净利润</t>
  </si>
  <si>
    <t>资金成本</t>
  </si>
  <si>
    <t>扣除资金成本后综合收益总额</t>
  </si>
  <si>
    <t>考核利润表(万元版）</t>
  </si>
  <si>
    <t>人数</t>
  </si>
  <si>
    <t>人均创收</t>
  </si>
  <si>
    <t>人均创利（未扣资金成本）</t>
  </si>
  <si>
    <t>人均创利(扣除资金成本后）</t>
  </si>
  <si>
    <t>2017年1-9月费用调整表</t>
  </si>
  <si>
    <t>调整前</t>
  </si>
  <si>
    <t>单位：元</t>
  </si>
  <si>
    <t>类别</t>
  </si>
  <si>
    <t>项  目</t>
  </si>
  <si>
    <t>总部中后台</t>
  </si>
  <si>
    <t>人力成本费用</t>
  </si>
  <si>
    <t>职工工资</t>
  </si>
  <si>
    <t>职工福利费</t>
  </si>
  <si>
    <t>工会经费</t>
  </si>
  <si>
    <t>职工教育费</t>
  </si>
  <si>
    <t>社保费</t>
  </si>
  <si>
    <t>劳动补偿金</t>
  </si>
  <si>
    <t>劳动保护费</t>
  </si>
  <si>
    <t>员工误餐费</t>
  </si>
  <si>
    <t>劳务派遣</t>
  </si>
  <si>
    <t>奖金</t>
  </si>
  <si>
    <t>小计</t>
  </si>
  <si>
    <t>业务费用</t>
  </si>
  <si>
    <t>营销费用</t>
  </si>
  <si>
    <t>业务推广费用</t>
  </si>
  <si>
    <t>投保基金</t>
  </si>
  <si>
    <t>税金</t>
  </si>
  <si>
    <t>交易所会员年费</t>
  </si>
  <si>
    <t>管理费用</t>
  </si>
  <si>
    <t>业务招待费</t>
  </si>
  <si>
    <t>差旅费</t>
  </si>
  <si>
    <t>办公费</t>
  </si>
  <si>
    <t>低值易耗品</t>
  </si>
  <si>
    <t>广告宣传费</t>
  </si>
  <si>
    <t>咨讯费</t>
  </si>
  <si>
    <t>会议费</t>
  </si>
  <si>
    <t>印刷费</t>
  </si>
  <si>
    <t>报刊书籍费</t>
  </si>
  <si>
    <t>市内办公交通费</t>
  </si>
  <si>
    <t>机动车辆运营费</t>
  </si>
  <si>
    <t>营销活动费</t>
  </si>
  <si>
    <t>其他管理费用</t>
  </si>
  <si>
    <t>运营费用</t>
  </si>
  <si>
    <t>水电费</t>
  </si>
  <si>
    <t>邮电通讯费</t>
  </si>
  <si>
    <t>审计评估费</t>
  </si>
  <si>
    <t>安全保卫费</t>
  </si>
  <si>
    <t>董事会费</t>
  </si>
  <si>
    <t>修理费</t>
  </si>
  <si>
    <t>上交管理费</t>
  </si>
  <si>
    <t>诉讼律师费</t>
  </si>
  <si>
    <t>财产保险费</t>
  </si>
  <si>
    <t>证券交易通讯费</t>
  </si>
  <si>
    <t>电子设备运转费</t>
  </si>
  <si>
    <t>物业租赁管理费</t>
  </si>
  <si>
    <t>折旧费</t>
  </si>
  <si>
    <t>无形资产摊销</t>
  </si>
  <si>
    <t>长期待摊费用摊销</t>
  </si>
  <si>
    <t>其他运营费用</t>
  </si>
  <si>
    <t>调整数据</t>
  </si>
  <si>
    <t>调整后</t>
  </si>
  <si>
    <t>财富证券有限责任公司</t>
  </si>
  <si>
    <t>总部交易</t>
  </si>
  <si>
    <t>结算托管部</t>
  </si>
  <si>
    <t>深圳分公司</t>
  </si>
  <si>
    <t>投资银行总部</t>
  </si>
  <si>
    <t>资管业务</t>
  </si>
  <si>
    <t>浙江分公司</t>
  </si>
  <si>
    <t>广东分公司</t>
  </si>
  <si>
    <t>投资银行深圳一部</t>
  </si>
  <si>
    <t>营业收入去年同期考核数据</t>
  </si>
  <si>
    <t>手续费及佣金收入去年同期考核数据</t>
  </si>
  <si>
    <t>其中：证券经纪业务净收入去年同期考核数据</t>
  </si>
  <si>
    <t>投资银行业务净收入去年同期考核数据</t>
  </si>
  <si>
    <t>资产管理业务净收入去年同期考核数据</t>
  </si>
  <si>
    <t>利息净收入去年同期考核数据</t>
  </si>
  <si>
    <t>投资收益去年同期考核数据</t>
  </si>
  <si>
    <t>外部投资收益去年同期考核数据</t>
  </si>
  <si>
    <t>公允价值变动去年同期考核数据</t>
  </si>
  <si>
    <t>汇兑损益去年同期考核数据</t>
  </si>
  <si>
    <t>其他业务收入去年同期考核数据</t>
  </si>
  <si>
    <t>营业支出去年同期考核数据</t>
  </si>
  <si>
    <t>税金及附加去年同期考核数据</t>
  </si>
  <si>
    <t>业务及管理费去年同期考核数据</t>
  </si>
  <si>
    <t>资产减值损失去年同期考核数据</t>
  </si>
  <si>
    <t>其它业务成本去年同期考核数据</t>
  </si>
  <si>
    <t>营业利润去年同期考核数据</t>
  </si>
  <si>
    <t>加：营业外收入去年同期考核数据</t>
  </si>
  <si>
    <t>减：营业外支出去年同期考核数据</t>
  </si>
  <si>
    <t>利润总额去年同期考核数据</t>
  </si>
  <si>
    <t>减：所得税费用去年同期考核数据</t>
  </si>
  <si>
    <t>净利润去年同期考核数据</t>
  </si>
  <si>
    <t>综合收益去年同期考核数据</t>
  </si>
  <si>
    <t>综合收益总额去年同期考核数据</t>
  </si>
  <si>
    <t>资金成本去年同期考核数据</t>
  </si>
  <si>
    <t>扣资金成本后利润去年同期考核数据</t>
  </si>
  <si>
    <t>营业收入报表数据</t>
  </si>
  <si>
    <t>手续费及佣金收入报表数据</t>
  </si>
  <si>
    <t>其中：证券经纪业务净收入报表数据</t>
  </si>
  <si>
    <t>投资银行业务净收入报表数据</t>
  </si>
  <si>
    <t>资产管理业务净收入报表数据</t>
  </si>
  <si>
    <t>利息净收入报表数据</t>
  </si>
  <si>
    <t>投资收益报表数据</t>
  </si>
  <si>
    <t>外部投资收益报表数据</t>
  </si>
  <si>
    <t>公允价值变动报表数据</t>
  </si>
  <si>
    <t>汇兑损益报表数据</t>
  </si>
  <si>
    <t>其他业务收入报表数据</t>
  </si>
  <si>
    <t>资产处置收益报表数据</t>
  </si>
  <si>
    <t>其他收益报表数据</t>
  </si>
  <si>
    <t>营业支出报表数据</t>
  </si>
  <si>
    <t>税金及附加报表数据</t>
  </si>
  <si>
    <t>业务及管理费报表数据</t>
  </si>
  <si>
    <t>资产减值损失报表数据</t>
  </si>
  <si>
    <t>其它业务成本报表数据</t>
  </si>
  <si>
    <t>营业利润报表数据</t>
  </si>
  <si>
    <t>加：营业外收入报表数据</t>
  </si>
  <si>
    <t>减：营业外支出报表数据</t>
  </si>
  <si>
    <t>利润总额报表数据</t>
  </si>
  <si>
    <t>减：所得税费用报表数据</t>
  </si>
  <si>
    <t>净利润报表数据</t>
  </si>
  <si>
    <t>综合收益报表数据</t>
  </si>
  <si>
    <t>综合收益总额报表数据</t>
  </si>
  <si>
    <t>资金成本报表数据</t>
  </si>
  <si>
    <t>扣资金成本后利润报表数据</t>
  </si>
  <si>
    <t>营业收入调整额</t>
  </si>
  <si>
    <t>手续费及佣金收入调整额</t>
  </si>
  <si>
    <t>其中：证券经纪业务净收入调整额</t>
  </si>
  <si>
    <t>投资银行业务净收入调整额</t>
  </si>
  <si>
    <t>资产管理业务净收入调整额</t>
  </si>
  <si>
    <t>利息净收入调整额</t>
  </si>
  <si>
    <t>投资收益调整额</t>
  </si>
  <si>
    <t>外部投资收益调整额</t>
  </si>
  <si>
    <t>公允价值变动调整额</t>
  </si>
  <si>
    <t>汇兑损益调整额</t>
  </si>
  <si>
    <t>其他业务收入调整额</t>
  </si>
  <si>
    <t>资产处置收益调整额</t>
  </si>
  <si>
    <t>其他收益调整额</t>
  </si>
  <si>
    <t>营业支出调整额</t>
  </si>
  <si>
    <t>税金及附加调整额</t>
  </si>
  <si>
    <t>业务及管理费调整额</t>
  </si>
  <si>
    <t>资产减值损失调整额</t>
  </si>
  <si>
    <t>其它业务成本调整额</t>
  </si>
  <si>
    <t>营业利润调整额</t>
  </si>
  <si>
    <t>加：营业外收入调整额</t>
  </si>
  <si>
    <t>减：营业外支出调整额</t>
  </si>
  <si>
    <t>利润总额调整额</t>
  </si>
  <si>
    <t>减：所得税费用调整额</t>
  </si>
  <si>
    <t>净利润调整额</t>
  </si>
  <si>
    <t>综合收益调整额</t>
  </si>
  <si>
    <t>综合收益总额调整额</t>
  </si>
  <si>
    <t>资金成本调整额</t>
  </si>
  <si>
    <t>扣资金成本后利润调整额</t>
  </si>
  <si>
    <t>营业收入考核数据</t>
  </si>
  <si>
    <t>手续费及佣金收入考核数据</t>
  </si>
  <si>
    <t>其中：证券经纪业务净收入考核数据</t>
  </si>
  <si>
    <t>投资银行业务净收入考核数据</t>
  </si>
  <si>
    <t>资产管理业务净收入考核数据</t>
  </si>
  <si>
    <t>利息净收入考核数据</t>
  </si>
  <si>
    <t>投资收益考核数据</t>
  </si>
  <si>
    <t>外部投资收益考核数据</t>
  </si>
  <si>
    <t>公允价值变动考核数据</t>
  </si>
  <si>
    <t>汇兑损益考核数据</t>
  </si>
  <si>
    <t>其他业务收入考核数据</t>
  </si>
  <si>
    <t>资产处置收益考核数据</t>
  </si>
  <si>
    <t>其他收益考核数据</t>
  </si>
  <si>
    <t>营业支出考核数据</t>
  </si>
  <si>
    <t>税金及附加考核数据</t>
  </si>
  <si>
    <t>业务及管理费考核数据</t>
  </si>
  <si>
    <t>资产减值损失考核数据</t>
  </si>
  <si>
    <t>其它业务成本考核数据</t>
  </si>
  <si>
    <t>营业利润考核数据</t>
  </si>
  <si>
    <t>加：营业外收入考核数据</t>
  </si>
  <si>
    <t>减：营业外支出考核数据</t>
  </si>
  <si>
    <t>利润总额考核数据</t>
  </si>
  <si>
    <t>减：所得税费用考核数据</t>
  </si>
  <si>
    <t>净利润考核数据</t>
  </si>
  <si>
    <t>综合收益考核数据</t>
  </si>
  <si>
    <t>综合收益总额考核数据</t>
  </si>
  <si>
    <t>资金成本考核数据</t>
  </si>
  <si>
    <t>扣资金成本后利润考核数据</t>
  </si>
  <si>
    <t>营业收入同比增长率%</t>
  </si>
  <si>
    <t>手续费及佣金收入同比增长率%</t>
  </si>
  <si>
    <t>其中：证券经纪业务净收入同比增长率%</t>
  </si>
  <si>
    <t>投资银行业务净收入同比增长率%</t>
  </si>
  <si>
    <t>资产管理业务净收入同比增长率%</t>
  </si>
  <si>
    <t>利息净收入同比增长率%</t>
  </si>
  <si>
    <t>投资收益同比增长率%</t>
  </si>
  <si>
    <t>外部投资收益同比增长率%</t>
  </si>
  <si>
    <t>公允价值变动同比增长率%</t>
  </si>
  <si>
    <t>汇兑损益同比增长率%</t>
  </si>
  <si>
    <t>其他业务收入同比增长率%</t>
  </si>
  <si>
    <t>营业支出同比增长率%</t>
  </si>
  <si>
    <t>税金及附加同比增长率%</t>
  </si>
  <si>
    <t>业务及管理费同比增长率%</t>
  </si>
  <si>
    <t>资产减值损失同比增长率%</t>
  </si>
  <si>
    <t>其它业务成本同比增长率%</t>
  </si>
  <si>
    <t>营业利润同比增长率%</t>
  </si>
  <si>
    <t>加：营业外收入同比增长率%</t>
  </si>
  <si>
    <t>减：营业外支出同比增长率%</t>
  </si>
  <si>
    <t>利润总额同比增长率%</t>
  </si>
  <si>
    <t>减：所得税费用同比增长率%</t>
  </si>
  <si>
    <t>净利润同比增长率%</t>
  </si>
  <si>
    <t>综合收益同比增长率%</t>
  </si>
  <si>
    <t>综合收益总额同比增长率%</t>
  </si>
  <si>
    <t>资金成本同比增长率%</t>
  </si>
  <si>
    <t>扣资金成本后利润同比增长率%</t>
  </si>
  <si>
    <t>营业收入预算</t>
  </si>
  <si>
    <t>手续费及佣金收入预算</t>
  </si>
  <si>
    <t>其中：证券经纪业务净收入预算</t>
  </si>
  <si>
    <t>投资银行业务净收入预算</t>
  </si>
  <si>
    <t>资产管理业务净收入预算</t>
  </si>
  <si>
    <t>利息净收入预算</t>
  </si>
  <si>
    <t>投资收益预算</t>
  </si>
  <si>
    <t>外部投资收益预算</t>
  </si>
  <si>
    <t>公允价值变动预算</t>
  </si>
  <si>
    <t>汇兑损益预算</t>
  </si>
  <si>
    <t>其他业务收入预算</t>
  </si>
  <si>
    <t>营业支出预算</t>
  </si>
  <si>
    <t>税金及附加预算</t>
  </si>
  <si>
    <t>业务及管理费预算</t>
  </si>
  <si>
    <t>资产减值损失预算</t>
  </si>
  <si>
    <t>其它业务成本预算</t>
  </si>
  <si>
    <t>营业利润预算</t>
  </si>
  <si>
    <t>加：营业外收入预算</t>
  </si>
  <si>
    <t>减：营业外支出预算</t>
  </si>
  <si>
    <t>利润总额预算</t>
  </si>
  <si>
    <t>减：所得税费用预算</t>
  </si>
  <si>
    <t>净利润预算</t>
  </si>
  <si>
    <t>综合收益预算</t>
  </si>
  <si>
    <t>综合收益总额预算</t>
  </si>
  <si>
    <t>资金成本预算</t>
  </si>
  <si>
    <t>扣资金成本后利润预算</t>
  </si>
  <si>
    <t>营业收入预算完成率%</t>
  </si>
  <si>
    <t>手续费及佣金收入预算完成率%</t>
  </si>
  <si>
    <t>其中：证券经纪业务净收入预算完成率%</t>
  </si>
  <si>
    <t>投资银行业务净收入预算完成率%</t>
  </si>
  <si>
    <t>资产管理业务净收入预算完成率%</t>
  </si>
  <si>
    <t>利息净收入预算完成率%</t>
  </si>
  <si>
    <t>投资收益预算完成率%</t>
  </si>
  <si>
    <t>外部投资收益预算完成率%</t>
  </si>
  <si>
    <t>公允价值变动预算完成率%</t>
  </si>
  <si>
    <t>汇兑损益预算完成率%</t>
  </si>
  <si>
    <t>其他业务收入预算完成率%</t>
  </si>
  <si>
    <t>营业支出预算完成率%</t>
  </si>
  <si>
    <t>税金及附加预算完成率%</t>
  </si>
  <si>
    <t>业务及管理费预算完成率%</t>
  </si>
  <si>
    <t>资产减值损失预算完成率%</t>
  </si>
  <si>
    <t>其它业务成本预算完成率%</t>
  </si>
  <si>
    <t>营业利润预算完成率%</t>
  </si>
  <si>
    <t>加：营业外收入预算完成率%</t>
  </si>
  <si>
    <t>减：营业外支出预算完成率%</t>
  </si>
  <si>
    <t>利润总额预算完成率%</t>
  </si>
  <si>
    <t>减：所得税费用预算完成率%</t>
  </si>
  <si>
    <t>净利润预算完成率%</t>
  </si>
  <si>
    <t>综合收益预算完成率%</t>
  </si>
  <si>
    <t>综合收益总额预算完成率%</t>
  </si>
  <si>
    <t>资金成本预算完成率%</t>
  </si>
  <si>
    <t>扣资金成本后利润预算完成率%</t>
  </si>
  <si>
    <t>每月管理报表（费用）</t>
  </si>
  <si>
    <t>单位:(01)财富证券有限责任公司</t>
  </si>
  <si>
    <t>日:2018-02-28</t>
  </si>
  <si>
    <t>职工工资去年同期考核数据</t>
  </si>
  <si>
    <t>职工福利费去年同期考核数据</t>
  </si>
  <si>
    <t>工会经费去年同期考核数据</t>
  </si>
  <si>
    <t>职工教育费去年同期考核数据</t>
  </si>
  <si>
    <t>社保费去年同期考核数据</t>
  </si>
  <si>
    <t>劳动补偿金去年同期考核数据</t>
  </si>
  <si>
    <t>劳动保护费去年同期考核数据</t>
  </si>
  <si>
    <t>员工误餐费去年同期考核数据</t>
  </si>
  <si>
    <t>劳务派遣去年同期考核数据</t>
  </si>
  <si>
    <t>奖金去年同期考核数据</t>
  </si>
  <si>
    <t>小计去年同期考核数据</t>
  </si>
  <si>
    <t>营销费用去年同期考核数据</t>
  </si>
  <si>
    <t>业务推广费用去年同期考核数据</t>
  </si>
  <si>
    <t>投保基金去年同期考核数据</t>
  </si>
  <si>
    <t>税金去年同期考核数据</t>
  </si>
  <si>
    <t>交易所会员年费去年同期考核数据</t>
  </si>
  <si>
    <t>小计去年同期考核数据C22</t>
  </si>
  <si>
    <t>业务招待费去年同期考核数据</t>
  </si>
  <si>
    <t>差旅费去年同期考核数据</t>
  </si>
  <si>
    <t>办公费去年同期考核数据</t>
  </si>
  <si>
    <t>低值易耗品去年同期考核数据</t>
  </si>
  <si>
    <t>广告宣传费去年同期考核数据</t>
  </si>
  <si>
    <t>咨讯费去年同期考核数据</t>
  </si>
  <si>
    <t>会议费去年同期考核数据</t>
  </si>
  <si>
    <t>印刷费去年同期考核数据</t>
  </si>
  <si>
    <t>报刊书籍费去年同期考核数据</t>
  </si>
  <si>
    <t>市内办公交通费去年同期考核数据</t>
  </si>
  <si>
    <t>机动车辆运营费去年同期考核数据</t>
  </si>
  <si>
    <t>营销活动费去年同期考核数据</t>
  </si>
  <si>
    <t>其他管理费用去年同期考核数据</t>
  </si>
  <si>
    <t>小计去年同期考核数据C36</t>
  </si>
  <si>
    <t>水电费去年同期考核数据</t>
  </si>
  <si>
    <t>邮电通讯费去年同期考核数据</t>
  </si>
  <si>
    <t>审计评估费去年同期考核数据</t>
  </si>
  <si>
    <t>安全保卫费去年同期考核数据</t>
  </si>
  <si>
    <t>董事会费去年同期考核数据</t>
  </si>
  <si>
    <t>修理费去年同期考核数据</t>
  </si>
  <si>
    <t>上交管理费去年同期考核数据</t>
  </si>
  <si>
    <t>诉讼律师费去年同期考核数据</t>
  </si>
  <si>
    <t>财产保险费去年同期考核数据</t>
  </si>
  <si>
    <t>证券交易通讯费去年同期考核数据</t>
  </si>
  <si>
    <t>电子设备运转费去年同期考核数据</t>
  </si>
  <si>
    <t>物业租赁管理费去年同期考核数据</t>
  </si>
  <si>
    <t>折旧费去年同期考核数据</t>
  </si>
  <si>
    <t>无形资产摊销去年同期考核数据</t>
  </si>
  <si>
    <t>长期待摊费用摊销去年同期考核数据</t>
  </si>
  <si>
    <t>其他运营费用去年同期考核数据</t>
  </si>
  <si>
    <t>小计去年同期考核数据C53</t>
  </si>
  <si>
    <t>合计去年同期考核数据</t>
  </si>
  <si>
    <t>职工工资报表数据</t>
  </si>
  <si>
    <t>职工福利费报表数据</t>
  </si>
  <si>
    <t>工会经费报表数据</t>
  </si>
  <si>
    <t>职工教育费报表数据</t>
  </si>
  <si>
    <t>社保费报表数据</t>
  </si>
  <si>
    <t>劳动补偿金报表数据</t>
  </si>
  <si>
    <t>劳动保护费报表数据</t>
  </si>
  <si>
    <t>员工误餐费报表数据</t>
  </si>
  <si>
    <t>劳务派遣报表数据</t>
  </si>
  <si>
    <t>奖金报表数据</t>
  </si>
  <si>
    <t>小计报表数据</t>
  </si>
  <si>
    <t>营销费用报表数据</t>
  </si>
  <si>
    <t>业务推广费用报表数据</t>
  </si>
  <si>
    <t>投保基金报表数据</t>
  </si>
  <si>
    <t>税金报表数据</t>
  </si>
  <si>
    <t>交易所会员年费报表数据</t>
  </si>
  <si>
    <t>小计报表数据D22</t>
  </si>
  <si>
    <t>业务招待费报表数据</t>
  </si>
  <si>
    <t>差旅费报表数据</t>
  </si>
  <si>
    <t>办公费报表数据</t>
  </si>
  <si>
    <t>低值易耗品报表数据</t>
  </si>
  <si>
    <t>广告宣传费报表数据</t>
  </si>
  <si>
    <t>咨讯费报表数据</t>
  </si>
  <si>
    <t>会议费报表数据</t>
  </si>
  <si>
    <t>印刷费报表数据</t>
  </si>
  <si>
    <t>报刊书籍费报表数据</t>
  </si>
  <si>
    <t>市内办公交通费报表数据</t>
  </si>
  <si>
    <t>机动车辆运营费报表数据</t>
  </si>
  <si>
    <t>营销活动费报表数据</t>
  </si>
  <si>
    <t>其他管理费用报表数据</t>
  </si>
  <si>
    <t>小计报表数据D36</t>
  </si>
  <si>
    <t>水电费报表数据</t>
  </si>
  <si>
    <t>邮电通讯费报表数据</t>
  </si>
  <si>
    <t>审计评估费报表数据</t>
  </si>
  <si>
    <t>安全保卫费报表数据</t>
  </si>
  <si>
    <t>董事会费报表数据</t>
  </si>
  <si>
    <t>修理费报表数据</t>
  </si>
  <si>
    <t>上交管理费报表数据</t>
  </si>
  <si>
    <t>诉讼律师费报表数据</t>
  </si>
  <si>
    <t>财产保险费报表数据</t>
  </si>
  <si>
    <t>证券交易通讯费报表数据</t>
  </si>
  <si>
    <t>电子设备运转费报表数据</t>
  </si>
  <si>
    <t>物业租赁管理费报表数据</t>
  </si>
  <si>
    <t>折旧费报表数据</t>
  </si>
  <si>
    <t>无形资产摊销报表数据</t>
  </si>
  <si>
    <t>长期待摊费用摊销报表数据</t>
  </si>
  <si>
    <t>其他运营费用报表数据</t>
  </si>
  <si>
    <t>小计报表数据D53</t>
  </si>
  <si>
    <t>合计报表数据</t>
  </si>
  <si>
    <t>职工工资调整额</t>
  </si>
  <si>
    <t>职工福利费调整额</t>
  </si>
  <si>
    <t>工会经费调整额</t>
  </si>
  <si>
    <t>职工教育费调整额</t>
  </si>
  <si>
    <t>社保费调整额</t>
  </si>
  <si>
    <t>劳动补偿金调整额</t>
  </si>
  <si>
    <t>劳动保护费调整额</t>
  </si>
  <si>
    <t>员工误餐费调整额</t>
  </si>
  <si>
    <t>劳务派遣调整额</t>
  </si>
  <si>
    <t>奖金调整额</t>
  </si>
  <si>
    <t>小计调整额</t>
  </si>
  <si>
    <t>营销费用调整额</t>
  </si>
  <si>
    <t>业务推广费用调整额</t>
  </si>
  <si>
    <t>投保基金调整额</t>
  </si>
  <si>
    <t>税金调整额</t>
  </si>
  <si>
    <t>交易所会员年费调整额</t>
  </si>
  <si>
    <t>小计调整额E22</t>
  </si>
  <si>
    <t>业务招待费调整额</t>
  </si>
  <si>
    <t>差旅费调整额</t>
  </si>
  <si>
    <t>办公费调整额</t>
  </si>
  <si>
    <t>低值易耗品调整额</t>
  </si>
  <si>
    <t>广告宣传费调整额</t>
  </si>
  <si>
    <t>咨讯费调整额</t>
  </si>
  <si>
    <t>会议费调整额</t>
  </si>
  <si>
    <t>印刷费调整额</t>
  </si>
  <si>
    <t>报刊书籍费调整额</t>
  </si>
  <si>
    <t>市内办公交通费调整额</t>
  </si>
  <si>
    <t>机动车辆运营费调整额</t>
  </si>
  <si>
    <t>营销活动费调整额</t>
  </si>
  <si>
    <t>其他管理费用调整额</t>
  </si>
  <si>
    <t>小计调整额E36</t>
  </si>
  <si>
    <t>水电费调整额</t>
  </si>
  <si>
    <t>邮电通讯费调整额</t>
  </si>
  <si>
    <t>审计评估费调整额</t>
  </si>
  <si>
    <t>安全保卫费调整额</t>
  </si>
  <si>
    <t>董事会费调整额</t>
  </si>
  <si>
    <t>修理费调整额</t>
  </si>
  <si>
    <t>上交管理费调整额</t>
  </si>
  <si>
    <t>诉讼律师费调整额</t>
  </si>
  <si>
    <t>财产保险费调整额</t>
  </si>
  <si>
    <t>证券交易通讯费调整额</t>
  </si>
  <si>
    <t>电子设备运转费调整额</t>
  </si>
  <si>
    <t>物业租赁管理费调整额</t>
  </si>
  <si>
    <t>折旧费调整额</t>
  </si>
  <si>
    <t>无形资产摊销调整额</t>
  </si>
  <si>
    <t>长期待摊费用摊销调整额</t>
  </si>
  <si>
    <t>其他运营费用调整额</t>
  </si>
  <si>
    <t>小计调整额E53</t>
  </si>
  <si>
    <t>合计调整额</t>
  </si>
  <si>
    <t>职工工资考核数据</t>
  </si>
  <si>
    <t>职工福利费考核数据</t>
  </si>
  <si>
    <t>工会经费考核数据</t>
  </si>
  <si>
    <t>职工教育费考核数据</t>
  </si>
  <si>
    <t>社保费考核数据</t>
  </si>
  <si>
    <t>劳动补偿金考核数据</t>
  </si>
  <si>
    <t>劳动保护费考核数据</t>
  </si>
  <si>
    <t>员工误餐费考核数据</t>
  </si>
  <si>
    <t>劳务派遣考核数据</t>
  </si>
  <si>
    <t>奖金考核数据</t>
  </si>
  <si>
    <t>小计考核数据</t>
  </si>
  <si>
    <t>营销费用考核数据</t>
  </si>
  <si>
    <t>业务推广费用考核数据</t>
  </si>
  <si>
    <t>投保基金考核数据</t>
  </si>
  <si>
    <t>税金考核数据</t>
  </si>
  <si>
    <t>交易所会员年费考核数据</t>
  </si>
  <si>
    <t>小计考核数据F22</t>
  </si>
  <si>
    <t>业务招待费考核数据</t>
  </si>
  <si>
    <t>差旅费考核数据</t>
  </si>
  <si>
    <t>办公费考核数据</t>
  </si>
  <si>
    <t>低值易耗品考核数据</t>
  </si>
  <si>
    <t>广告宣传费考核数据</t>
  </si>
  <si>
    <t>咨讯费考核数据</t>
  </si>
  <si>
    <t>会议费考核数据</t>
  </si>
  <si>
    <t>印刷费考核数据</t>
  </si>
  <si>
    <t>报刊书籍费考核数据</t>
  </si>
  <si>
    <t>市内办公交通费考核数据</t>
  </si>
  <si>
    <t>机动车辆运营费考核数据</t>
  </si>
  <si>
    <t>营销活动费考核数据</t>
  </si>
  <si>
    <t>其他管理费用考核数据</t>
  </si>
  <si>
    <t>小计考核数据F36</t>
  </si>
  <si>
    <t>水电费考核数据</t>
  </si>
  <si>
    <t>邮电通讯费考核数据</t>
  </si>
  <si>
    <t>审计评估费考核数据</t>
  </si>
  <si>
    <t>安全保卫费考核数据</t>
  </si>
  <si>
    <t>董事会费考核数据</t>
  </si>
  <si>
    <t>修理费考核数据</t>
  </si>
  <si>
    <t>上交管理费考核数据</t>
  </si>
  <si>
    <t>诉讼律师费考核数据</t>
  </si>
  <si>
    <t>财产保险费考核数据</t>
  </si>
  <si>
    <t>证券交易通讯费考核数据</t>
  </si>
  <si>
    <t>电子设备运转费考核数据</t>
  </si>
  <si>
    <t>物业租赁管理费考核数据</t>
  </si>
  <si>
    <t>折旧费考核数据</t>
  </si>
  <si>
    <t>无形资产摊销考核数据</t>
  </si>
  <si>
    <t>长期待摊费用摊销考核数据</t>
  </si>
  <si>
    <t>其他运营费用考核数据</t>
  </si>
  <si>
    <t>小计考核数据F53</t>
  </si>
  <si>
    <t>合计考核数据</t>
  </si>
  <si>
    <t>职工工资同比增长率%</t>
  </si>
  <si>
    <t>职工福利费同比增长率%</t>
  </si>
  <si>
    <t>工会经费同比增长率%</t>
  </si>
  <si>
    <t>职工教育费同比增长率%</t>
  </si>
  <si>
    <t>社保费同比增长率%</t>
  </si>
  <si>
    <t>劳动补偿金同比增长率%</t>
  </si>
  <si>
    <t>劳动保护费同比增长率%</t>
  </si>
  <si>
    <t>员工误餐费同比增长率%</t>
  </si>
  <si>
    <t>劳务派遣同比增长率%</t>
  </si>
  <si>
    <t>奖金同比增长率%</t>
  </si>
  <si>
    <t>小计同比增长率%</t>
  </si>
  <si>
    <t>营销费用同比增长率%</t>
  </si>
  <si>
    <t>业务推广费用同比增长率%</t>
  </si>
  <si>
    <t>投保基金同比增长率%</t>
  </si>
  <si>
    <t>税金同比增长率%</t>
  </si>
  <si>
    <t>交易所会员年费同比增长率%</t>
  </si>
  <si>
    <t>小计同比增长率%G22</t>
  </si>
  <si>
    <t>业务招待费同比增长率%</t>
  </si>
  <si>
    <t>差旅费同比增长率%</t>
  </si>
  <si>
    <t>办公费同比增长率%</t>
  </si>
  <si>
    <t>低值易耗品同比增长率%</t>
  </si>
  <si>
    <t>广告宣传费同比增长率%</t>
  </si>
  <si>
    <t>咨讯费同比增长率%</t>
  </si>
  <si>
    <t>会议费同比增长率%</t>
  </si>
  <si>
    <t>印刷费同比增长率%</t>
  </si>
  <si>
    <t>报刊书籍费同比增长率%</t>
  </si>
  <si>
    <t>市内办公交通费同比增长率%</t>
  </si>
  <si>
    <t>机动车辆运营费同比增长率%</t>
  </si>
  <si>
    <t>营销活动费同比增长率%</t>
  </si>
  <si>
    <t>其他管理费用同比增长率%</t>
  </si>
  <si>
    <t>小计同比增长率%G36</t>
  </si>
  <si>
    <t>水电费同比增长率%</t>
  </si>
  <si>
    <t>邮电通讯费同比增长率%</t>
  </si>
  <si>
    <t>审计评估费同比增长率%</t>
  </si>
  <si>
    <t>安全保卫费同比增长率%</t>
  </si>
  <si>
    <t>董事会费同比增长率%</t>
  </si>
  <si>
    <t>修理费同比增长率%</t>
  </si>
  <si>
    <t>上交管理费同比增长率%</t>
  </si>
  <si>
    <t>诉讼律师费同比增长率%</t>
  </si>
  <si>
    <t>财产保险费同比增长率%</t>
  </si>
  <si>
    <t>证券交易通讯费同比增长率%</t>
  </si>
  <si>
    <t>电子设备运转费同比增长率%</t>
  </si>
  <si>
    <t>物业租赁管理费同比增长率%</t>
  </si>
  <si>
    <t>折旧费同比增长率%</t>
  </si>
  <si>
    <t>无形资产摊销同比增长率%</t>
  </si>
  <si>
    <t>长期待摊费用摊销同比增长率%</t>
  </si>
  <si>
    <t>其他运营费用同比增长率%</t>
  </si>
  <si>
    <t>小计同比增长率%G53</t>
  </si>
  <si>
    <t>合计同比增长率%</t>
  </si>
  <si>
    <t>职工工资预算</t>
  </si>
  <si>
    <t>职工福利费预算</t>
  </si>
  <si>
    <t>工会经费预算</t>
  </si>
  <si>
    <t>职工教育费预算</t>
  </si>
  <si>
    <t>社保费预算</t>
  </si>
  <si>
    <t>劳动补偿金预算</t>
  </si>
  <si>
    <t>劳动保护费预算</t>
  </si>
  <si>
    <t>员工误餐费预算</t>
  </si>
  <si>
    <t>劳务派遣预算</t>
  </si>
  <si>
    <t>奖金预算</t>
  </si>
  <si>
    <t>小计预算</t>
  </si>
  <si>
    <t>营销费用预算</t>
  </si>
  <si>
    <t>业务推广费用预算</t>
  </si>
  <si>
    <t>投保基金预算</t>
  </si>
  <si>
    <t>税金预算</t>
  </si>
  <si>
    <t>交易所会员年费预算</t>
  </si>
  <si>
    <t>小计预算H22</t>
  </si>
  <si>
    <t>业务招待费预算</t>
  </si>
  <si>
    <t>差旅费预算</t>
  </si>
  <si>
    <t>办公费预算</t>
  </si>
  <si>
    <t>低值易耗品预算</t>
  </si>
  <si>
    <t>广告宣传费预算</t>
  </si>
  <si>
    <t>咨讯费预算</t>
  </si>
  <si>
    <t>会议费预算</t>
  </si>
  <si>
    <t>印刷费预算</t>
  </si>
  <si>
    <t>报刊书籍费预算</t>
  </si>
  <si>
    <t>市内办公交通费预算</t>
  </si>
  <si>
    <t>机动车辆运营费预算</t>
  </si>
  <si>
    <t>营销活动费预算</t>
  </si>
  <si>
    <t>其他管理费用预算</t>
  </si>
  <si>
    <t>小计预算H36</t>
  </si>
  <si>
    <t>水电费预算</t>
  </si>
  <si>
    <t>邮电通讯费预算</t>
  </si>
  <si>
    <t>审计评估费预算</t>
  </si>
  <si>
    <t>安全保卫费预算</t>
  </si>
  <si>
    <t>董事会费预算</t>
  </si>
  <si>
    <t>修理费预算</t>
  </si>
  <si>
    <t>上交管理费预算</t>
  </si>
  <si>
    <t>诉讼律师费预算</t>
  </si>
  <si>
    <t>财产保险费预算</t>
  </si>
  <si>
    <t>证券交易通讯费预算</t>
  </si>
  <si>
    <t>电子设备运转费预算</t>
  </si>
  <si>
    <t>物业租赁管理费预算</t>
  </si>
  <si>
    <t>折旧费预算</t>
  </si>
  <si>
    <t>无形资产摊销预算</t>
  </si>
  <si>
    <t>长期待摊费用摊销预算</t>
  </si>
  <si>
    <t>其他运营费用预算</t>
  </si>
  <si>
    <t>小计预算H53</t>
  </si>
  <si>
    <t>合计预算</t>
  </si>
  <si>
    <t>职工工资预算完成率%</t>
  </si>
  <si>
    <t>职工福利费预算完成率%</t>
  </si>
  <si>
    <t>工会经费预算完成率%</t>
  </si>
  <si>
    <t>职工教育费预算完成率%</t>
  </si>
  <si>
    <t>社保费预算完成率%</t>
  </si>
  <si>
    <t>劳动补偿金预算完成率%</t>
  </si>
  <si>
    <t>劳动保护费预算完成率%</t>
  </si>
  <si>
    <t>员工误餐费预算完成率%</t>
  </si>
  <si>
    <t>劳务派遣预算完成率%</t>
  </si>
  <si>
    <t>奖金预算完成率%</t>
  </si>
  <si>
    <t>小计预算完成率%</t>
  </si>
  <si>
    <t>营销费用预算完成率%</t>
  </si>
  <si>
    <t>业务推广费用预算完成率%</t>
  </si>
  <si>
    <t>投保基金预算完成率%</t>
  </si>
  <si>
    <t>税金预算完成率%</t>
  </si>
  <si>
    <t>交易所会员年费预算完成率%</t>
  </si>
  <si>
    <t>小计预算完成率%I22</t>
  </si>
  <si>
    <t>业务招待费预算完成率%</t>
  </si>
  <si>
    <t>差旅费预算完成率%</t>
  </si>
  <si>
    <t>办公费预算完成率%</t>
  </si>
  <si>
    <t>低值易耗品预算完成率%</t>
  </si>
  <si>
    <t>广告宣传费预算完成率%</t>
  </si>
  <si>
    <t>咨讯费预算完成率%</t>
  </si>
  <si>
    <t>会议费预算完成率%</t>
  </si>
  <si>
    <t>印刷费预算完成率%</t>
  </si>
  <si>
    <t>报刊书籍费预算完成率%</t>
  </si>
  <si>
    <t>市内办公交通费预算完成率%</t>
  </si>
  <si>
    <t>机动车辆运营费预算完成率%</t>
  </si>
  <si>
    <t>营销活动费预算完成率%</t>
  </si>
  <si>
    <t>其他管理费用预算完成率%</t>
  </si>
  <si>
    <t>小计预算完成率%I36</t>
  </si>
  <si>
    <t>水电费预算完成率%</t>
  </si>
  <si>
    <t>邮电通讯费预算完成率%</t>
  </si>
  <si>
    <t>审计评估费预算完成率%</t>
  </si>
  <si>
    <t>安全保卫费预算完成率%</t>
  </si>
  <si>
    <t>董事会费预算完成率%</t>
  </si>
  <si>
    <t>修理费预算完成率%</t>
  </si>
  <si>
    <t>上交管理费预算完成率%</t>
  </si>
  <si>
    <t>诉讼律师费预算完成率%</t>
  </si>
  <si>
    <t>财产保险费预算完成率%</t>
  </si>
  <si>
    <t>证券交易通讯费预算完成率%</t>
  </si>
  <si>
    <t>电子设备运转费预算完成率%</t>
  </si>
  <si>
    <t>物业租赁管理费预算完成率%</t>
  </si>
  <si>
    <t>折旧费预算完成率%</t>
  </si>
  <si>
    <t>无形资产摊销预算完成率%</t>
  </si>
  <si>
    <t>长期待摊费用摊销预算完成率%</t>
  </si>
  <si>
    <t>其他运营费用预算完成率%</t>
  </si>
  <si>
    <t>小计预算完成率%I53</t>
  </si>
  <si>
    <t>合计预算完成率%</t>
  </si>
  <si>
    <t>人力资源状况统计表</t>
  </si>
  <si>
    <t>部门</t>
  </si>
  <si>
    <t>验证</t>
  </si>
  <si>
    <t>18平均在职人数</t>
  </si>
  <si>
    <t>公司领导</t>
  </si>
  <si>
    <t>公司领导小计①</t>
  </si>
  <si>
    <t>董事会办公室</t>
  </si>
  <si>
    <t>办公室</t>
  </si>
  <si>
    <t>北京办事处</t>
  </si>
  <si>
    <t>党群办</t>
  </si>
  <si>
    <t>纪检监察室</t>
  </si>
  <si>
    <t>稽核审计部</t>
  </si>
  <si>
    <t>人力资源部</t>
  </si>
  <si>
    <t>培训学院</t>
  </si>
  <si>
    <t>0</t>
  </si>
  <si>
    <t>财务管理部</t>
  </si>
  <si>
    <t>资金运营部</t>
  </si>
  <si>
    <t>合规管理部</t>
  </si>
  <si>
    <t>风险管理部</t>
  </si>
  <si>
    <t>风险管理部（深）</t>
  </si>
  <si>
    <t>后台小计②</t>
  </si>
  <si>
    <t>研究发展中心</t>
  </si>
  <si>
    <t>结算管理部</t>
  </si>
  <si>
    <t>资产托管部</t>
  </si>
  <si>
    <t>零售与网络金融部</t>
  </si>
  <si>
    <t>运营管理部</t>
  </si>
  <si>
    <t>信息技术中心</t>
  </si>
  <si>
    <t>经纪业务总部</t>
  </si>
  <si>
    <t>质量控制一部</t>
  </si>
  <si>
    <t>质量控制二部</t>
  </si>
  <si>
    <t>持续督导部</t>
  </si>
  <si>
    <t>创新发展部</t>
  </si>
  <si>
    <t>资本市场部</t>
  </si>
  <si>
    <t>中台小计③</t>
  </si>
  <si>
    <t>财富管理部</t>
  </si>
  <si>
    <t>机构业务部</t>
  </si>
  <si>
    <t>内核管理部</t>
  </si>
  <si>
    <t>浙江分公司综合管理部</t>
  </si>
  <si>
    <t>浙江分公司综合业务部</t>
  </si>
  <si>
    <t>固定收益产品投资部</t>
  </si>
  <si>
    <t>金融衍生品投资部</t>
  </si>
  <si>
    <t>投资顾问业务部</t>
  </si>
  <si>
    <t>广东分公司综合管理部</t>
  </si>
  <si>
    <t>广东分公司综合业务部</t>
  </si>
  <si>
    <t>广东分公司机构销售部</t>
  </si>
  <si>
    <t>前台小计④</t>
  </si>
  <si>
    <t>小计①+②+③+④</t>
  </si>
  <si>
    <t>长沙总部证券营业部</t>
  </si>
  <si>
    <t>长沙八一路证券营业部</t>
  </si>
  <si>
    <t>浏阳世纪大道证券营业部</t>
  </si>
  <si>
    <t>长沙曙光中路证券营业部</t>
  </si>
  <si>
    <t>长沙宁乡花明北路证券营业部</t>
  </si>
  <si>
    <t>长沙芙蓉中路证券营业部</t>
  </si>
  <si>
    <t>长沙韶山北路证券营业部</t>
  </si>
  <si>
    <t>长沙县星沙北路证券营业部</t>
  </si>
  <si>
    <t>长沙观沙路证券营业部</t>
  </si>
  <si>
    <t>长沙万芙路证券营业部</t>
  </si>
  <si>
    <t>郴州八一南路证券营业部</t>
  </si>
  <si>
    <t>郴州临武县临武大道证券营业部</t>
  </si>
  <si>
    <t>湘潭韶山中路证券营业部</t>
  </si>
  <si>
    <t>湘乡市大正街证券营业部</t>
  </si>
  <si>
    <t>湘潭芙蓉路证券营业部</t>
  </si>
  <si>
    <t>株洲建设南路证券营业部</t>
  </si>
  <si>
    <t>邵阳城北路证券营业部</t>
  </si>
  <si>
    <t>邵阳邵东金龙大道证券营业部</t>
  </si>
  <si>
    <t>邵阳隆回桃洪路证券营业部</t>
  </si>
  <si>
    <t>武冈武强路证券营业部</t>
  </si>
  <si>
    <t>天津分公司</t>
  </si>
  <si>
    <t>温州车站大道证券营业部</t>
  </si>
  <si>
    <t>北京中关村东路证券营业部</t>
  </si>
  <si>
    <t>北京德胜门外大街证券营业部</t>
  </si>
  <si>
    <t>深圳福华路证券营业部</t>
  </si>
  <si>
    <t>深圳宝安南路证券营业部</t>
  </si>
  <si>
    <t>衡阳解放西路证券营业部</t>
  </si>
  <si>
    <t>吉首人民北路证券营业部</t>
  </si>
  <si>
    <t>张家界回龙路证券营业部</t>
  </si>
  <si>
    <t>怀化红星路证券营业部</t>
  </si>
  <si>
    <t>常德柳叶大道证券营业部</t>
  </si>
  <si>
    <t>娄底清泉街证券营业部</t>
  </si>
  <si>
    <t>益阳康富南路证券营业部</t>
  </si>
  <si>
    <t>岳阳花板桥路证券营业部</t>
  </si>
  <si>
    <t>永州零陵中路证券营业部</t>
  </si>
  <si>
    <t>杭州庆春路证券营业部</t>
  </si>
  <si>
    <t>杭州绍兴路证券营业部</t>
  </si>
  <si>
    <t>上海大连路证券营业部</t>
  </si>
  <si>
    <t>北京东三环中路证券营业部</t>
  </si>
  <si>
    <t>武汉淮海路证券营业部</t>
  </si>
  <si>
    <t>福州鳌峰路证券营业部</t>
  </si>
  <si>
    <t>合肥金寨路证券营业部</t>
  </si>
  <si>
    <t>中山市中山三路证券营业部</t>
  </si>
  <si>
    <t>青岛山东路证券营业部</t>
  </si>
  <si>
    <t>南昌凤凰中大道证券营业部</t>
  </si>
  <si>
    <t>南宁金湖路证券营业部</t>
  </si>
  <si>
    <t>西安大庆路证券营业部</t>
  </si>
  <si>
    <t>沈阳北陵大街证券营业部</t>
  </si>
  <si>
    <t>南京新模范马路证券营业部</t>
  </si>
  <si>
    <t>昆明新兴路证券营业部</t>
  </si>
  <si>
    <t>成都吉庆三路证券营业部</t>
  </si>
  <si>
    <t>贵阳花果园大街证券营业部</t>
  </si>
  <si>
    <t>郑州金水路证券营业部</t>
  </si>
  <si>
    <t>深圳彩田路证券营业部</t>
  </si>
  <si>
    <t>台州市府大道证券营业部</t>
  </si>
  <si>
    <t>嘉兴东升东路证券营业部</t>
  </si>
  <si>
    <t>台州三门上洋路证券营业部</t>
  </si>
  <si>
    <t>长兴道园路证券营业部</t>
  </si>
  <si>
    <t>哈尔滨爱建路证券营业部</t>
  </si>
  <si>
    <t>石家庄槐安东路证券营业部</t>
  </si>
  <si>
    <t>广州天河路证券营业部</t>
  </si>
  <si>
    <t>太原长风街证券营业部</t>
  </si>
  <si>
    <t>兰州金昌南路证券营业部</t>
  </si>
  <si>
    <t>长春建设街证券营业部</t>
  </si>
  <si>
    <t>重庆北城天街证券营业部</t>
  </si>
  <si>
    <t>东莞黄金路证券营业部</t>
  </si>
  <si>
    <t>莆田东园东路证券营业部</t>
  </si>
  <si>
    <t>天津武清京津公路证券营业部</t>
  </si>
  <si>
    <t>深圳嘉宾路证券营业部</t>
  </si>
  <si>
    <t>苍南车站大道证券营业部</t>
  </si>
  <si>
    <t>营业部小计⑤</t>
  </si>
  <si>
    <t>公司合计①+②+③+④+⑤</t>
  </si>
  <si>
    <t>占比</t>
  </si>
  <si>
    <t>备注：1、公司领导编制为董事会确定，本表中编制数为现有人数；其他各部门编制为上总办会确定编制。
      2、营业部编制由营业部参照经纪业务总部的营业部管理指引进行，由经纪业务总部审批，未规定具体编制数，故在本表中编制和编制执行率用“-”表示。
      3、管理干部人数统计中对于兼岗的人员只统计在其中一个岗位中，不重复统计。如党群办、经纪业务总部、投资银行总部、深圳分公司总经理由公司领导兼，人数统计在公司领导中；刘军云为深圳分公司副总经理兼深圳分公司风险管理部总经理，人数统计在深圳分公司中；林庆新为浙江分公司总经理助理兼杭州营业部总经理，人数统计在浙江分公司中。
      4、筹建中的营业部负责人尚未任命，不计入管理干部统计人数中。
      5、人员异动情况中正数表示调入，负数表示调出。</t>
  </si>
  <si>
    <t>经纪业务条线</t>
  </si>
  <si>
    <t>投行业务条线</t>
  </si>
  <si>
    <t>权益投资条线</t>
  </si>
  <si>
    <t>固收业务条线</t>
  </si>
  <si>
    <t>深分投资条线</t>
  </si>
  <si>
    <t>中后台及其他</t>
  </si>
  <si>
    <t>累计数</t>
  </si>
  <si>
    <t>验算</t>
  </si>
  <si>
    <t>母公司合并</t>
  </si>
  <si>
    <t>财富证券</t>
  </si>
  <si>
    <t>合规法务部</t>
  </si>
  <si>
    <t>外派人员</t>
  </si>
  <si>
    <t>监事会</t>
  </si>
  <si>
    <t>基金服务部</t>
  </si>
  <si>
    <t>浙江管理总部</t>
  </si>
  <si>
    <t>综合业务部</t>
  </si>
  <si>
    <t>零售业务部</t>
  </si>
  <si>
    <t>证券营业部</t>
  </si>
  <si>
    <t>长沙曙光营业部</t>
  </si>
  <si>
    <t>长沙韶北营业部</t>
  </si>
  <si>
    <t>长沙芙蓉营业部</t>
  </si>
  <si>
    <t>长沙八一营业部</t>
  </si>
  <si>
    <t>湘潭韶中营业部</t>
  </si>
  <si>
    <t>邵阳营业部</t>
  </si>
  <si>
    <t>武冈营业部</t>
  </si>
  <si>
    <t>郴州营业部</t>
  </si>
  <si>
    <t>北京中关村营业部</t>
  </si>
  <si>
    <t>北京德胜门营业部</t>
  </si>
  <si>
    <t>天津营业部</t>
  </si>
  <si>
    <t>温州营业部</t>
  </si>
  <si>
    <t>深圳宝安南路营业部</t>
  </si>
  <si>
    <t>深圳深南营业部</t>
  </si>
  <si>
    <t>吉首营业部</t>
  </si>
  <si>
    <t>张家界营业部</t>
  </si>
  <si>
    <t>衡阳营业部</t>
  </si>
  <si>
    <t>株洲营业部</t>
  </si>
  <si>
    <t>怀化营业部</t>
  </si>
  <si>
    <t>娄底营业部</t>
  </si>
  <si>
    <t>常德营业部</t>
  </si>
  <si>
    <t>湘潭芙蓉营业部</t>
  </si>
  <si>
    <t>长沙观沙路营业部</t>
  </si>
  <si>
    <t>益阳营业部</t>
  </si>
  <si>
    <t>岳阳营业部</t>
  </si>
  <si>
    <t>星沙营业部</t>
  </si>
  <si>
    <t>湘乡营业部</t>
  </si>
  <si>
    <t>永州营业部</t>
  </si>
  <si>
    <t>邵东营业部</t>
  </si>
  <si>
    <t>长沙总部营业部</t>
  </si>
  <si>
    <t>浏阳营业部</t>
  </si>
  <si>
    <t>宁乡营业部</t>
  </si>
  <si>
    <t>临武营业部</t>
  </si>
  <si>
    <t>隆回营业部</t>
  </si>
  <si>
    <t>长沙万芙营业部</t>
  </si>
  <si>
    <t>上海营业部</t>
  </si>
  <si>
    <t>杭州营业部</t>
  </si>
  <si>
    <t>北京东三环营业部</t>
  </si>
  <si>
    <t>广州营业部</t>
  </si>
  <si>
    <t>中山营业部</t>
  </si>
  <si>
    <t>南京营业部</t>
  </si>
  <si>
    <t>福州营业部</t>
  </si>
  <si>
    <t>武汉营业部</t>
  </si>
  <si>
    <t>成都营业部</t>
  </si>
  <si>
    <t>郑州营业部</t>
  </si>
  <si>
    <t>青岛营业部</t>
  </si>
  <si>
    <t>沈阳营业部</t>
  </si>
  <si>
    <t>重庆营业部</t>
  </si>
  <si>
    <t>西安营业部</t>
  </si>
  <si>
    <t>南宁营业部</t>
  </si>
  <si>
    <t>哈尔滨营业部</t>
  </si>
  <si>
    <t>合肥营业部</t>
  </si>
  <si>
    <t>石家庄营业部</t>
  </si>
  <si>
    <t>南昌营业部</t>
  </si>
  <si>
    <t>昆明营业部</t>
  </si>
  <si>
    <t>兰州营业部</t>
  </si>
  <si>
    <t>长春营业部</t>
  </si>
  <si>
    <t>贵阳营业部</t>
  </si>
  <si>
    <t>太原营业部</t>
  </si>
  <si>
    <t>台州营业部</t>
  </si>
  <si>
    <t>深圳彩田营业部</t>
  </si>
  <si>
    <t>嘉兴营业部</t>
  </si>
  <si>
    <t>东莞营业部</t>
  </si>
  <si>
    <t>台州三门营业部</t>
  </si>
  <si>
    <t>杭州绍兴路营业部</t>
  </si>
  <si>
    <t>浙江长兴营业部</t>
  </si>
  <si>
    <t>温州苍南营业部</t>
  </si>
  <si>
    <t>天津武清营业部</t>
  </si>
  <si>
    <t>深圳嘉宾路营业部</t>
  </si>
  <si>
    <t>福建莆田营业部</t>
  </si>
  <si>
    <t>财富</t>
  </si>
  <si>
    <t>经纪</t>
  </si>
  <si>
    <t>营业部</t>
  </si>
  <si>
    <t>深分</t>
  </si>
  <si>
    <t>浙分</t>
  </si>
  <si>
    <t>投行</t>
  </si>
  <si>
    <t>资管</t>
  </si>
  <si>
    <t>综合</t>
  </si>
  <si>
    <t>本月数</t>
  </si>
  <si>
    <t>5月累计</t>
  </si>
  <si>
    <t>财富证券分业务</t>
  </si>
  <si>
    <t>投资银行部</t>
  </si>
  <si>
    <t>财富合并</t>
  </si>
  <si>
    <t>德盛</t>
  </si>
  <si>
    <t>惠和投资</t>
  </si>
  <si>
    <t>惠和基金</t>
  </si>
  <si>
    <t>集合</t>
  </si>
  <si>
    <t>合并抵消</t>
  </si>
  <si>
    <t>手续费及佣金净收入</t>
  </si>
  <si>
    <t xml:space="preserve">   对联营企业和合营企业的投资收益</t>
  </si>
  <si>
    <t>公允价值变动收益</t>
  </si>
  <si>
    <t>汇兑收益（损失以"-"号填列）</t>
  </si>
  <si>
    <t>资产处置收益（亏损以“-”号填列）</t>
  </si>
  <si>
    <t xml:space="preserve">    其中：被合并方在合并前实现的净利润</t>
  </si>
  <si>
    <t>（一）按经营持续性分类：</t>
  </si>
  <si>
    <t xml:space="preserve">     1.持续经营净利润（净亏损以“－”号填列）</t>
  </si>
  <si>
    <t xml:space="preserve">     2.终止经营净利润（净亏损以“－”号填列）</t>
  </si>
  <si>
    <t>（二）按所有权归属分类：</t>
  </si>
  <si>
    <t xml:space="preserve">     1.少数股东损益（净亏损以“－”号填列）</t>
  </si>
  <si>
    <t xml:space="preserve">      2.归属于母公司股东的净利润（净亏损以“－”号填列）</t>
  </si>
  <si>
    <t xml:space="preserve">    归属母公司股东（或所有者）的其他综合收益的税后净额</t>
  </si>
  <si>
    <t xml:space="preserve">    (一) 以后不能重分类进损益的其他综合收益</t>
  </si>
  <si>
    <t xml:space="preserve">    1.重新计量设定受益计划净负债或净资产的变动</t>
  </si>
  <si>
    <t xml:space="preserve">    2.权益法下在被投资单位不能重分类进损益的其他综合收益中享有的份额</t>
  </si>
  <si>
    <t xml:space="preserve">    (二) 以后将重分类进损益的其他综合收益</t>
  </si>
  <si>
    <t xml:space="preserve">    1.权益法下在被投资单位以后将重分类进损益的其他综合收益</t>
  </si>
  <si>
    <t xml:space="preserve">    2.可供出售金融资产公允价值变动损益</t>
  </si>
  <si>
    <t xml:space="preserve">    3.持有至到期投资重分类为可供出售金融资产损益</t>
  </si>
  <si>
    <t xml:space="preserve">    4.现金流量套期损益的有效部分
</t>
  </si>
  <si>
    <t xml:space="preserve">    5.外币财务报表折算差额</t>
  </si>
  <si>
    <t xml:space="preserve">    6.其他</t>
  </si>
  <si>
    <t xml:space="preserve">    归属于少数股东的其他综合收益的税后净额</t>
  </si>
  <si>
    <t>其中：归属于母公司股东（或所有者）的综合收益总额</t>
  </si>
  <si>
    <t xml:space="preserve">      归属于少数股东的综合收益总额</t>
  </si>
  <si>
    <t>八、每股收益</t>
  </si>
  <si>
    <t>（一）基本每股收益</t>
  </si>
  <si>
    <t>（二）稀释每股收益</t>
  </si>
  <si>
    <t>本月</t>
  </si>
  <si>
    <t>日均值</t>
  </si>
  <si>
    <t>交易量</t>
  </si>
  <si>
    <t>管理费用收入</t>
  </si>
  <si>
    <t>佣金收入</t>
  </si>
  <si>
    <t>合计(每季用）</t>
  </si>
  <si>
    <t>固收条线小计</t>
  </si>
  <si>
    <t>权益条线小计</t>
  </si>
  <si>
    <t>深分小计</t>
  </si>
  <si>
    <t>经纪业务部</t>
  </si>
  <si>
    <t>牌照费</t>
  </si>
  <si>
    <t>月份</t>
  </si>
  <si>
    <t>管理费</t>
  </si>
  <si>
    <t>交易费率</t>
  </si>
  <si>
    <t>权益类</t>
  </si>
  <si>
    <t>固收类</t>
  </si>
  <si>
    <t>量化类</t>
  </si>
  <si>
    <t>产品名称</t>
  </si>
  <si>
    <t>产品类型</t>
  </si>
  <si>
    <t>佣金</t>
  </si>
  <si>
    <t>管理费收入</t>
  </si>
  <si>
    <t>营业部代销</t>
  </si>
  <si>
    <t>管理费+佣金（每季用）</t>
  </si>
  <si>
    <t>规模管理费（每月用）</t>
  </si>
  <si>
    <t>成立月份</t>
  </si>
  <si>
    <t>管理总规模(月均)</t>
  </si>
  <si>
    <t>管理费费率（%）</t>
  </si>
  <si>
    <t>佣金率（%）</t>
  </si>
  <si>
    <t>销售规模</t>
  </si>
  <si>
    <t>月均销售规模</t>
  </si>
  <si>
    <t>销售费率</t>
  </si>
  <si>
    <t>佣金率</t>
  </si>
  <si>
    <t>倍数</t>
  </si>
  <si>
    <t>销售占比</t>
  </si>
  <si>
    <t>收入合计</t>
  </si>
  <si>
    <t>广誉远</t>
  </si>
  <si>
    <t>权益产品</t>
  </si>
  <si>
    <t>星城8号</t>
  </si>
  <si>
    <t>皇庭云投</t>
  </si>
  <si>
    <t>星城6号</t>
  </si>
  <si>
    <t>财富100</t>
  </si>
  <si>
    <t>星城10号</t>
  </si>
  <si>
    <t>运通61号</t>
  </si>
  <si>
    <t>运通77号</t>
  </si>
  <si>
    <t>运通18号</t>
  </si>
  <si>
    <t>中国优质1号</t>
  </si>
  <si>
    <t>权益产品部小计</t>
  </si>
  <si>
    <t>财富1号</t>
  </si>
  <si>
    <t>固收产品</t>
  </si>
  <si>
    <t>惠丰6号</t>
  </si>
  <si>
    <t>财富2号</t>
  </si>
  <si>
    <t>财富3号</t>
  </si>
  <si>
    <t>惠丰稳健22号</t>
  </si>
  <si>
    <t>珠江6号</t>
  </si>
  <si>
    <t>固收产品部小计</t>
  </si>
  <si>
    <t>珠江8号</t>
  </si>
  <si>
    <t>珠江10号</t>
  </si>
  <si>
    <t>珠江16号</t>
  </si>
  <si>
    <t>投顾部小计</t>
  </si>
  <si>
    <t>和金量化2号</t>
  </si>
  <si>
    <t>量化产品</t>
  </si>
  <si>
    <t>和金量化7号</t>
  </si>
  <si>
    <t>和畅量化1号</t>
  </si>
  <si>
    <t>和金量化8号</t>
  </si>
  <si>
    <t>和金量化9号</t>
  </si>
  <si>
    <t>和金量化10号</t>
  </si>
  <si>
    <t>和金量化1号</t>
  </si>
  <si>
    <t>和金量化11号</t>
  </si>
  <si>
    <t>珠池12号</t>
  </si>
  <si>
    <t>量化产品部小计</t>
  </si>
  <si>
    <t>每月导入数据</t>
  </si>
  <si>
    <t>单位:经纪业务总部</t>
  </si>
  <si>
    <t>日期:2018-02-28</t>
  </si>
  <si>
    <t>两融利息收入</t>
  </si>
  <si>
    <t>约购、质押利息收入</t>
  </si>
  <si>
    <t>***</t>
  </si>
  <si>
    <t>0101</t>
  </si>
  <si>
    <t>0103</t>
  </si>
  <si>
    <t>0104</t>
  </si>
  <si>
    <t>010401</t>
  </si>
  <si>
    <t>010402</t>
  </si>
  <si>
    <t>010403</t>
  </si>
  <si>
    <t>010404</t>
  </si>
  <si>
    <t>010405</t>
  </si>
  <si>
    <t>010406</t>
  </si>
  <si>
    <t>010407</t>
  </si>
  <si>
    <t>0105</t>
  </si>
  <si>
    <t>010501</t>
  </si>
  <si>
    <t>010502</t>
  </si>
  <si>
    <t>010503</t>
  </si>
  <si>
    <t>010504</t>
  </si>
  <si>
    <t>010505</t>
  </si>
  <si>
    <t>010506</t>
  </si>
  <si>
    <t>010507</t>
  </si>
  <si>
    <t>010508</t>
  </si>
  <si>
    <t>0106</t>
  </si>
  <si>
    <t>0107</t>
  </si>
  <si>
    <t>网络金融部</t>
  </si>
  <si>
    <t>0108</t>
  </si>
  <si>
    <t>0109</t>
  </si>
  <si>
    <t>010901</t>
  </si>
  <si>
    <t>010902</t>
  </si>
  <si>
    <t>0110</t>
  </si>
  <si>
    <t>0112</t>
  </si>
  <si>
    <t>0113</t>
  </si>
  <si>
    <t>0114</t>
  </si>
  <si>
    <t>0161</t>
  </si>
  <si>
    <t>016101</t>
  </si>
  <si>
    <t>责任核算账簿：</t>
  </si>
  <si>
    <t>财富证券有限责任公司-财富证券责任核算账簿</t>
  </si>
  <si>
    <t>币种：</t>
  </si>
  <si>
    <t>本币</t>
  </si>
  <si>
    <t>日期：</t>
  </si>
  <si>
    <t>返回币种：</t>
  </si>
  <si>
    <t>组织本币</t>
  </si>
  <si>
    <t>年</t>
  </si>
  <si>
    <t>月</t>
  </si>
  <si>
    <t>日</t>
  </si>
  <si>
    <t>凭证号</t>
  </si>
  <si>
    <t>分录号</t>
  </si>
  <si>
    <t>摘要</t>
  </si>
  <si>
    <t>要素编码</t>
  </si>
  <si>
    <t>要素名称</t>
  </si>
  <si>
    <t>成本中心</t>
  </si>
  <si>
    <t>辅助项</t>
  </si>
  <si>
    <t>借方</t>
  </si>
  <si>
    <t>贷方</t>
  </si>
  <si>
    <t>2018</t>
  </si>
  <si>
    <t>01</t>
  </si>
  <si>
    <t>31</t>
  </si>
  <si>
    <t>RV000001</t>
  </si>
  <si>
    <t>资金部委托固收市场部现金管理</t>
  </si>
  <si>
    <t>6111</t>
  </si>
  <si>
    <t>【调整项目:综合】</t>
  </si>
  <si>
    <t>固收投资部代理购买基金收入</t>
  </si>
  <si>
    <t>固收投资部华润睿致87号浮动盈亏调整</t>
  </si>
  <si>
    <t>6101</t>
  </si>
  <si>
    <t>公允价值变动损益</t>
  </si>
  <si>
    <t>【调整项目:其他综合收益调整】</t>
  </si>
  <si>
    <t>RV000002</t>
  </si>
  <si>
    <t>投行二部已开发票未收款收入调出</t>
  </si>
  <si>
    <t>60210703</t>
  </si>
  <si>
    <t>投资顾问</t>
  </si>
  <si>
    <t>考核专用</t>
  </si>
  <si>
    <t>投行三部已开发票未收款收入调出</t>
  </si>
  <si>
    <t>资金运营部2906账户回购利息调整</t>
  </si>
  <si>
    <t>60110205</t>
  </si>
  <si>
    <t>回购</t>
  </si>
  <si>
    <t>证投期货账户调整</t>
  </si>
  <si>
    <t>大业创智考核调整（17年考核调减6644万，1月账面已冲回17747772.03元）</t>
  </si>
  <si>
    <t>资管楚天科技浮动盈亏调整</t>
  </si>
  <si>
    <t>牌照管理费调整</t>
  </si>
  <si>
    <t>6021060301</t>
  </si>
  <si>
    <t>【调整项目:牌照费】</t>
  </si>
  <si>
    <t>中科曙光成本调整（冲回）</t>
  </si>
  <si>
    <t>RV000003</t>
  </si>
  <si>
    <t>珠江6号交易费收入划曙光</t>
  </si>
  <si>
    <t>6021060102</t>
  </si>
  <si>
    <t>交易费收入</t>
  </si>
  <si>
    <t>珠江8号管理费收入划投顾</t>
  </si>
  <si>
    <t>6021060101</t>
  </si>
  <si>
    <t>珠江10号管理费收入划投顾</t>
  </si>
  <si>
    <t>珠江8号交易费收入划投顾</t>
  </si>
  <si>
    <t>珠江10号交易费收入划投顾</t>
  </si>
  <si>
    <t>珠江16号交易费收入划投顾</t>
  </si>
  <si>
    <t>惠丰稳健22号号交易费收入划投顾</t>
  </si>
  <si>
    <t>6021060202</t>
  </si>
  <si>
    <t>惠丰稳健22号号管理费收入划投顾</t>
  </si>
  <si>
    <t>6021060201</t>
  </si>
  <si>
    <t>财富3号销售费用划营业部</t>
  </si>
  <si>
    <t>660211</t>
  </si>
  <si>
    <t>6051</t>
  </si>
  <si>
    <t>财富1号销售费用划资管</t>
  </si>
  <si>
    <t>660216</t>
  </si>
  <si>
    <t>惠丰稳健22号浮盈划投顾</t>
  </si>
  <si>
    <t>RV000004</t>
  </si>
  <si>
    <t>固收投资部牌照费</t>
  </si>
  <si>
    <t>固收市场部牌照费</t>
  </si>
  <si>
    <t>投顾业务部牌照费</t>
  </si>
  <si>
    <t>固收条线牌照费</t>
  </si>
  <si>
    <t>RV000009</t>
  </si>
  <si>
    <t>总部业务招待费分摊（2017.12）</t>
  </si>
  <si>
    <t>本日小计</t>
  </si>
  <si>
    <t>本月合计</t>
  </si>
  <si>
    <t>02</t>
  </si>
  <si>
    <t>28</t>
  </si>
  <si>
    <t>RV000005</t>
  </si>
  <si>
    <t>RV000006</t>
  </si>
  <si>
    <t>投资顾问部调整桑植农商行投顾费用至经总（张家界营业部）</t>
  </si>
  <si>
    <t>602103</t>
  </si>
  <si>
    <t>咨询服务收入</t>
  </si>
  <si>
    <t>【调整项目:经总过渡】</t>
  </si>
  <si>
    <t>固收投资部牌照费调整</t>
  </si>
  <si>
    <t>固收市场部牌照费调整</t>
  </si>
  <si>
    <t>固收投顾业务牌照费调整</t>
  </si>
  <si>
    <t>资产管理牌照费调整</t>
  </si>
  <si>
    <t>RV000007</t>
  </si>
  <si>
    <t>珠江6号管理费收入划曙光</t>
  </si>
  <si>
    <t>珠江16号管理费收入划投顾</t>
  </si>
  <si>
    <t>运通22号咨询费用划青岛</t>
  </si>
  <si>
    <t>660221</t>
  </si>
  <si>
    <t>运通22号咨询费划青岛</t>
  </si>
  <si>
    <t>1-2月量化牌照费</t>
  </si>
  <si>
    <t>1-2月权益牌照费</t>
  </si>
  <si>
    <t>1-2月固收牌照费</t>
  </si>
  <si>
    <t>1-2月资管条线牌照费</t>
  </si>
  <si>
    <t>RV000008</t>
  </si>
  <si>
    <t>转融通利息调整</t>
  </si>
  <si>
    <t>64110302</t>
  </si>
  <si>
    <t>转融通</t>
  </si>
  <si>
    <t>【调整项目:转融通利息】</t>
  </si>
  <si>
    <t>1-12月累计IB分成利润</t>
  </si>
  <si>
    <t>【调整项目:IB业务收入】</t>
  </si>
  <si>
    <t>呼叫中心费用转运营管理部</t>
  </si>
  <si>
    <t>660243</t>
  </si>
  <si>
    <t>【调整项目:代他部费用】</t>
  </si>
  <si>
    <t>经总折旧费分摊</t>
  </si>
  <si>
    <t>660241</t>
  </si>
  <si>
    <t>03</t>
  </si>
  <si>
    <t>RV000010</t>
  </si>
  <si>
    <t>投行三部未收款收入调出</t>
  </si>
  <si>
    <t>大业创智考核调整</t>
  </si>
  <si>
    <t>金衍场外期权协同收入调整</t>
  </si>
  <si>
    <t>RV000011</t>
  </si>
  <si>
    <t>投资顾问部调整睿致87号投顾费用至固收产品投资部</t>
  </si>
  <si>
    <t>RV000012</t>
  </si>
  <si>
    <t>运通20号管理费收入划红桂</t>
  </si>
  <si>
    <t>运通71号管理费收入划曙光</t>
  </si>
  <si>
    <t>珠池12号交易费收入划台州</t>
  </si>
  <si>
    <t>珠池12号交易费划台州</t>
  </si>
  <si>
    <t>和金10号交易费收入划南昌</t>
  </si>
  <si>
    <t>3月量化牌照费</t>
  </si>
  <si>
    <t>3月权益牌照费</t>
  </si>
  <si>
    <t>3月固收牌照费</t>
  </si>
  <si>
    <t>3月资管条线牌照费</t>
  </si>
  <si>
    <t>财兴20号60期管理费划永州</t>
  </si>
  <si>
    <t>浦发长春1号管理费划长春</t>
  </si>
  <si>
    <t>珠江13号交易费划哈尔滨</t>
  </si>
  <si>
    <t>珠池12号销售费用划经总</t>
  </si>
  <si>
    <t>RV000013</t>
  </si>
  <si>
    <t>同花顺渠道服务费已调入2017年费用，本年度从经总部调出</t>
  </si>
  <si>
    <t>660212</t>
  </si>
  <si>
    <t>【调整项目:线上业务推广费用】</t>
  </si>
  <si>
    <t>1-12月投行一部协同收入调整</t>
  </si>
  <si>
    <t>1-12月投行三部协同收入调整</t>
  </si>
  <si>
    <t>资管销售费不予调整投保和税金</t>
  </si>
  <si>
    <t>660213</t>
  </si>
  <si>
    <t>6403</t>
  </si>
  <si>
    <t>RV000014</t>
  </si>
  <si>
    <t>RV000015</t>
  </si>
  <si>
    <t>RV000016</t>
  </si>
  <si>
    <t>固收投资部华润睿致87号浮动盈亏冲回</t>
  </si>
  <si>
    <t>投资顾问部睿致87号投顾费用从固收产品投资部收回</t>
  </si>
  <si>
    <t>RV000017</t>
  </si>
  <si>
    <t>珠江13号管理费收入划哈尔滨</t>
  </si>
  <si>
    <t>珠江10号业绩报酬收入划投顾</t>
  </si>
  <si>
    <t>业绩报酬</t>
  </si>
  <si>
    <t>珠江13号交易费收入划哈尔滨</t>
  </si>
  <si>
    <t>4月量化牌照费</t>
  </si>
  <si>
    <t>4月权益牌照费</t>
  </si>
  <si>
    <t>4月固收牌照费</t>
  </si>
  <si>
    <t>4月资管条线牌照费</t>
  </si>
  <si>
    <t>财富1号销售费</t>
  </si>
  <si>
    <t>财富2号销售费</t>
  </si>
  <si>
    <t>RV000018</t>
  </si>
  <si>
    <t>投行二部开磷瑞阳项目收入调整（未到账）</t>
  </si>
  <si>
    <t>投行二部开磷瑞阳项目收入调整</t>
  </si>
  <si>
    <t>收到湖南汉瑞款调回收入</t>
  </si>
  <si>
    <t>收到湖南汉瑞款</t>
  </si>
  <si>
    <t>RV000019</t>
  </si>
  <si>
    <t>总部部门费用分摊（201801-201805）</t>
  </si>
  <si>
    <t>RV000020</t>
  </si>
  <si>
    <t>RV000021</t>
  </si>
  <si>
    <t>1-5月量化牌照费</t>
  </si>
  <si>
    <t>1-5月权益牌照费</t>
  </si>
  <si>
    <t>1-5月固收牌照费</t>
  </si>
  <si>
    <t>1-5月资管条线牌照费</t>
  </si>
  <si>
    <t>财富1号、惠丰6号、22号产品销售费用25%给资管做收入</t>
  </si>
  <si>
    <t>天天基金网销售财富1、2、3号给广分收入</t>
  </si>
  <si>
    <t>同花顺销售财富1号给网金收入</t>
  </si>
  <si>
    <t xml:space="preserve">  对联营企业和合营企业的投资收益</t>
  </si>
  <si>
    <t>汇兑收益</t>
  </si>
  <si>
    <t>营业税金及附加</t>
  </si>
  <si>
    <t>四、利润总额（亏损总额以"-"号填列）</t>
  </si>
  <si>
    <t xml:space="preserve">  其中:被合并方在合并前实现的净利润</t>
  </si>
  <si>
    <t xml:space="preserve"> 1.持续经营净利润（净亏损以“－”号填列）</t>
  </si>
  <si>
    <t xml:space="preserve"> 2.终止经营净利润（净亏损以“－”号填列）</t>
  </si>
  <si>
    <t>1.少数股东损益</t>
  </si>
  <si>
    <t>2.归属于母公司股东的净利润</t>
  </si>
  <si>
    <t>六、综合收益</t>
  </si>
  <si>
    <t>归属于母公司所有者的综合收益</t>
  </si>
  <si>
    <t xml:space="preserve"> (一) 以后不能重分类进损益的其他综合收益</t>
  </si>
  <si>
    <t xml:space="preserve"> 1.重新计量设定受益计划净负债或净资产的变动</t>
  </si>
  <si>
    <t xml:space="preserve"> 2.权益法下在被投资单位不能重分类进损益的其他综合收益中享有的份额</t>
  </si>
  <si>
    <t xml:space="preserve"> (二) 以后将重分类进损益的其他综合收益</t>
  </si>
  <si>
    <t xml:space="preserve"> 1.权益法下在被投资单位以后将重分类进损益的其他综合收益</t>
  </si>
  <si>
    <t xml:space="preserve"> 2.可供出售金融资产公允价值变动损益</t>
  </si>
  <si>
    <t xml:space="preserve"> 3.持有至到期投资重分类为可供出售金融资产损益</t>
  </si>
  <si>
    <t xml:space="preserve"> 4.现金流量套期损益的有效部分
</t>
  </si>
  <si>
    <t xml:space="preserve"> 5.外币财务报表折算差额</t>
  </si>
  <si>
    <t xml:space="preserve"> 6.其他</t>
  </si>
  <si>
    <t>少数股东综合收益</t>
  </si>
  <si>
    <t>归属于母公司所有者的综合收益总额</t>
  </si>
  <si>
    <t>少数股东综合收益总额</t>
  </si>
  <si>
    <t>序时账</t>
  </si>
  <si>
    <t>2018-01-01至2018-08-31</t>
  </si>
  <si>
    <t>1-12月投行一部协同收入调整（双计）</t>
  </si>
  <si>
    <t>1-12月投行三部协同收入调整（双计）</t>
  </si>
  <si>
    <t>陆金所销售财富1号给宝安营业部收入</t>
  </si>
  <si>
    <t>财富3号销售费用给营业部</t>
  </si>
  <si>
    <t>财富1号销售费用给营业部</t>
  </si>
  <si>
    <t>财富1号渠道销售费用给资管做管理费</t>
  </si>
  <si>
    <t>财富2号天天基金网从销售费用转成调收入</t>
  </si>
  <si>
    <t>财富2号天天基金网销售费用调成收入</t>
  </si>
  <si>
    <t>RV000022</t>
  </si>
  <si>
    <t>投行4部森电电力、长信畅中开票未到账</t>
  </si>
  <si>
    <t>RV000023</t>
  </si>
  <si>
    <t>资金部委托固收投资部现金管理</t>
  </si>
  <si>
    <t>资金部委托固收投资部现金管理差价收入</t>
  </si>
  <si>
    <t>资金部委托固收投资部现金管理浮动盈亏</t>
  </si>
  <si>
    <t>RV000024</t>
  </si>
  <si>
    <t>RV000028</t>
  </si>
  <si>
    <t>1-12月投行二部协同收入调整</t>
  </si>
  <si>
    <t>RV000025</t>
  </si>
  <si>
    <t>惠丰稳健22号号管理费收入转回固收产品部</t>
  </si>
  <si>
    <t>天天基金网销售收入划广分</t>
  </si>
  <si>
    <t>天天基金网销售费用划广分</t>
  </si>
  <si>
    <t>财富1号销售费用给经总</t>
  </si>
  <si>
    <t>财富2号销售费用给经总</t>
  </si>
  <si>
    <t>6月量化牌照费</t>
  </si>
  <si>
    <t>6月权益牌照费</t>
  </si>
  <si>
    <t>6月固收牌照费</t>
  </si>
  <si>
    <t>6月资管条线牌照费</t>
  </si>
  <si>
    <t>财兴2号管理费划永州</t>
  </si>
  <si>
    <t>运通70号管理费划浙分</t>
  </si>
  <si>
    <t>运通22号号管理费划青岛</t>
  </si>
  <si>
    <t>运通20号管理费划红桂</t>
  </si>
  <si>
    <t>运通71号管理费划曙光</t>
  </si>
  <si>
    <t>RV000026</t>
  </si>
  <si>
    <t>证券投资部资金成本调整</t>
  </si>
  <si>
    <t>投行一部承销款利息</t>
  </si>
  <si>
    <t>自有</t>
  </si>
  <si>
    <t>RV000027</t>
  </si>
  <si>
    <t>投行三部2017年承揽费调整</t>
  </si>
  <si>
    <t>RV000029</t>
  </si>
  <si>
    <t>投行4部收到计提的收入款</t>
  </si>
  <si>
    <t>RV000030</t>
  </si>
  <si>
    <t>珠江13号管理交易费收入划哈尔滨</t>
  </si>
  <si>
    <t>7月权益牌照费</t>
  </si>
  <si>
    <t>7月固收牌照费</t>
  </si>
  <si>
    <t>7月资管条线牌照费</t>
  </si>
  <si>
    <t>运通61号业绩报酬划权益产品部、湘潭韶中</t>
  </si>
  <si>
    <t>运通61号业绩报酬划权益产品部</t>
  </si>
  <si>
    <t>运通61号业绩报酬划湘潭韶中</t>
  </si>
  <si>
    <t>浦发长春1号划长春</t>
  </si>
  <si>
    <t>财富1号、惠丰6、22号销售费用的25%给资管做收入</t>
  </si>
  <si>
    <t>天天基金网销售费用给广分</t>
  </si>
  <si>
    <t>同花顺销售产品费用给网金</t>
  </si>
  <si>
    <t>财富1号陆金所销售费用30%给宝安做收入</t>
  </si>
  <si>
    <t>财富1号渠道销售费用的5%给资管做招待费</t>
  </si>
  <si>
    <t>RV000031</t>
  </si>
  <si>
    <t>固收市场部、投资部考核收入调整（按资金占用）</t>
  </si>
  <si>
    <t>代持撮合户浮动盈亏调出</t>
  </si>
  <si>
    <t>RV000032</t>
  </si>
  <si>
    <t>RV000033</t>
  </si>
  <si>
    <t>本年累计</t>
  </si>
</sst>
</file>

<file path=xl/styles.xml><?xml version="1.0" encoding="utf-8"?>
<styleSheet xmlns="http://schemas.openxmlformats.org/spreadsheetml/2006/main" xmlns:mc="http://schemas.openxmlformats.org/markup-compatibility/2006" xmlns:x14ac="http://schemas.microsoft.com/office/spreadsheetml/2009/9/ac" mc:Ignorable="x14ac">
  <numFmts count="14">
    <numFmt numFmtId="41" formatCode="_ * #,##0_ ;_ * \-#,##0_ ;_ * &quot;-&quot;_ ;_ @_ "/>
    <numFmt numFmtId="43" formatCode="_ * #,##0.00_ ;_ * \-#,##0.00_ ;_ * &quot;-&quot;??_ ;_ @_ "/>
    <numFmt numFmtId="176" formatCode="_ \¥* #,##0_ ;_ \¥* \-#,##0_ ;_ \¥* &quot;-&quot;_ ;_ @_ "/>
    <numFmt numFmtId="177" formatCode="0.00000_ "/>
    <numFmt numFmtId="178" formatCode="0.00_);[Red]\(0.00\)"/>
    <numFmt numFmtId="179" formatCode="0.000%"/>
    <numFmt numFmtId="180" formatCode="0.0000000000_ "/>
    <numFmt numFmtId="181" formatCode="0.0%"/>
    <numFmt numFmtId="182" formatCode="0_);[Red]\(0\)"/>
    <numFmt numFmtId="183" formatCode="0.00_ "/>
    <numFmt numFmtId="184" formatCode="0.0_ "/>
    <numFmt numFmtId="185" formatCode="0_ "/>
    <numFmt numFmtId="186" formatCode="_ * #,##0.0000_ ;_ * \-#,##0.0000_ ;_ * &quot;-&quot;_ ;_ @_ "/>
    <numFmt numFmtId="187" formatCode="_ * #,##0.00_ ;_ * \-#,##0.00_ ;_ * &quot;-&quot;_ ;_ @_ "/>
  </numFmts>
  <fonts count="53">
    <font>
      <sz val="11"/>
      <color theme="1"/>
      <name val="宋体"/>
      <charset val="134"/>
      <scheme val="minor"/>
    </font>
    <font>
      <b/>
      <sz val="14"/>
      <color indexed="62"/>
      <name val="微软雅黑"/>
      <family val="2"/>
      <charset val="134"/>
    </font>
    <font>
      <sz val="8"/>
      <color indexed="8"/>
      <name val="宋体"/>
      <family val="3"/>
      <charset val="134"/>
    </font>
    <font>
      <u/>
      <sz val="8"/>
      <color indexed="8"/>
      <name val="宋体"/>
      <family val="3"/>
      <charset val="134"/>
    </font>
    <font>
      <b/>
      <sz val="8"/>
      <color indexed="62"/>
      <name val="宋体"/>
      <family val="3"/>
      <charset val="134"/>
    </font>
    <font>
      <sz val="8"/>
      <name val="宋体"/>
      <family val="3"/>
      <charset val="134"/>
    </font>
    <font>
      <b/>
      <sz val="12"/>
      <color indexed="8"/>
      <name val="宋体"/>
      <family val="3"/>
      <charset val="134"/>
    </font>
    <font>
      <b/>
      <sz val="8"/>
      <color indexed="8"/>
      <name val="宋体"/>
      <family val="3"/>
      <charset val="134"/>
    </font>
    <font>
      <b/>
      <sz val="10"/>
      <color theme="0"/>
      <name val="宋体"/>
      <family val="3"/>
      <charset val="134"/>
      <scheme val="minor"/>
    </font>
    <font>
      <sz val="10"/>
      <name val="宋体"/>
      <family val="3"/>
      <charset val="134"/>
      <scheme val="minor"/>
    </font>
    <font>
      <b/>
      <sz val="11"/>
      <color theme="0"/>
      <name val="微软雅黑"/>
      <family val="2"/>
      <charset val="134"/>
    </font>
    <font>
      <sz val="11"/>
      <color theme="0"/>
      <name val="微软雅黑"/>
      <family val="2"/>
      <charset val="134"/>
    </font>
    <font>
      <sz val="11"/>
      <color theme="1"/>
      <name val="微软雅黑"/>
      <family val="2"/>
      <charset val="134"/>
    </font>
    <font>
      <sz val="11"/>
      <color rgb="FFFF0000"/>
      <name val="微软雅黑"/>
      <family val="2"/>
      <charset val="134"/>
    </font>
    <font>
      <b/>
      <sz val="11"/>
      <color theme="1"/>
      <name val="微软雅黑"/>
      <family val="2"/>
      <charset val="134"/>
    </font>
    <font>
      <b/>
      <sz val="12"/>
      <color theme="1"/>
      <name val="微软雅黑"/>
      <family val="2"/>
      <charset val="134"/>
    </font>
    <font>
      <sz val="10"/>
      <color theme="1"/>
      <name val="仿宋"/>
      <family val="3"/>
      <charset val="134"/>
    </font>
    <font>
      <sz val="10"/>
      <name val="仿宋"/>
      <family val="3"/>
      <charset val="134"/>
    </font>
    <font>
      <sz val="10"/>
      <color indexed="8"/>
      <name val="仿宋"/>
      <family val="3"/>
      <charset val="134"/>
    </font>
    <font>
      <b/>
      <sz val="10"/>
      <name val="仿宋"/>
      <family val="3"/>
      <charset val="134"/>
    </font>
    <font>
      <sz val="10"/>
      <name val="宋体"/>
      <family val="3"/>
      <charset val="134"/>
    </font>
    <font>
      <sz val="10"/>
      <color theme="1"/>
      <name val="宋体"/>
      <family val="3"/>
      <charset val="134"/>
    </font>
    <font>
      <sz val="20"/>
      <name val="黑体"/>
      <family val="3"/>
      <charset val="134"/>
    </font>
    <font>
      <b/>
      <sz val="16"/>
      <name val="宋体"/>
      <family val="3"/>
      <charset val="134"/>
    </font>
    <font>
      <b/>
      <sz val="11"/>
      <name val="宋体"/>
      <family val="3"/>
      <charset val="134"/>
    </font>
    <font>
      <sz val="12"/>
      <name val="宋体"/>
      <family val="3"/>
      <charset val="134"/>
    </font>
    <font>
      <sz val="11"/>
      <color theme="1"/>
      <name val="宋体"/>
      <family val="3"/>
      <charset val="134"/>
    </font>
    <font>
      <sz val="11"/>
      <name val="宋体"/>
      <family val="3"/>
      <charset val="134"/>
    </font>
    <font>
      <sz val="10"/>
      <color indexed="8"/>
      <name val="宋体"/>
      <family val="3"/>
      <charset val="134"/>
    </font>
    <font>
      <sz val="12"/>
      <color theme="1"/>
      <name val="宋体"/>
      <family val="3"/>
      <charset val="134"/>
    </font>
    <font>
      <sz val="11"/>
      <color theme="1"/>
      <name val="宋体"/>
      <family val="3"/>
      <charset val="134"/>
      <scheme val="minor"/>
    </font>
    <font>
      <sz val="12"/>
      <color rgb="FFFF0000"/>
      <name val="宋体"/>
      <family val="3"/>
      <charset val="134"/>
    </font>
    <font>
      <sz val="11"/>
      <color rgb="FFFF0000"/>
      <name val="宋体"/>
      <family val="3"/>
      <charset val="134"/>
    </font>
    <font>
      <b/>
      <sz val="10"/>
      <name val="宋体"/>
      <family val="3"/>
      <charset val="134"/>
    </font>
    <font>
      <b/>
      <sz val="11"/>
      <color theme="1"/>
      <name val="宋体"/>
      <family val="3"/>
      <charset val="134"/>
      <scheme val="minor"/>
    </font>
    <font>
      <b/>
      <sz val="17"/>
      <color indexed="8"/>
      <name val="宋体"/>
      <family val="3"/>
      <charset val="134"/>
    </font>
    <font>
      <sz val="9"/>
      <color indexed="8"/>
      <name val="宋体"/>
      <family val="3"/>
      <charset val="134"/>
    </font>
    <font>
      <b/>
      <sz val="9"/>
      <color indexed="8"/>
      <name val="宋体"/>
      <family val="3"/>
      <charset val="134"/>
    </font>
    <font>
      <b/>
      <sz val="12"/>
      <name val="仿宋"/>
      <family val="3"/>
      <charset val="134"/>
    </font>
    <font>
      <sz val="11"/>
      <name val="宋体"/>
      <family val="3"/>
      <charset val="134"/>
      <scheme val="minor"/>
    </font>
    <font>
      <b/>
      <sz val="11"/>
      <name val="宋体"/>
      <family val="3"/>
      <charset val="134"/>
      <scheme val="minor"/>
    </font>
    <font>
      <b/>
      <sz val="10"/>
      <name val="宋体"/>
      <family val="3"/>
      <charset val="134"/>
      <scheme val="minor"/>
    </font>
    <font>
      <sz val="10"/>
      <name val="仿宋_GB2312"/>
      <family val="3"/>
    </font>
    <font>
      <sz val="10"/>
      <name val="Times New Roman"/>
      <family val="1"/>
    </font>
    <font>
      <b/>
      <sz val="10"/>
      <name val="Times New Roman"/>
      <family val="1"/>
    </font>
    <font>
      <b/>
      <sz val="10"/>
      <name val="仿宋_GB2312"/>
      <family val="3"/>
    </font>
    <font>
      <b/>
      <sz val="10"/>
      <color rgb="FF000000"/>
      <name val="Times New Roman"/>
      <family val="1"/>
    </font>
    <font>
      <b/>
      <sz val="10"/>
      <color rgb="FF000000"/>
      <name val="宋体"/>
      <family val="3"/>
      <charset val="134"/>
      <scheme val="minor"/>
    </font>
    <font>
      <sz val="10"/>
      <color rgb="FF000000"/>
      <name val="宋体"/>
      <family val="3"/>
      <charset val="134"/>
      <scheme val="minor"/>
    </font>
    <font>
      <sz val="11"/>
      <color rgb="FF333333"/>
      <name val="宋体"/>
      <family val="3"/>
      <charset val="134"/>
      <scheme val="minor"/>
    </font>
    <font>
      <b/>
      <sz val="9"/>
      <name val="宋体"/>
      <family val="3"/>
      <charset val="134"/>
    </font>
    <font>
      <sz val="9"/>
      <name val="宋体"/>
      <family val="3"/>
      <charset val="134"/>
    </font>
    <font>
      <sz val="9"/>
      <name val="宋体"/>
      <family val="3"/>
      <charset val="134"/>
      <scheme val="minor"/>
    </font>
  </fonts>
  <fills count="25">
    <fill>
      <patternFill patternType="none"/>
    </fill>
    <fill>
      <patternFill patternType="gray125"/>
    </fill>
    <fill>
      <patternFill patternType="solid">
        <fgColor indexed="9"/>
        <bgColor indexed="64"/>
      </patternFill>
    </fill>
    <fill>
      <patternFill patternType="solid">
        <fgColor indexed="41"/>
        <bgColor indexed="64"/>
      </patternFill>
    </fill>
    <fill>
      <patternFill patternType="solid">
        <fgColor indexed="11"/>
        <bgColor indexed="64"/>
      </patternFill>
    </fill>
    <fill>
      <patternFill patternType="solid">
        <fgColor theme="1" tint="0.249977111117893"/>
        <bgColor indexed="64"/>
      </patternFill>
    </fill>
    <fill>
      <patternFill patternType="solid">
        <fgColor theme="0" tint="-0.14993743705557422"/>
        <bgColor indexed="64"/>
      </patternFill>
    </fill>
    <fill>
      <patternFill patternType="solid">
        <fgColor rgb="FFFFC000"/>
        <bgColor indexed="64"/>
      </patternFill>
    </fill>
    <fill>
      <patternFill patternType="solid">
        <fgColor theme="3" tint="-0.249977111117893"/>
        <bgColor indexed="64"/>
      </patternFill>
    </fill>
    <fill>
      <patternFill patternType="solid">
        <fgColor rgb="FFFFFF00"/>
        <bgColor indexed="64"/>
      </patternFill>
    </fill>
    <fill>
      <patternFill patternType="solid">
        <fgColor theme="3" tint="0.79992065187536243"/>
        <bgColor indexed="64"/>
      </patternFill>
    </fill>
    <fill>
      <patternFill patternType="solid">
        <fgColor theme="8" tint="0.59999389629810485"/>
        <bgColor indexed="64"/>
      </patternFill>
    </fill>
    <fill>
      <patternFill patternType="solid">
        <fgColor theme="0"/>
        <bgColor indexed="64"/>
      </patternFill>
    </fill>
    <fill>
      <patternFill patternType="solid">
        <fgColor theme="0" tint="-4.9989318521683403E-2"/>
        <bgColor indexed="64"/>
      </patternFill>
    </fill>
    <fill>
      <patternFill patternType="solid">
        <fgColor theme="8" tint="0.79995117038483843"/>
        <bgColor indexed="64"/>
      </patternFill>
    </fill>
    <fill>
      <patternFill patternType="solid">
        <fgColor indexed="44"/>
        <bgColor indexed="64"/>
      </patternFill>
    </fill>
    <fill>
      <patternFill patternType="solid">
        <fgColor indexed="43"/>
        <bgColor indexed="64"/>
      </patternFill>
    </fill>
    <fill>
      <patternFill patternType="solid">
        <fgColor theme="3" tint="0.79995117038483843"/>
        <bgColor indexed="64"/>
      </patternFill>
    </fill>
    <fill>
      <patternFill patternType="solid">
        <fgColor indexed="22"/>
        <bgColor indexed="64"/>
      </patternFill>
    </fill>
    <fill>
      <patternFill patternType="solid">
        <fgColor theme="3" tint="0.39991454817346722"/>
        <bgColor indexed="64"/>
      </patternFill>
    </fill>
    <fill>
      <patternFill patternType="solid">
        <fgColor indexed="65"/>
        <bgColor indexed="64"/>
      </patternFill>
    </fill>
    <fill>
      <patternFill patternType="solid">
        <fgColor theme="0" tint="-0.249977111117893"/>
        <bgColor indexed="64"/>
      </patternFill>
    </fill>
    <fill>
      <patternFill patternType="solid">
        <fgColor rgb="FFC0C0C0"/>
        <bgColor indexed="64"/>
      </patternFill>
    </fill>
    <fill>
      <patternFill patternType="solid">
        <fgColor theme="4"/>
        <bgColor indexed="64"/>
      </patternFill>
    </fill>
    <fill>
      <patternFill patternType="solid">
        <fgColor theme="0" tint="-0.34998626667073579"/>
        <bgColor indexed="64"/>
      </patternFill>
    </fill>
  </fills>
  <borders count="41">
    <border>
      <left/>
      <right/>
      <top/>
      <bottom/>
      <diagonal/>
    </border>
    <border>
      <left/>
      <right/>
      <top/>
      <bottom style="thin">
        <color indexed="8"/>
      </bottom>
      <diagonal/>
    </border>
    <border>
      <left style="thin">
        <color indexed="22"/>
      </left>
      <right style="thin">
        <color indexed="22"/>
      </right>
      <top style="thin">
        <color indexed="22"/>
      </top>
      <bottom style="thin">
        <color indexed="22"/>
      </bottom>
      <diagonal/>
    </border>
    <border>
      <left style="thin">
        <color indexed="8"/>
      </left>
      <right style="thin">
        <color indexed="8"/>
      </right>
      <top style="thin">
        <color indexed="8"/>
      </top>
      <bottom style="thin">
        <color indexed="8"/>
      </bottom>
      <diagonal/>
    </border>
    <border>
      <left style="thin">
        <color indexed="39"/>
      </left>
      <right style="thin">
        <color indexed="39"/>
      </right>
      <top style="thin">
        <color indexed="39"/>
      </top>
      <bottom style="thin">
        <color indexed="39"/>
      </bottom>
      <diagonal/>
    </border>
    <border>
      <left style="dotted">
        <color auto="1"/>
      </left>
      <right style="dotted">
        <color auto="1"/>
      </right>
      <top style="dotted">
        <color auto="1"/>
      </top>
      <bottom style="dotted">
        <color auto="1"/>
      </bottom>
      <diagonal/>
    </border>
    <border>
      <left style="thin">
        <color auto="1"/>
      </left>
      <right style="thin">
        <color auto="1"/>
      </right>
      <top style="thin">
        <color auto="1"/>
      </top>
      <bottom style="thin">
        <color auto="1"/>
      </bottom>
      <diagonal/>
    </border>
    <border>
      <left style="dotted">
        <color auto="1"/>
      </left>
      <right/>
      <top style="dotted">
        <color auto="1"/>
      </top>
      <bottom style="dotted">
        <color auto="1"/>
      </bottom>
      <diagonal/>
    </border>
    <border>
      <left/>
      <right/>
      <top style="dotted">
        <color auto="1"/>
      </top>
      <bottom style="dotted">
        <color auto="1"/>
      </bottom>
      <diagonal/>
    </border>
    <border>
      <left/>
      <right style="dotted">
        <color auto="1"/>
      </right>
      <top style="dotted">
        <color auto="1"/>
      </top>
      <bottom style="dotted">
        <color auto="1"/>
      </bottom>
      <diagonal/>
    </border>
    <border>
      <left style="dotted">
        <color auto="1"/>
      </left>
      <right style="dotted">
        <color auto="1"/>
      </right>
      <top style="dotted">
        <color auto="1"/>
      </top>
      <bottom/>
      <diagonal/>
    </border>
    <border>
      <left style="dotted">
        <color auto="1"/>
      </left>
      <right/>
      <top style="dotted">
        <color auto="1"/>
      </top>
      <bottom/>
      <diagonal/>
    </border>
    <border>
      <left/>
      <right/>
      <top style="dotted">
        <color auto="1"/>
      </top>
      <bottom/>
      <diagonal/>
    </border>
    <border>
      <left style="dotted">
        <color auto="1"/>
      </left>
      <right style="dotted">
        <color auto="1"/>
      </right>
      <top/>
      <bottom style="dotted">
        <color auto="1"/>
      </bottom>
      <diagonal/>
    </border>
    <border>
      <left/>
      <right style="dotted">
        <color auto="1"/>
      </right>
      <top style="dotted">
        <color auto="1"/>
      </top>
      <bottom/>
      <diagonal/>
    </border>
    <border>
      <left style="hair">
        <color auto="1"/>
      </left>
      <right style="hair">
        <color auto="1"/>
      </right>
      <top style="medium">
        <color auto="1"/>
      </top>
      <bottom style="hair">
        <color auto="1"/>
      </bottom>
      <diagonal/>
    </border>
    <border>
      <left style="hair">
        <color auto="1"/>
      </left>
      <right style="hair">
        <color auto="1"/>
      </right>
      <top style="hair">
        <color auto="1"/>
      </top>
      <bottom style="hair">
        <color auto="1"/>
      </bottom>
      <diagonal/>
    </border>
    <border>
      <left style="hair">
        <color auto="1"/>
      </left>
      <right style="hair">
        <color auto="1"/>
      </right>
      <top style="hair">
        <color auto="1"/>
      </top>
      <bottom style="medium">
        <color auto="1"/>
      </bottom>
      <diagonal/>
    </border>
    <border>
      <left/>
      <right style="hair">
        <color auto="1"/>
      </right>
      <top style="medium">
        <color auto="1"/>
      </top>
      <bottom style="hair">
        <color auto="1"/>
      </bottom>
      <diagonal/>
    </border>
    <border>
      <left/>
      <right style="hair">
        <color auto="1"/>
      </right>
      <top style="hair">
        <color auto="1"/>
      </top>
      <bottom style="hair">
        <color auto="1"/>
      </bottom>
      <diagonal/>
    </border>
    <border>
      <left/>
      <right style="hair">
        <color auto="1"/>
      </right>
      <top style="hair">
        <color auto="1"/>
      </top>
      <bottom style="medium">
        <color auto="1"/>
      </bottom>
      <diagonal/>
    </border>
    <border>
      <left/>
      <right/>
      <top style="medium">
        <color auto="1"/>
      </top>
      <bottom style="medium">
        <color auto="1"/>
      </bottom>
      <diagonal/>
    </border>
    <border>
      <left style="hair">
        <color auto="1"/>
      </left>
      <right style="hair">
        <color auto="1"/>
      </right>
      <top style="medium">
        <color auto="1"/>
      </top>
      <bottom style="medium">
        <color auto="1"/>
      </bottom>
      <diagonal/>
    </border>
    <border>
      <left/>
      <right style="hair">
        <color auto="1"/>
      </right>
      <top style="hair">
        <color auto="1"/>
      </top>
      <bottom/>
      <diagonal/>
    </border>
    <border>
      <left/>
      <right style="hair">
        <color auto="1"/>
      </right>
      <top style="medium">
        <color auto="1"/>
      </top>
      <bottom style="medium">
        <color auto="1"/>
      </bottom>
      <diagonal/>
    </border>
    <border>
      <left style="hair">
        <color auto="1"/>
      </left>
      <right style="hair">
        <color auto="1"/>
      </right>
      <top/>
      <bottom style="hair">
        <color auto="1"/>
      </bottom>
      <diagonal/>
    </border>
    <border>
      <left style="hair">
        <color auto="1"/>
      </left>
      <right/>
      <top style="medium">
        <color auto="1"/>
      </top>
      <bottom style="hair">
        <color auto="1"/>
      </bottom>
      <diagonal/>
    </border>
    <border>
      <left style="hair">
        <color auto="1"/>
      </left>
      <right/>
      <top style="hair">
        <color auto="1"/>
      </top>
      <bottom style="hair">
        <color auto="1"/>
      </bottom>
      <diagonal/>
    </border>
    <border>
      <left style="hair">
        <color auto="1"/>
      </left>
      <right style="hair">
        <color auto="1"/>
      </right>
      <top style="hair">
        <color auto="1"/>
      </top>
      <bottom/>
      <diagonal/>
    </border>
    <border>
      <left/>
      <right/>
      <top/>
      <bottom style="thin">
        <color auto="1"/>
      </bottom>
      <diagonal/>
    </border>
    <border>
      <left style="thin">
        <color auto="1"/>
      </left>
      <right style="thin">
        <color auto="1"/>
      </right>
      <top style="thin">
        <color auto="1"/>
      </top>
      <bottom/>
      <diagonal/>
    </border>
    <border>
      <left style="thin">
        <color auto="1"/>
      </left>
      <right/>
      <top/>
      <bottom style="thin">
        <color auto="1"/>
      </bottom>
      <diagonal/>
    </border>
    <border>
      <left style="thin">
        <color auto="1"/>
      </left>
      <right style="thin">
        <color auto="1"/>
      </right>
      <top/>
      <bottom style="thin">
        <color auto="1"/>
      </bottom>
      <diagonal/>
    </border>
    <border>
      <left/>
      <right style="hair">
        <color indexed="12"/>
      </right>
      <top style="medium">
        <color indexed="12"/>
      </top>
      <bottom/>
      <diagonal/>
    </border>
    <border>
      <left style="hair">
        <color indexed="12"/>
      </left>
      <right style="hair">
        <color indexed="12"/>
      </right>
      <top style="medium">
        <color indexed="12"/>
      </top>
      <bottom/>
      <diagonal/>
    </border>
    <border>
      <left/>
      <right style="hair">
        <color indexed="12"/>
      </right>
      <top style="hair">
        <color indexed="12"/>
      </top>
      <bottom/>
      <diagonal/>
    </border>
    <border>
      <left style="hair">
        <color indexed="12"/>
      </left>
      <right style="hair">
        <color indexed="12"/>
      </right>
      <top style="hair">
        <color indexed="12"/>
      </top>
      <bottom style="hair">
        <color indexed="12"/>
      </bottom>
      <diagonal/>
    </border>
    <border>
      <left/>
      <right style="hair">
        <color indexed="12"/>
      </right>
      <top/>
      <bottom/>
      <diagonal/>
    </border>
    <border>
      <left/>
      <right style="hair">
        <color indexed="12"/>
      </right>
      <top/>
      <bottom style="hair">
        <color indexed="12"/>
      </bottom>
      <diagonal/>
    </border>
    <border>
      <left style="hair">
        <color indexed="12"/>
      </left>
      <right style="hair">
        <color indexed="12"/>
      </right>
      <top style="hair">
        <color indexed="12"/>
      </top>
      <bottom style="medium">
        <color indexed="12"/>
      </bottom>
      <diagonal/>
    </border>
    <border>
      <left/>
      <right style="hair">
        <color indexed="12"/>
      </right>
      <top style="hair">
        <color indexed="12"/>
      </top>
      <bottom style="hair">
        <color indexed="12"/>
      </bottom>
      <diagonal/>
    </border>
  </borders>
  <cellStyleXfs count="8">
    <xf numFmtId="0" fontId="0" fillId="0" borderId="0"/>
    <xf numFmtId="43" fontId="30" fillId="0" borderId="0" applyFont="0" applyFill="0" applyBorder="0" applyAlignment="0" applyProtection="0">
      <alignment vertical="center"/>
    </xf>
    <xf numFmtId="9" fontId="30" fillId="0" borderId="0" applyFont="0" applyFill="0" applyBorder="0" applyAlignment="0" applyProtection="0">
      <alignment vertical="center"/>
    </xf>
    <xf numFmtId="0" fontId="25" fillId="0" borderId="0"/>
    <xf numFmtId="0" fontId="25" fillId="0" borderId="0"/>
    <xf numFmtId="0" fontId="25" fillId="0" borderId="0"/>
    <xf numFmtId="0" fontId="30" fillId="0" borderId="0">
      <alignment vertical="center"/>
    </xf>
    <xf numFmtId="176" fontId="25" fillId="0" borderId="0" applyFont="0" applyFill="0" applyBorder="0" applyAlignment="0" applyProtection="0"/>
  </cellStyleXfs>
  <cellXfs count="402">
    <xf numFmtId="0" fontId="0" fillId="0" borderId="0" xfId="0"/>
    <xf numFmtId="49" fontId="1" fillId="2" borderId="0" xfId="0" applyNumberFormat="1" applyFont="1" applyFill="1" applyBorder="1" applyAlignment="1">
      <alignment horizontal="center" vertical="center"/>
    </xf>
    <xf numFmtId="0" fontId="2" fillId="2" borderId="0" xfId="0" applyFont="1" applyFill="1" applyBorder="1" applyAlignment="1">
      <alignment horizontal="right"/>
    </xf>
    <xf numFmtId="49" fontId="3" fillId="2" borderId="1" xfId="0" applyNumberFormat="1" applyFont="1" applyFill="1" applyBorder="1" applyAlignment="1">
      <alignment horizontal="left"/>
    </xf>
    <xf numFmtId="49" fontId="2" fillId="2" borderId="0" xfId="0" applyNumberFormat="1" applyFont="1" applyFill="1" applyBorder="1" applyAlignment="1">
      <alignment horizontal="right"/>
    </xf>
    <xf numFmtId="0" fontId="3" fillId="2" borderId="1" xfId="0" applyFont="1" applyFill="1" applyBorder="1" applyAlignment="1">
      <alignment horizontal="left"/>
    </xf>
    <xf numFmtId="49" fontId="4" fillId="3" borderId="2" xfId="0" applyNumberFormat="1" applyFont="1" applyFill="1" applyBorder="1" applyAlignment="1">
      <alignment horizontal="center" vertical="center"/>
    </xf>
    <xf numFmtId="49" fontId="2" fillId="2" borderId="2" xfId="0" applyNumberFormat="1" applyFont="1" applyFill="1" applyBorder="1" applyAlignment="1">
      <alignment horizontal="left" vertical="center"/>
    </xf>
    <xf numFmtId="2" fontId="2" fillId="2" borderId="2" xfId="0" applyNumberFormat="1" applyFont="1" applyFill="1" applyBorder="1" applyAlignment="1">
      <alignment horizontal="left" vertical="center"/>
    </xf>
    <xf numFmtId="1" fontId="2" fillId="2" borderId="2" xfId="0" applyNumberFormat="1" applyFont="1" applyFill="1" applyBorder="1" applyAlignment="1">
      <alignment horizontal="left" vertical="center"/>
    </xf>
    <xf numFmtId="0" fontId="5" fillId="0" borderId="0" xfId="0" applyFont="1" applyBorder="1" applyAlignment="1">
      <alignment horizontal="left" vertical="center"/>
    </xf>
    <xf numFmtId="4" fontId="2" fillId="2" borderId="2" xfId="0" applyNumberFormat="1" applyFont="1" applyFill="1" applyBorder="1" applyAlignment="1">
      <alignment horizontal="left" vertical="center"/>
    </xf>
    <xf numFmtId="4" fontId="2" fillId="2" borderId="2" xfId="0" applyNumberFormat="1" applyFont="1" applyFill="1" applyBorder="1" applyAlignment="1">
      <alignment horizontal="right" vertical="center"/>
    </xf>
    <xf numFmtId="0" fontId="0" fillId="0" borderId="0" xfId="0" applyAlignment="1">
      <alignment vertical="center"/>
    </xf>
    <xf numFmtId="49" fontId="2" fillId="0" borderId="0" xfId="0" applyNumberFormat="1" applyFont="1" applyBorder="1" applyAlignment="1">
      <alignment horizontal="left" vertical="center"/>
    </xf>
    <xf numFmtId="49" fontId="2" fillId="0" borderId="0" xfId="0" applyNumberFormat="1" applyFont="1" applyBorder="1" applyAlignment="1">
      <alignment horizontal="right" vertical="center"/>
    </xf>
    <xf numFmtId="49" fontId="7" fillId="0" borderId="3" xfId="0" applyNumberFormat="1" applyFont="1" applyBorder="1" applyAlignment="1">
      <alignment horizontal="center" vertical="center"/>
    </xf>
    <xf numFmtId="49" fontId="2" fillId="4" borderId="4" xfId="0" applyNumberFormat="1" applyFont="1" applyFill="1" applyBorder="1" applyAlignment="1">
      <alignment horizontal="left" vertical="center"/>
    </xf>
    <xf numFmtId="2" fontId="2" fillId="2" borderId="4" xfId="0" applyNumberFormat="1" applyFont="1" applyFill="1" applyBorder="1" applyAlignment="1">
      <alignment horizontal="left" vertical="center"/>
    </xf>
    <xf numFmtId="178" fontId="2" fillId="0" borderId="0" xfId="0" applyNumberFormat="1" applyFont="1" applyBorder="1" applyAlignment="1">
      <alignment horizontal="left" vertical="center"/>
    </xf>
    <xf numFmtId="0" fontId="0" fillId="0" borderId="0" xfId="0" applyAlignment="1">
      <alignment horizontal="center" vertical="center"/>
    </xf>
    <xf numFmtId="10" fontId="0" fillId="0" borderId="0" xfId="0" applyNumberFormat="1" applyAlignment="1">
      <alignment horizontal="center" vertical="center"/>
    </xf>
    <xf numFmtId="0" fontId="8" fillId="5" borderId="5" xfId="0" applyFont="1" applyFill="1" applyBorder="1" applyAlignment="1">
      <alignment horizontal="center" vertical="center"/>
    </xf>
    <xf numFmtId="43" fontId="9" fillId="0" borderId="5" xfId="1" applyFont="1" applyBorder="1" applyAlignment="1">
      <alignment horizontal="center" vertical="center"/>
    </xf>
    <xf numFmtId="43" fontId="9" fillId="6" borderId="5" xfId="1" applyFont="1" applyFill="1" applyBorder="1" applyAlignment="1">
      <alignment horizontal="center" vertical="center"/>
    </xf>
    <xf numFmtId="43" fontId="9" fillId="7" borderId="5" xfId="1" applyFont="1" applyFill="1" applyBorder="1" applyAlignment="1">
      <alignment horizontal="center" vertical="center"/>
    </xf>
    <xf numFmtId="43" fontId="9" fillId="0" borderId="5" xfId="1" applyFont="1" applyFill="1" applyBorder="1" applyAlignment="1">
      <alignment horizontal="center" vertical="center"/>
    </xf>
    <xf numFmtId="0" fontId="0" fillId="0" borderId="5" xfId="0" applyBorder="1" applyAlignment="1">
      <alignment horizontal="center" vertical="center"/>
    </xf>
    <xf numFmtId="43" fontId="8" fillId="5" borderId="5" xfId="1" applyFont="1" applyFill="1" applyBorder="1" applyAlignment="1">
      <alignment horizontal="center" vertical="center"/>
    </xf>
    <xf numFmtId="43" fontId="0" fillId="0" borderId="0" xfId="0" applyNumberFormat="1" applyAlignment="1">
      <alignment horizontal="center" vertical="center"/>
    </xf>
    <xf numFmtId="0" fontId="0" fillId="0" borderId="0" xfId="0" applyFont="1" applyAlignment="1">
      <alignment horizontal="center" vertical="center"/>
    </xf>
    <xf numFmtId="0" fontId="0" fillId="7" borderId="0" xfId="0" applyFont="1" applyFill="1" applyAlignment="1">
      <alignment horizontal="center" vertical="center"/>
    </xf>
    <xf numFmtId="0" fontId="0" fillId="7" borderId="0" xfId="0" applyFill="1" applyAlignment="1">
      <alignment horizontal="center" vertical="center"/>
    </xf>
    <xf numFmtId="0" fontId="0" fillId="0" borderId="6" xfId="0" applyFont="1" applyBorder="1" applyAlignment="1">
      <alignment horizontal="center" vertical="center"/>
    </xf>
    <xf numFmtId="179" fontId="0" fillId="0" borderId="6" xfId="0" applyNumberFormat="1" applyBorder="1" applyAlignment="1">
      <alignment horizontal="center" vertical="center"/>
    </xf>
    <xf numFmtId="0" fontId="0" fillId="0" borderId="6" xfId="0" applyFont="1" applyFill="1" applyBorder="1" applyAlignment="1">
      <alignment horizontal="center" vertical="center"/>
    </xf>
    <xf numFmtId="0" fontId="10" fillId="8" borderId="5" xfId="0" applyFont="1" applyFill="1" applyBorder="1" applyAlignment="1">
      <alignment horizontal="center" vertical="center" wrapText="1"/>
    </xf>
    <xf numFmtId="0" fontId="10" fillId="8" borderId="7" xfId="0" applyFont="1" applyFill="1" applyBorder="1" applyAlignment="1">
      <alignment horizontal="center" vertical="center" wrapText="1"/>
    </xf>
    <xf numFmtId="0" fontId="10" fillId="8" borderId="10" xfId="0" applyFont="1" applyFill="1" applyBorder="1" applyAlignment="1">
      <alignment horizontal="center" vertical="center" wrapText="1"/>
    </xf>
    <xf numFmtId="0" fontId="12" fillId="0" borderId="5" xfId="0" applyFont="1" applyBorder="1" applyAlignment="1">
      <alignment horizontal="center"/>
    </xf>
    <xf numFmtId="1" fontId="12" fillId="0" borderId="5" xfId="0" applyNumberFormat="1" applyFont="1" applyBorder="1" applyAlignment="1">
      <alignment horizontal="center" vertical="center"/>
    </xf>
    <xf numFmtId="1" fontId="12" fillId="9" borderId="5" xfId="0" applyNumberFormat="1" applyFont="1" applyFill="1" applyBorder="1" applyAlignment="1">
      <alignment horizontal="center" vertical="center"/>
    </xf>
    <xf numFmtId="181" fontId="12" fillId="0" borderId="5" xfId="2" applyNumberFormat="1" applyFont="1" applyBorder="1" applyAlignment="1">
      <alignment horizontal="center" vertical="center"/>
    </xf>
    <xf numFmtId="2" fontId="12" fillId="6" borderId="5" xfId="0" applyNumberFormat="1" applyFont="1" applyFill="1" applyBorder="1" applyAlignment="1">
      <alignment horizontal="center" vertical="center"/>
    </xf>
    <xf numFmtId="0" fontId="12" fillId="9" borderId="5" xfId="0" applyFont="1" applyFill="1" applyBorder="1" applyAlignment="1">
      <alignment horizontal="center" vertical="center"/>
    </xf>
    <xf numFmtId="10" fontId="12" fillId="0" borderId="5" xfId="0" applyNumberFormat="1" applyFont="1" applyBorder="1" applyAlignment="1">
      <alignment horizontal="center" vertical="center"/>
    </xf>
    <xf numFmtId="4" fontId="12" fillId="9" borderId="5" xfId="0" applyNumberFormat="1" applyFont="1" applyFill="1" applyBorder="1" applyAlignment="1">
      <alignment horizontal="center" vertical="center"/>
    </xf>
    <xf numFmtId="3" fontId="13" fillId="9" borderId="5" xfId="0" applyNumberFormat="1" applyFont="1" applyFill="1" applyBorder="1" applyAlignment="1">
      <alignment horizontal="center" vertical="center"/>
    </xf>
    <xf numFmtId="3" fontId="12" fillId="9" borderId="5" xfId="0" applyNumberFormat="1" applyFont="1" applyFill="1" applyBorder="1" applyAlignment="1">
      <alignment horizontal="center" vertical="center"/>
    </xf>
    <xf numFmtId="1" fontId="14" fillId="10" borderId="5" xfId="0" applyNumberFormat="1" applyFont="1" applyFill="1" applyBorder="1" applyAlignment="1">
      <alignment horizontal="center" vertical="center"/>
    </xf>
    <xf numFmtId="0" fontId="14" fillId="10" borderId="5" xfId="0" applyFont="1" applyFill="1" applyBorder="1" applyAlignment="1">
      <alignment horizontal="center"/>
    </xf>
    <xf numFmtId="179" fontId="12" fillId="0" borderId="5" xfId="0" applyNumberFormat="1" applyFont="1" applyBorder="1" applyAlignment="1">
      <alignment horizontal="center" vertical="center"/>
    </xf>
    <xf numFmtId="0" fontId="15" fillId="10" borderId="5" xfId="0" applyFont="1" applyFill="1" applyBorder="1" applyAlignment="1">
      <alignment horizontal="center" vertical="center"/>
    </xf>
    <xf numFmtId="0" fontId="14" fillId="10" borderId="5" xfId="0" applyFont="1" applyFill="1" applyBorder="1" applyAlignment="1">
      <alignment horizontal="center" vertical="center"/>
    </xf>
    <xf numFmtId="1" fontId="12" fillId="6" borderId="5" xfId="0" applyNumberFormat="1" applyFont="1" applyFill="1" applyBorder="1" applyAlignment="1">
      <alignment horizontal="center"/>
    </xf>
    <xf numFmtId="184" fontId="12" fillId="6" borderId="5" xfId="0" applyNumberFormat="1" applyFont="1" applyFill="1" applyBorder="1" applyAlignment="1">
      <alignment horizontal="center"/>
    </xf>
    <xf numFmtId="183" fontId="12" fillId="6" borderId="5" xfId="0" applyNumberFormat="1" applyFont="1" applyFill="1" applyBorder="1" applyAlignment="1">
      <alignment horizontal="center" vertical="center"/>
    </xf>
    <xf numFmtId="0" fontId="12" fillId="10" borderId="5" xfId="0" applyFont="1" applyFill="1" applyBorder="1" applyAlignment="1">
      <alignment horizontal="center" vertical="center"/>
    </xf>
    <xf numFmtId="1" fontId="12" fillId="10" borderId="5" xfId="0" applyNumberFormat="1" applyFont="1" applyFill="1" applyBorder="1" applyAlignment="1">
      <alignment horizontal="center" vertical="center"/>
    </xf>
    <xf numFmtId="10" fontId="12" fillId="10" borderId="5" xfId="2" applyNumberFormat="1" applyFont="1" applyFill="1" applyBorder="1" applyAlignment="1">
      <alignment horizontal="center" vertical="center"/>
    </xf>
    <xf numFmtId="184" fontId="12" fillId="6" borderId="5" xfId="0" applyNumberFormat="1" applyFont="1" applyFill="1" applyBorder="1" applyAlignment="1">
      <alignment horizontal="center" vertical="center"/>
    </xf>
    <xf numFmtId="10" fontId="12" fillId="10" borderId="5" xfId="0" applyNumberFormat="1" applyFont="1" applyFill="1" applyBorder="1" applyAlignment="1">
      <alignment horizontal="center" vertical="center"/>
    </xf>
    <xf numFmtId="2" fontId="14" fillId="10" borderId="5" xfId="0" applyNumberFormat="1" applyFont="1" applyFill="1" applyBorder="1" applyAlignment="1">
      <alignment horizontal="center" vertical="center"/>
    </xf>
    <xf numFmtId="0" fontId="12" fillId="10" borderId="5" xfId="0" applyFont="1" applyFill="1" applyBorder="1" applyAlignment="1">
      <alignment horizontal="center" vertical="center" wrapText="1"/>
    </xf>
    <xf numFmtId="9" fontId="12" fillId="10" borderId="5" xfId="2" applyFont="1" applyFill="1" applyBorder="1" applyAlignment="1">
      <alignment horizontal="center" vertical="center"/>
    </xf>
    <xf numFmtId="2" fontId="12" fillId="10" borderId="5" xfId="2" applyNumberFormat="1" applyFont="1" applyFill="1" applyBorder="1" applyAlignment="1">
      <alignment horizontal="center" vertical="center"/>
    </xf>
    <xf numFmtId="2" fontId="10" fillId="8" borderId="5" xfId="2" applyNumberFormat="1" applyFont="1" applyFill="1" applyBorder="1" applyAlignment="1">
      <alignment horizontal="center" vertical="center"/>
    </xf>
    <xf numFmtId="1" fontId="14" fillId="10" borderId="5" xfId="0" applyNumberFormat="1" applyFont="1" applyFill="1" applyBorder="1" applyAlignment="1">
      <alignment horizontal="center" vertical="center" wrapText="1"/>
    </xf>
    <xf numFmtId="179" fontId="12" fillId="10" borderId="5" xfId="2" applyNumberFormat="1" applyFont="1" applyFill="1" applyBorder="1" applyAlignment="1">
      <alignment horizontal="center" vertical="center" wrapText="1"/>
    </xf>
    <xf numFmtId="2" fontId="0" fillId="0" borderId="0" xfId="0" applyNumberFormat="1" applyAlignment="1">
      <alignment vertical="center"/>
    </xf>
    <xf numFmtId="177" fontId="0" fillId="0" borderId="0" xfId="0" applyNumberFormat="1" applyAlignment="1">
      <alignment horizontal="center" vertical="center"/>
    </xf>
    <xf numFmtId="43" fontId="16" fillId="0" borderId="15" xfId="1" applyFont="1" applyBorder="1" applyAlignment="1">
      <alignment vertical="center"/>
    </xf>
    <xf numFmtId="43" fontId="16" fillId="0" borderId="16" xfId="1" applyFont="1" applyBorder="1" applyAlignment="1">
      <alignment vertical="center"/>
    </xf>
    <xf numFmtId="43" fontId="16" fillId="0" borderId="17" xfId="1" applyFont="1" applyBorder="1" applyAlignment="1">
      <alignment vertical="center"/>
    </xf>
    <xf numFmtId="43" fontId="16" fillId="0" borderId="0" xfId="1" applyFont="1" applyAlignment="1">
      <alignment vertical="center"/>
    </xf>
    <xf numFmtId="43" fontId="16" fillId="0" borderId="0" xfId="1" applyFont="1" applyAlignment="1">
      <alignment horizontal="left" vertical="center"/>
    </xf>
    <xf numFmtId="43" fontId="16" fillId="0" borderId="0" xfId="1" applyFont="1" applyAlignment="1">
      <alignment horizontal="right" vertical="center"/>
    </xf>
    <xf numFmtId="43" fontId="16" fillId="0" borderId="18" xfId="1" applyFont="1" applyBorder="1" applyAlignment="1">
      <alignment vertical="center"/>
    </xf>
    <xf numFmtId="43" fontId="16" fillId="0" borderId="19" xfId="1" applyFont="1" applyBorder="1" applyAlignment="1">
      <alignment vertical="center"/>
    </xf>
    <xf numFmtId="43" fontId="16" fillId="11" borderId="19" xfId="1" applyFont="1" applyFill="1" applyBorder="1" applyAlignment="1">
      <alignment vertical="center"/>
    </xf>
    <xf numFmtId="43" fontId="16" fillId="11" borderId="16" xfId="1" applyFont="1" applyFill="1" applyBorder="1">
      <alignment vertical="center"/>
    </xf>
    <xf numFmtId="43" fontId="16" fillId="12" borderId="16" xfId="1" applyFont="1" applyFill="1" applyBorder="1">
      <alignment vertical="center"/>
    </xf>
    <xf numFmtId="43" fontId="16" fillId="0" borderId="16" xfId="1" applyFont="1" applyBorder="1">
      <alignment vertical="center"/>
    </xf>
    <xf numFmtId="43" fontId="16" fillId="11" borderId="16" xfId="1" applyFont="1" applyFill="1" applyBorder="1" applyAlignment="1">
      <alignment horizontal="right" vertical="center"/>
    </xf>
    <xf numFmtId="43" fontId="17" fillId="13" borderId="16" xfId="1" applyFont="1" applyFill="1" applyBorder="1" applyAlignment="1"/>
    <xf numFmtId="43" fontId="18" fillId="0" borderId="16" xfId="1" applyFont="1" applyBorder="1" applyProtection="1">
      <alignment vertical="center"/>
      <protection locked="0"/>
    </xf>
    <xf numFmtId="43" fontId="17" fillId="0" borderId="16" xfId="1" applyFont="1" applyBorder="1" applyAlignment="1">
      <alignment vertical="center" shrinkToFit="1"/>
    </xf>
    <xf numFmtId="43" fontId="16" fillId="0" borderId="16" xfId="1" applyFont="1" applyBorder="1" applyAlignment="1"/>
    <xf numFmtId="43" fontId="16" fillId="11" borderId="16" xfId="1" applyFont="1" applyFill="1" applyBorder="1" applyAlignment="1">
      <alignment vertical="center"/>
    </xf>
    <xf numFmtId="43" fontId="16" fillId="0" borderId="20" xfId="1" applyFont="1" applyBorder="1" applyAlignment="1">
      <alignment vertical="center"/>
    </xf>
    <xf numFmtId="43" fontId="16" fillId="11" borderId="17" xfId="1" applyFont="1" applyFill="1" applyBorder="1" applyAlignment="1">
      <alignment vertical="center"/>
    </xf>
    <xf numFmtId="43" fontId="16" fillId="0" borderId="15" xfId="1" applyFont="1" applyBorder="1" applyAlignment="1">
      <alignment horizontal="center" vertical="center"/>
    </xf>
    <xf numFmtId="43" fontId="16" fillId="0" borderId="16" xfId="1" applyFont="1" applyBorder="1" applyAlignment="1">
      <alignment horizontal="center" vertical="center"/>
    </xf>
    <xf numFmtId="43" fontId="16" fillId="12" borderId="16" xfId="1" applyFont="1" applyFill="1" applyBorder="1" applyAlignment="1">
      <alignment vertical="center"/>
    </xf>
    <xf numFmtId="43" fontId="17" fillId="14" borderId="0" xfId="1" applyNumberFormat="1" applyFont="1" applyFill="1" applyAlignment="1">
      <alignment horizontal="right"/>
    </xf>
    <xf numFmtId="43" fontId="17" fillId="12" borderId="0" xfId="1" applyNumberFormat="1" applyFont="1" applyFill="1" applyAlignment="1">
      <alignment horizontal="right"/>
    </xf>
    <xf numFmtId="43" fontId="17" fillId="14" borderId="21" xfId="1" applyNumberFormat="1" applyFont="1" applyFill="1" applyBorder="1" applyAlignment="1">
      <alignment horizontal="right"/>
    </xf>
    <xf numFmtId="43" fontId="17" fillId="11" borderId="0" xfId="1" applyNumberFormat="1" applyFont="1" applyFill="1" applyAlignment="1">
      <alignment horizontal="right"/>
    </xf>
    <xf numFmtId="43" fontId="17" fillId="14" borderId="22" xfId="1" applyNumberFormat="1" applyFont="1" applyFill="1" applyBorder="1" applyAlignment="1">
      <alignment horizontal="right"/>
    </xf>
    <xf numFmtId="43" fontId="17" fillId="0" borderId="0" xfId="1" applyNumberFormat="1" applyFont="1" applyAlignment="1">
      <alignment horizontal="center"/>
    </xf>
    <xf numFmtId="43" fontId="17" fillId="0" borderId="0" xfId="1" applyNumberFormat="1" applyFont="1" applyAlignment="1">
      <alignment horizontal="right"/>
    </xf>
    <xf numFmtId="57" fontId="17" fillId="0" borderId="0" xfId="1" applyNumberFormat="1" applyFont="1" applyAlignment="1">
      <alignment horizontal="center"/>
    </xf>
    <xf numFmtId="43" fontId="17" fillId="0" borderId="18" xfId="1" applyNumberFormat="1" applyFont="1" applyBorder="1" applyAlignment="1">
      <alignment horizontal="right"/>
    </xf>
    <xf numFmtId="43" fontId="17" fillId="0" borderId="15" xfId="1" applyNumberFormat="1" applyFont="1" applyBorder="1" applyAlignment="1">
      <alignment horizontal="right" vertical="center" wrapText="1"/>
    </xf>
    <xf numFmtId="43" fontId="17" fillId="0" borderId="15" xfId="1" applyNumberFormat="1" applyFont="1" applyBorder="1" applyAlignment="1">
      <alignment horizontal="center"/>
    </xf>
    <xf numFmtId="43" fontId="17" fillId="0" borderId="15" xfId="1" applyNumberFormat="1" applyFont="1" applyBorder="1" applyAlignment="1">
      <alignment horizontal="right"/>
    </xf>
    <xf numFmtId="43" fontId="17" fillId="0" borderId="19" xfId="1" applyNumberFormat="1" applyFont="1" applyBorder="1" applyAlignment="1">
      <alignment horizontal="center"/>
    </xf>
    <xf numFmtId="43" fontId="17" fillId="0" borderId="16" xfId="1" applyNumberFormat="1" applyFont="1" applyBorder="1" applyAlignment="1">
      <alignment horizontal="right"/>
    </xf>
    <xf numFmtId="43" fontId="17" fillId="14" borderId="19" xfId="1" applyNumberFormat="1" applyFont="1" applyFill="1" applyBorder="1" applyAlignment="1">
      <alignment horizontal="center"/>
    </xf>
    <xf numFmtId="43" fontId="17" fillId="12" borderId="23" xfId="1" applyNumberFormat="1" applyFont="1" applyFill="1" applyBorder="1" applyAlignment="1">
      <alignment horizontal="center"/>
    </xf>
    <xf numFmtId="43" fontId="17" fillId="14" borderId="24" xfId="1" applyNumberFormat="1" applyFont="1" applyFill="1" applyBorder="1" applyAlignment="1">
      <alignment horizontal="center"/>
    </xf>
    <xf numFmtId="43" fontId="17" fillId="12" borderId="19" xfId="1" applyNumberFormat="1" applyFont="1" applyFill="1" applyBorder="1" applyAlignment="1">
      <alignment horizontal="center"/>
    </xf>
    <xf numFmtId="43" fontId="17" fillId="12" borderId="16" xfId="1" applyNumberFormat="1" applyFont="1" applyFill="1" applyBorder="1" applyAlignment="1">
      <alignment horizontal="right"/>
    </xf>
    <xf numFmtId="43" fontId="17" fillId="0" borderId="25" xfId="1" applyNumberFormat="1" applyFont="1" applyBorder="1" applyAlignment="1">
      <alignment horizontal="right"/>
    </xf>
    <xf numFmtId="43" fontId="17" fillId="0" borderId="0" xfId="1" applyNumberFormat="1" applyFont="1" applyBorder="1" applyAlignment="1">
      <alignment horizontal="right"/>
    </xf>
    <xf numFmtId="43" fontId="17" fillId="0" borderId="26" xfId="1" applyNumberFormat="1" applyFont="1" applyBorder="1" applyAlignment="1">
      <alignment horizontal="right"/>
    </xf>
    <xf numFmtId="43" fontId="17" fillId="0" borderId="27" xfId="1" applyNumberFormat="1" applyFont="1" applyBorder="1" applyAlignment="1">
      <alignment horizontal="right"/>
    </xf>
    <xf numFmtId="43" fontId="17" fillId="12" borderId="27" xfId="1" applyNumberFormat="1" applyFont="1" applyFill="1" applyBorder="1" applyAlignment="1">
      <alignment horizontal="right"/>
    </xf>
    <xf numFmtId="43" fontId="17" fillId="14" borderId="16" xfId="1" applyNumberFormat="1" applyFont="1" applyFill="1" applyBorder="1" applyAlignment="1">
      <alignment horizontal="right"/>
    </xf>
    <xf numFmtId="43" fontId="17" fillId="12" borderId="28" xfId="1" applyNumberFormat="1" applyFont="1" applyFill="1" applyBorder="1" applyAlignment="1">
      <alignment horizontal="right"/>
    </xf>
    <xf numFmtId="43" fontId="17" fillId="11" borderId="19" xfId="1" applyNumberFormat="1" applyFont="1" applyFill="1" applyBorder="1" applyAlignment="1">
      <alignment horizontal="center"/>
    </xf>
    <xf numFmtId="43" fontId="17" fillId="11" borderId="16" xfId="1" applyNumberFormat="1" applyFont="1" applyFill="1" applyBorder="1" applyAlignment="1">
      <alignment horizontal="right"/>
    </xf>
    <xf numFmtId="43" fontId="17" fillId="0" borderId="28" xfId="1" applyNumberFormat="1" applyFont="1" applyBorder="1" applyAlignment="1">
      <alignment horizontal="right"/>
    </xf>
    <xf numFmtId="43" fontId="17" fillId="11" borderId="22" xfId="1" applyNumberFormat="1" applyFont="1" applyFill="1" applyBorder="1" applyAlignment="1">
      <alignment horizontal="right"/>
    </xf>
    <xf numFmtId="0" fontId="20" fillId="0" borderId="0" xfId="4" applyFont="1" applyAlignment="1">
      <alignment horizontal="center"/>
    </xf>
    <xf numFmtId="0" fontId="21" fillId="0" borderId="0" xfId="4" applyFont="1" applyAlignment="1">
      <alignment horizontal="center"/>
    </xf>
    <xf numFmtId="182" fontId="0" fillId="0" borderId="0" xfId="0" applyNumberFormat="1"/>
    <xf numFmtId="0" fontId="24" fillId="15" borderId="6" xfId="0" applyNumberFormat="1" applyFont="1" applyFill="1" applyBorder="1" applyAlignment="1">
      <alignment horizontal="center" vertical="center" wrapText="1"/>
    </xf>
    <xf numFmtId="49" fontId="25" fillId="16" borderId="6" xfId="5" applyNumberFormat="1" applyFont="1" applyFill="1" applyBorder="1" applyAlignment="1">
      <alignment horizontal="center" vertical="center" shrinkToFit="1"/>
    </xf>
    <xf numFmtId="182" fontId="26" fillId="16" borderId="6" xfId="4" applyNumberFormat="1" applyFont="1" applyFill="1" applyBorder="1" applyAlignment="1">
      <alignment horizontal="center" vertical="center" shrinkToFit="1"/>
    </xf>
    <xf numFmtId="0" fontId="27" fillId="15" borderId="6" xfId="4" applyFont="1" applyFill="1" applyBorder="1" applyAlignment="1">
      <alignment horizontal="center" vertical="center"/>
    </xf>
    <xf numFmtId="182" fontId="27" fillId="15" borderId="6" xfId="4" applyNumberFormat="1" applyFont="1" applyFill="1" applyBorder="1" applyAlignment="1">
      <alignment horizontal="center" vertical="center"/>
    </xf>
    <xf numFmtId="182" fontId="26" fillId="15" borderId="6" xfId="4" applyNumberFormat="1" applyFont="1" applyFill="1" applyBorder="1" applyAlignment="1">
      <alignment horizontal="center" vertical="center"/>
    </xf>
    <xf numFmtId="49" fontId="25" fillId="15" borderId="6" xfId="5" applyNumberFormat="1" applyFont="1" applyFill="1" applyBorder="1" applyAlignment="1">
      <alignment horizontal="center" vertical="center" shrinkToFit="1"/>
    </xf>
    <xf numFmtId="178" fontId="26" fillId="15" borderId="6" xfId="4" applyNumberFormat="1" applyFont="1" applyFill="1" applyBorder="1" applyAlignment="1">
      <alignment horizontal="center" vertical="center" shrinkToFit="1"/>
    </xf>
    <xf numFmtId="182" fontId="26" fillId="15" borderId="6" xfId="4" applyNumberFormat="1" applyFont="1" applyFill="1" applyBorder="1" applyAlignment="1">
      <alignment horizontal="center" vertical="center" shrinkToFit="1"/>
    </xf>
    <xf numFmtId="49" fontId="25" fillId="16" borderId="6" xfId="3" applyNumberFormat="1" applyFont="1" applyFill="1" applyBorder="1" applyAlignment="1">
      <alignment horizontal="center" vertical="center" shrinkToFit="1"/>
    </xf>
    <xf numFmtId="0" fontId="27" fillId="15" borderId="6" xfId="5" applyFont="1" applyFill="1" applyBorder="1" applyAlignment="1">
      <alignment horizontal="center" vertical="center"/>
    </xf>
    <xf numFmtId="0" fontId="0" fillId="9" borderId="6" xfId="0" applyFont="1" applyFill="1" applyBorder="1"/>
    <xf numFmtId="49" fontId="25" fillId="9" borderId="6" xfId="3" applyNumberFormat="1" applyFont="1" applyFill="1" applyBorder="1" applyAlignment="1">
      <alignment horizontal="center" vertical="center" shrinkToFit="1"/>
    </xf>
    <xf numFmtId="0" fontId="25" fillId="9" borderId="6" xfId="3" applyNumberFormat="1" applyFont="1" applyFill="1" applyBorder="1" applyAlignment="1">
      <alignment horizontal="center" vertical="center" shrinkToFit="1"/>
    </xf>
    <xf numFmtId="0" fontId="28" fillId="9" borderId="6" xfId="0" applyFont="1" applyFill="1" applyBorder="1" applyAlignment="1"/>
    <xf numFmtId="49" fontId="25" fillId="15" borderId="6" xfId="3" applyNumberFormat="1" applyFont="1" applyFill="1" applyBorder="1" applyAlignment="1">
      <alignment horizontal="center" vertical="center" shrinkToFit="1"/>
    </xf>
    <xf numFmtId="178" fontId="26" fillId="15" borderId="6" xfId="4" applyNumberFormat="1" applyFont="1" applyFill="1" applyBorder="1" applyAlignment="1">
      <alignment horizontal="center" vertical="center"/>
    </xf>
    <xf numFmtId="178" fontId="26" fillId="16" borderId="6" xfId="4" applyNumberFormat="1" applyFont="1" applyFill="1" applyBorder="1" applyAlignment="1">
      <alignment horizontal="center" vertical="center" shrinkToFit="1"/>
    </xf>
    <xf numFmtId="178" fontId="29" fillId="16" borderId="6" xfId="3" applyNumberFormat="1" applyFont="1" applyFill="1" applyBorder="1" applyAlignment="1">
      <alignment horizontal="center" vertical="center" shrinkToFit="1"/>
    </xf>
    <xf numFmtId="178" fontId="25" fillId="16" borderId="6" xfId="3" applyNumberFormat="1" applyFont="1" applyFill="1" applyBorder="1" applyAlignment="1">
      <alignment horizontal="center" vertical="center" shrinkToFit="1"/>
    </xf>
    <xf numFmtId="178" fontId="29" fillId="9" borderId="6" xfId="3" applyNumberFormat="1" applyFont="1" applyFill="1" applyBorder="1" applyAlignment="1">
      <alignment horizontal="center" vertical="center" shrinkToFit="1"/>
    </xf>
    <xf numFmtId="0" fontId="0" fillId="9" borderId="6" xfId="0" applyFill="1" applyBorder="1" applyAlignment="1">
      <alignment horizontal="center"/>
    </xf>
    <xf numFmtId="0" fontId="30" fillId="0" borderId="6" xfId="0" applyFont="1" applyBorder="1" applyAlignment="1">
      <alignment vertical="center"/>
    </xf>
    <xf numFmtId="0" fontId="30" fillId="0" borderId="6" xfId="0" applyFont="1" applyBorder="1"/>
    <xf numFmtId="0" fontId="30" fillId="17" borderId="0" xfId="0" applyFont="1" applyFill="1" applyAlignment="1">
      <alignment horizontal="center" vertical="center"/>
    </xf>
    <xf numFmtId="0" fontId="0" fillId="0" borderId="6" xfId="0" applyBorder="1" applyAlignment="1">
      <alignment vertical="center"/>
    </xf>
    <xf numFmtId="182" fontId="0" fillId="0" borderId="6" xfId="0" applyNumberFormat="1" applyBorder="1"/>
    <xf numFmtId="182" fontId="0" fillId="17" borderId="0" xfId="0" applyNumberFormat="1" applyFill="1" applyAlignment="1">
      <alignment horizontal="center" vertical="center"/>
    </xf>
    <xf numFmtId="182" fontId="24" fillId="15" borderId="6" xfId="0" applyNumberFormat="1" applyFont="1" applyFill="1" applyBorder="1" applyAlignment="1">
      <alignment horizontal="center" vertical="center" wrapText="1"/>
    </xf>
    <xf numFmtId="0" fontId="0" fillId="0" borderId="6" xfId="0" applyBorder="1"/>
    <xf numFmtId="0" fontId="0" fillId="0" borderId="6" xfId="0" applyBorder="1" applyAlignment="1">
      <alignment horizontal="center"/>
    </xf>
    <xf numFmtId="182" fontId="0" fillId="0" borderId="6" xfId="0" applyNumberFormat="1" applyBorder="1" applyAlignment="1">
      <alignment horizontal="center"/>
    </xf>
    <xf numFmtId="1" fontId="0" fillId="0" borderId="6" xfId="0" applyNumberFormat="1" applyBorder="1" applyAlignment="1">
      <alignment horizontal="center"/>
    </xf>
    <xf numFmtId="0" fontId="0" fillId="9" borderId="6" xfId="0" applyFont="1" applyFill="1" applyBorder="1" applyAlignment="1"/>
    <xf numFmtId="49" fontId="31" fillId="16" borderId="6" xfId="3" applyNumberFormat="1" applyFont="1" applyFill="1" applyBorder="1" applyAlignment="1">
      <alignment horizontal="center" vertical="center" shrinkToFit="1"/>
    </xf>
    <xf numFmtId="49" fontId="29" fillId="16" borderId="6" xfId="3" applyNumberFormat="1" applyFont="1" applyFill="1" applyBorder="1" applyAlignment="1">
      <alignment horizontal="center" vertical="center" shrinkToFit="1"/>
    </xf>
    <xf numFmtId="0" fontId="29" fillId="16" borderId="6" xfId="3" applyNumberFormat="1" applyFont="1" applyFill="1" applyBorder="1" applyAlignment="1">
      <alignment horizontal="center" vertical="center" shrinkToFit="1"/>
    </xf>
    <xf numFmtId="0" fontId="31" fillId="16" borderId="6" xfId="3" applyNumberFormat="1" applyFont="1" applyFill="1" applyBorder="1" applyAlignment="1">
      <alignment horizontal="center" vertical="center" shrinkToFit="1"/>
    </xf>
    <xf numFmtId="0" fontId="25" fillId="16" borderId="6" xfId="3" applyNumberFormat="1" applyFont="1" applyFill="1" applyBorder="1" applyAlignment="1">
      <alignment horizontal="center" vertical="center" shrinkToFit="1"/>
    </xf>
    <xf numFmtId="49" fontId="0" fillId="16" borderId="6" xfId="3" applyNumberFormat="1" applyFont="1" applyFill="1" applyBorder="1" applyAlignment="1">
      <alignment horizontal="center" vertical="center" shrinkToFit="1"/>
    </xf>
    <xf numFmtId="178" fontId="32" fillId="16" borderId="6" xfId="4" applyNumberFormat="1" applyFont="1" applyFill="1" applyBorder="1" applyAlignment="1">
      <alignment horizontal="center" vertical="center"/>
    </xf>
    <xf numFmtId="178" fontId="26" fillId="16" borderId="6" xfId="6" applyNumberFormat="1" applyFont="1" applyFill="1" applyBorder="1" applyAlignment="1">
      <alignment horizontal="center" vertical="center"/>
    </xf>
    <xf numFmtId="0" fontId="0" fillId="9" borderId="6" xfId="0" applyFill="1" applyBorder="1" applyAlignment="1"/>
    <xf numFmtId="9" fontId="26" fillId="15" borderId="6" xfId="4" applyNumberFormat="1" applyFont="1" applyFill="1" applyBorder="1" applyAlignment="1">
      <alignment horizontal="center" vertical="center"/>
    </xf>
    <xf numFmtId="182" fontId="26" fillId="0" borderId="0" xfId="4" applyNumberFormat="1" applyFont="1" applyFill="1" applyBorder="1" applyAlignment="1">
      <alignment horizontal="center" vertical="center"/>
    </xf>
    <xf numFmtId="0" fontId="33" fillId="0" borderId="0" xfId="4" applyFont="1" applyAlignment="1">
      <alignment horizontal="center"/>
    </xf>
    <xf numFmtId="182" fontId="34" fillId="0" borderId="0" xfId="0" applyNumberFormat="1" applyFont="1"/>
    <xf numFmtId="49" fontId="33" fillId="0" borderId="0" xfId="4" applyNumberFormat="1" applyFont="1" applyAlignment="1">
      <alignment horizontal="center"/>
    </xf>
    <xf numFmtId="49" fontId="36" fillId="0" borderId="0" xfId="0" applyNumberFormat="1" applyFont="1" applyBorder="1" applyAlignment="1">
      <alignment horizontal="left" vertical="center"/>
    </xf>
    <xf numFmtId="49" fontId="37" fillId="18" borderId="6" xfId="0" applyNumberFormat="1" applyFont="1" applyFill="1" applyBorder="1" applyAlignment="1">
      <alignment horizontal="center" vertical="center"/>
    </xf>
    <xf numFmtId="49" fontId="36" fillId="18" borderId="6" xfId="0" applyNumberFormat="1" applyFont="1" applyFill="1" applyBorder="1" applyAlignment="1">
      <alignment horizontal="left" vertical="center"/>
    </xf>
    <xf numFmtId="4" fontId="2" fillId="0" borderId="6" xfId="0" applyNumberFormat="1" applyFont="1" applyBorder="1" applyAlignment="1">
      <alignment horizontal="right" vertical="center"/>
    </xf>
    <xf numFmtId="49" fontId="35" fillId="0" borderId="0" xfId="0" applyNumberFormat="1" applyFont="1" applyBorder="1" applyAlignment="1">
      <alignment vertical="center"/>
    </xf>
    <xf numFmtId="49" fontId="36" fillId="0" borderId="0" xfId="0" applyNumberFormat="1" applyFont="1" applyBorder="1" applyAlignment="1">
      <alignment vertical="center"/>
    </xf>
    <xf numFmtId="49" fontId="37" fillId="18" borderId="3" xfId="0" applyNumberFormat="1" applyFont="1" applyFill="1" applyBorder="1" applyAlignment="1">
      <alignment horizontal="center" vertical="center"/>
    </xf>
    <xf numFmtId="49" fontId="36" fillId="18" borderId="3" xfId="0" applyNumberFormat="1" applyFont="1" applyFill="1" applyBorder="1" applyAlignment="1">
      <alignment horizontal="left" vertical="center"/>
    </xf>
    <xf numFmtId="4" fontId="2" fillId="0" borderId="3" xfId="0" applyNumberFormat="1" applyFont="1" applyBorder="1" applyAlignment="1">
      <alignment horizontal="right" vertical="center"/>
    </xf>
    <xf numFmtId="41" fontId="38" fillId="0" borderId="0" xfId="0" applyNumberFormat="1" applyFont="1" applyAlignment="1">
      <alignment vertical="center"/>
    </xf>
    <xf numFmtId="41" fontId="9" fillId="0" borderId="0" xfId="0" applyNumberFormat="1" applyFont="1" applyAlignment="1">
      <alignment vertical="center"/>
    </xf>
    <xf numFmtId="41" fontId="39" fillId="0" borderId="0" xfId="0" applyNumberFormat="1" applyFont="1" applyAlignment="1">
      <alignment vertical="center"/>
    </xf>
    <xf numFmtId="41" fontId="39" fillId="0" borderId="0" xfId="0" applyNumberFormat="1" applyFont="1" applyAlignment="1">
      <alignment horizontal="center" vertical="center"/>
    </xf>
    <xf numFmtId="41" fontId="38" fillId="0" borderId="0" xfId="0" applyNumberFormat="1" applyFont="1" applyAlignment="1">
      <alignment horizontal="left" vertical="center"/>
    </xf>
    <xf numFmtId="41" fontId="38" fillId="0" borderId="0" xfId="0" applyNumberFormat="1" applyFont="1" applyAlignment="1">
      <alignment horizontal="center" vertical="center"/>
    </xf>
    <xf numFmtId="41" fontId="39" fillId="12" borderId="0" xfId="0" applyNumberFormat="1" applyFont="1" applyFill="1" applyAlignment="1">
      <alignment vertical="center"/>
    </xf>
    <xf numFmtId="41" fontId="40" fillId="7" borderId="0" xfId="0" applyNumberFormat="1" applyFont="1" applyFill="1" applyAlignment="1">
      <alignment vertical="center"/>
    </xf>
    <xf numFmtId="41" fontId="9" fillId="12" borderId="0" xfId="0" applyNumberFormat="1" applyFont="1" applyFill="1" applyAlignment="1">
      <alignment vertical="center"/>
    </xf>
    <xf numFmtId="41" fontId="41" fillId="15" borderId="33" xfId="7" applyNumberFormat="1" applyFont="1" applyFill="1" applyBorder="1" applyAlignment="1">
      <alignment horizontal="center" vertical="center"/>
    </xf>
    <xf numFmtId="41" fontId="41" fillId="15" borderId="34" xfId="7" applyNumberFormat="1" applyFont="1" applyFill="1" applyBorder="1" applyAlignment="1">
      <alignment horizontal="center" vertical="center"/>
    </xf>
    <xf numFmtId="185" fontId="41" fillId="19" borderId="0" xfId="7" applyNumberFormat="1" applyFont="1" applyFill="1" applyBorder="1" applyAlignment="1" applyProtection="1">
      <alignment horizontal="center" vertical="center"/>
      <protection locked="0"/>
    </xf>
    <xf numFmtId="43" fontId="43" fillId="20" borderId="36" xfId="1" applyFont="1" applyFill="1" applyBorder="1" applyAlignment="1">
      <alignment horizontal="center"/>
    </xf>
    <xf numFmtId="43" fontId="43" fillId="21" borderId="36" xfId="1" applyFont="1" applyFill="1" applyBorder="1" applyAlignment="1"/>
    <xf numFmtId="43" fontId="43" fillId="20" borderId="36" xfId="1" applyFont="1" applyFill="1" applyBorder="1" applyAlignment="1"/>
    <xf numFmtId="43" fontId="44" fillId="15" borderId="36" xfId="1" applyFont="1" applyFill="1" applyBorder="1" applyAlignment="1">
      <alignment horizontal="center" wrapText="1"/>
    </xf>
    <xf numFmtId="43" fontId="42" fillId="0" borderId="36" xfId="1" applyNumberFormat="1" applyFont="1" applyFill="1" applyBorder="1" applyAlignment="1">
      <alignment horizontal="center" vertical="center"/>
    </xf>
    <xf numFmtId="43" fontId="42" fillId="15" borderId="36" xfId="1" applyNumberFormat="1" applyFont="1" applyFill="1" applyBorder="1" applyAlignment="1">
      <alignment horizontal="center" vertical="center"/>
    </xf>
    <xf numFmtId="41" fontId="45" fillId="15" borderId="39" xfId="1" applyNumberFormat="1" applyFont="1" applyFill="1" applyBorder="1" applyAlignment="1">
      <alignment horizontal="left" vertical="center"/>
    </xf>
    <xf numFmtId="43" fontId="45" fillId="15" borderId="39" xfId="1" applyNumberFormat="1" applyFont="1" applyFill="1" applyBorder="1" applyAlignment="1">
      <alignment horizontal="center" vertical="center"/>
    </xf>
    <xf numFmtId="41" fontId="40" fillId="9" borderId="0" xfId="0" applyNumberFormat="1" applyFont="1" applyFill="1" applyAlignment="1">
      <alignment vertical="center"/>
    </xf>
    <xf numFmtId="185" fontId="41" fillId="15" borderId="33" xfId="7" applyNumberFormat="1" applyFont="1" applyFill="1" applyBorder="1" applyAlignment="1" applyProtection="1">
      <alignment horizontal="center" vertical="center"/>
      <protection locked="0"/>
    </xf>
    <xf numFmtId="43" fontId="42" fillId="0" borderId="19" xfId="1" applyNumberFormat="1" applyFont="1" applyBorder="1" applyAlignment="1">
      <alignment horizontal="center"/>
    </xf>
    <xf numFmtId="41" fontId="43" fillId="20" borderId="36" xfId="1" applyNumberFormat="1" applyFont="1" applyFill="1" applyBorder="1" applyAlignment="1"/>
    <xf numFmtId="41" fontId="43" fillId="20" borderId="36" xfId="1" applyNumberFormat="1" applyFont="1" applyFill="1" applyBorder="1" applyAlignment="1" applyProtection="1"/>
    <xf numFmtId="41" fontId="39" fillId="0" borderId="0" xfId="0" applyNumberFormat="1" applyFont="1" applyFill="1" applyAlignment="1">
      <alignment vertical="center"/>
    </xf>
    <xf numFmtId="41" fontId="39" fillId="12" borderId="0" xfId="0" applyNumberFormat="1" applyFont="1" applyFill="1" applyAlignment="1">
      <alignment horizontal="center" vertical="center"/>
    </xf>
    <xf numFmtId="43" fontId="42" fillId="11" borderId="19" xfId="1" applyNumberFormat="1" applyFont="1" applyFill="1" applyBorder="1" applyAlignment="1">
      <alignment horizontal="center"/>
    </xf>
    <xf numFmtId="41" fontId="44" fillId="15" borderId="36" xfId="1" applyNumberFormat="1" applyFont="1" applyFill="1" applyBorder="1" applyAlignment="1" applyProtection="1">
      <alignment horizontal="right" wrapText="1"/>
    </xf>
    <xf numFmtId="41" fontId="44" fillId="15" borderId="36" xfId="1" applyNumberFormat="1" applyFont="1" applyFill="1" applyBorder="1" applyAlignment="1" applyProtection="1">
      <alignment horizontal="center" wrapText="1"/>
    </xf>
    <xf numFmtId="43" fontId="42" fillId="11" borderId="20" xfId="1" applyNumberFormat="1" applyFont="1" applyFill="1" applyBorder="1" applyAlignment="1">
      <alignment horizontal="center"/>
    </xf>
    <xf numFmtId="41" fontId="45" fillId="15" borderId="39" xfId="1" applyNumberFormat="1" applyFont="1" applyFill="1" applyBorder="1" applyAlignment="1" applyProtection="1">
      <alignment horizontal="left" vertical="center"/>
    </xf>
    <xf numFmtId="186" fontId="39" fillId="0" borderId="0" xfId="0" applyNumberFormat="1" applyFont="1" applyAlignment="1">
      <alignment vertical="center"/>
    </xf>
    <xf numFmtId="41" fontId="42" fillId="7" borderId="0" xfId="1" applyNumberFormat="1" applyFont="1" applyFill="1" applyBorder="1" applyAlignment="1">
      <alignment horizontal="left" vertical="center" wrapText="1"/>
    </xf>
    <xf numFmtId="187" fontId="42" fillId="7" borderId="0" xfId="1" applyNumberFormat="1" applyFont="1" applyFill="1" applyBorder="1" applyAlignment="1">
      <alignment horizontal="left" vertical="center" wrapText="1"/>
    </xf>
    <xf numFmtId="43" fontId="39" fillId="0" borderId="0" xfId="0" applyNumberFormat="1" applyFont="1" applyAlignment="1">
      <alignment vertical="center"/>
    </xf>
    <xf numFmtId="0" fontId="0" fillId="0" borderId="0" xfId="0" applyFill="1"/>
    <xf numFmtId="0" fontId="0" fillId="21" borderId="0" xfId="0" applyFill="1"/>
    <xf numFmtId="0" fontId="39" fillId="0" borderId="0" xfId="0" applyFont="1" applyAlignment="1" applyProtection="1">
      <alignment horizontal="left" vertical="center"/>
      <protection locked="0"/>
    </xf>
    <xf numFmtId="0" fontId="0" fillId="0" borderId="0" xfId="0" applyFill="1" applyBorder="1"/>
    <xf numFmtId="0" fontId="41" fillId="9" borderId="0" xfId="0" applyFont="1" applyFill="1" applyAlignment="1" applyProtection="1">
      <alignment horizontal="left" vertical="center"/>
      <protection locked="0"/>
    </xf>
    <xf numFmtId="185" fontId="41" fillId="0" borderId="0" xfId="7" applyNumberFormat="1" applyFont="1" applyFill="1" applyBorder="1" applyAlignment="1" applyProtection="1">
      <alignment horizontal="center" vertical="center"/>
      <protection locked="0"/>
    </xf>
    <xf numFmtId="49" fontId="37" fillId="18" borderId="5" xfId="0" applyNumberFormat="1" applyFont="1" applyFill="1" applyBorder="1" applyAlignment="1">
      <alignment horizontal="center" vertical="center"/>
    </xf>
    <xf numFmtId="185" fontId="41" fillId="19" borderId="5" xfId="7" applyNumberFormat="1" applyFont="1" applyFill="1" applyBorder="1" applyAlignment="1" applyProtection="1">
      <alignment horizontal="center" vertical="center"/>
      <protection locked="0"/>
    </xf>
    <xf numFmtId="185" fontId="44" fillId="18" borderId="5" xfId="2" applyNumberFormat="1" applyFont="1" applyFill="1" applyBorder="1" applyAlignment="1" applyProtection="1">
      <alignment horizontal="left" wrapText="1"/>
      <protection locked="0"/>
    </xf>
    <xf numFmtId="183" fontId="44" fillId="18" borderId="5" xfId="2" applyNumberFormat="1" applyFont="1" applyFill="1" applyBorder="1" applyAlignment="1">
      <alignment horizontal="right" wrapText="1"/>
    </xf>
    <xf numFmtId="185" fontId="44" fillId="18" borderId="5" xfId="2" applyNumberFormat="1" applyFont="1" applyFill="1" applyBorder="1" applyAlignment="1">
      <alignment horizontal="right" wrapText="1"/>
    </xf>
    <xf numFmtId="185" fontId="46" fillId="22" borderId="5" xfId="0" applyNumberFormat="1" applyFont="1" applyFill="1" applyBorder="1" applyAlignment="1">
      <alignment horizontal="center" wrapText="1"/>
    </xf>
    <xf numFmtId="185" fontId="44" fillId="21" borderId="5" xfId="2" applyNumberFormat="1" applyFont="1" applyFill="1" applyBorder="1" applyAlignment="1">
      <alignment horizontal="center" wrapText="1"/>
    </xf>
    <xf numFmtId="185" fontId="44" fillId="6" borderId="5" xfId="0" applyNumberFormat="1" applyFont="1" applyFill="1" applyBorder="1" applyAlignment="1" applyProtection="1">
      <alignment horizontal="left"/>
      <protection locked="0"/>
    </xf>
    <xf numFmtId="183" fontId="44" fillId="6" borderId="5" xfId="0" applyNumberFormat="1" applyFont="1" applyFill="1" applyBorder="1" applyAlignment="1">
      <alignment horizontal="right"/>
    </xf>
    <xf numFmtId="185" fontId="44" fillId="6" borderId="5" xfId="0" applyNumberFormat="1" applyFont="1" applyFill="1" applyBorder="1" applyAlignment="1">
      <alignment horizontal="right"/>
    </xf>
    <xf numFmtId="185" fontId="46" fillId="6" borderId="5" xfId="0" applyNumberFormat="1" applyFont="1" applyFill="1" applyBorder="1" applyAlignment="1">
      <alignment horizontal="center" wrapText="1"/>
    </xf>
    <xf numFmtId="185" fontId="44" fillId="6" borderId="5" xfId="2" applyNumberFormat="1" applyFont="1" applyFill="1" applyBorder="1" applyAlignment="1">
      <alignment horizontal="right" wrapText="1"/>
    </xf>
    <xf numFmtId="185" fontId="42" fillId="0" borderId="5" xfId="0" applyNumberFormat="1" applyFont="1" applyFill="1" applyBorder="1" applyAlignment="1" applyProtection="1">
      <alignment horizontal="left" vertical="center"/>
      <protection locked="0"/>
    </xf>
    <xf numFmtId="183" fontId="42" fillId="0" borderId="5" xfId="0" applyNumberFormat="1" applyFont="1" applyFill="1" applyBorder="1" applyAlignment="1">
      <alignment horizontal="right" vertical="center"/>
    </xf>
    <xf numFmtId="185" fontId="42" fillId="0" borderId="5" xfId="0" applyNumberFormat="1" applyFont="1" applyFill="1" applyBorder="1" applyAlignment="1">
      <alignment horizontal="right" vertical="center"/>
    </xf>
    <xf numFmtId="185" fontId="46" fillId="0" borderId="5" xfId="0" applyNumberFormat="1" applyFont="1" applyFill="1" applyBorder="1" applyAlignment="1">
      <alignment horizontal="center" wrapText="1"/>
    </xf>
    <xf numFmtId="185" fontId="44" fillId="0" borderId="5" xfId="2" applyNumberFormat="1" applyFont="1" applyFill="1" applyBorder="1" applyAlignment="1">
      <alignment horizontal="right" wrapText="1"/>
    </xf>
    <xf numFmtId="185" fontId="44" fillId="0" borderId="5" xfId="0" applyNumberFormat="1" applyFont="1" applyFill="1" applyBorder="1" applyAlignment="1" applyProtection="1">
      <alignment horizontal="left"/>
      <protection locked="0"/>
    </xf>
    <xf numFmtId="183" fontId="44" fillId="0" borderId="5" xfId="0" applyNumberFormat="1" applyFont="1" applyFill="1" applyBorder="1" applyAlignment="1">
      <alignment horizontal="right"/>
    </xf>
    <xf numFmtId="185" fontId="44" fillId="0" borderId="5" xfId="0" applyNumberFormat="1" applyFont="1" applyFill="1" applyBorder="1" applyAlignment="1">
      <alignment horizontal="right"/>
    </xf>
    <xf numFmtId="185" fontId="43" fillId="0" borderId="5" xfId="0" applyNumberFormat="1" applyFont="1" applyFill="1" applyBorder="1" applyAlignment="1" applyProtection="1">
      <alignment horizontal="left"/>
      <protection locked="0"/>
    </xf>
    <xf numFmtId="185" fontId="33" fillId="0" borderId="5" xfId="0" applyNumberFormat="1" applyFont="1" applyFill="1" applyBorder="1" applyAlignment="1" applyProtection="1">
      <alignment horizontal="left"/>
      <protection locked="0"/>
    </xf>
    <xf numFmtId="183" fontId="33" fillId="0" borderId="5" xfId="0" applyNumberFormat="1" applyFont="1" applyFill="1" applyBorder="1" applyAlignment="1">
      <alignment horizontal="right"/>
    </xf>
    <xf numFmtId="185" fontId="33" fillId="0" borderId="5" xfId="0" applyNumberFormat="1" applyFont="1" applyFill="1" applyBorder="1" applyAlignment="1">
      <alignment horizontal="right"/>
    </xf>
    <xf numFmtId="185" fontId="47" fillId="0" borderId="5" xfId="0" applyNumberFormat="1" applyFont="1" applyFill="1" applyBorder="1" applyAlignment="1">
      <alignment horizontal="center" wrapText="1"/>
    </xf>
    <xf numFmtId="183" fontId="43" fillId="0" borderId="5" xfId="0" applyNumberFormat="1" applyFont="1" applyFill="1" applyBorder="1" applyAlignment="1">
      <alignment horizontal="right"/>
    </xf>
    <xf numFmtId="185" fontId="43" fillId="0" borderId="5" xfId="0" applyNumberFormat="1" applyFont="1" applyFill="1" applyBorder="1" applyAlignment="1">
      <alignment horizontal="right"/>
    </xf>
    <xf numFmtId="185" fontId="20" fillId="0" borderId="5" xfId="0" applyNumberFormat="1" applyFont="1" applyFill="1" applyBorder="1" applyAlignment="1" applyProtection="1">
      <alignment horizontal="left"/>
      <protection locked="0"/>
    </xf>
    <xf numFmtId="183" fontId="43" fillId="6" borderId="5" xfId="0" applyNumberFormat="1" applyFont="1" applyFill="1" applyBorder="1" applyAlignment="1">
      <alignment horizontal="right"/>
    </xf>
    <xf numFmtId="185" fontId="43" fillId="6" borderId="5" xfId="0" applyNumberFormat="1" applyFont="1" applyFill="1" applyBorder="1" applyAlignment="1">
      <alignment horizontal="right"/>
    </xf>
    <xf numFmtId="183" fontId="20" fillId="0" borderId="5" xfId="0" applyNumberFormat="1" applyFont="1" applyFill="1" applyBorder="1" applyAlignment="1">
      <alignment horizontal="right"/>
    </xf>
    <xf numFmtId="185" fontId="20" fillId="0" borderId="5" xfId="0" applyNumberFormat="1" applyFont="1" applyFill="1" applyBorder="1" applyAlignment="1">
      <alignment horizontal="right"/>
    </xf>
    <xf numFmtId="185" fontId="48" fillId="0" borderId="5" xfId="0" applyNumberFormat="1" applyFont="1" applyFill="1" applyBorder="1" applyAlignment="1">
      <alignment horizontal="center" wrapText="1"/>
    </xf>
    <xf numFmtId="185" fontId="43" fillId="0" borderId="5" xfId="2" applyNumberFormat="1" applyFont="1" applyFill="1" applyBorder="1" applyAlignment="1">
      <alignment horizontal="right" wrapText="1"/>
    </xf>
    <xf numFmtId="185" fontId="33" fillId="6" borderId="5" xfId="0" applyNumberFormat="1" applyFont="1" applyFill="1" applyBorder="1" applyAlignment="1" applyProtection="1">
      <alignment horizontal="left"/>
      <protection locked="0"/>
    </xf>
    <xf numFmtId="183" fontId="33" fillId="6" borderId="5" xfId="0" applyNumberFormat="1" applyFont="1" applyFill="1" applyBorder="1" applyAlignment="1">
      <alignment horizontal="right"/>
    </xf>
    <xf numFmtId="185" fontId="33" fillId="6" borderId="5" xfId="0" applyNumberFormat="1" applyFont="1" applyFill="1" applyBorder="1" applyAlignment="1">
      <alignment horizontal="right"/>
    </xf>
    <xf numFmtId="185" fontId="47" fillId="6" borderId="5" xfId="0" applyNumberFormat="1" applyFont="1" applyFill="1" applyBorder="1" applyAlignment="1">
      <alignment horizontal="center" wrapText="1"/>
    </xf>
    <xf numFmtId="185" fontId="20" fillId="23" borderId="5" xfId="0" applyNumberFormat="1" applyFont="1" applyFill="1" applyBorder="1" applyAlignment="1" applyProtection="1">
      <alignment horizontal="left"/>
      <protection locked="0"/>
    </xf>
    <xf numFmtId="185" fontId="33" fillId="23" borderId="5" xfId="0" applyNumberFormat="1" applyFont="1" applyFill="1" applyBorder="1" applyAlignment="1">
      <alignment horizontal="right"/>
    </xf>
    <xf numFmtId="185" fontId="47" fillId="23" borderId="5" xfId="0" applyNumberFormat="1" applyFont="1" applyFill="1" applyBorder="1" applyAlignment="1">
      <alignment horizontal="center" wrapText="1"/>
    </xf>
    <xf numFmtId="185" fontId="44" fillId="23" borderId="5" xfId="2" applyNumberFormat="1" applyFont="1" applyFill="1" applyBorder="1" applyAlignment="1">
      <alignment horizontal="right" wrapText="1"/>
    </xf>
    <xf numFmtId="185" fontId="33" fillId="0" borderId="0" xfId="0" applyNumberFormat="1" applyFont="1" applyFill="1" applyBorder="1" applyAlignment="1" applyProtection="1">
      <alignment horizontal="left"/>
      <protection locked="0"/>
    </xf>
    <xf numFmtId="185" fontId="9" fillId="0" borderId="0" xfId="0" applyNumberFormat="1" applyFont="1" applyFill="1" applyAlignment="1" applyProtection="1">
      <alignment horizontal="left" vertical="center"/>
      <protection locked="0"/>
    </xf>
    <xf numFmtId="183" fontId="0" fillId="0" borderId="0" xfId="0" applyNumberFormat="1"/>
    <xf numFmtId="185" fontId="9" fillId="0" borderId="0" xfId="0" applyNumberFormat="1" applyFont="1" applyAlignment="1" applyProtection="1">
      <alignment horizontal="left" vertical="center"/>
      <protection locked="0"/>
    </xf>
    <xf numFmtId="183" fontId="0" fillId="0" borderId="0" xfId="0" applyNumberFormat="1" applyFill="1"/>
    <xf numFmtId="185" fontId="41" fillId="9" borderId="0" xfId="0" applyNumberFormat="1" applyFont="1" applyFill="1" applyAlignment="1" applyProtection="1">
      <alignment horizontal="left" vertical="center"/>
      <protection locked="0"/>
    </xf>
    <xf numFmtId="185" fontId="33" fillId="18" borderId="0" xfId="2" applyNumberFormat="1" applyFont="1" applyFill="1" applyBorder="1" applyAlignment="1" applyProtection="1">
      <alignment horizontal="left" wrapText="1"/>
      <protection locked="0"/>
    </xf>
    <xf numFmtId="183" fontId="44" fillId="24" borderId="0" xfId="2" applyNumberFormat="1" applyFont="1" applyFill="1" applyBorder="1" applyAlignment="1">
      <alignment horizontal="right" wrapText="1"/>
    </xf>
    <xf numFmtId="185" fontId="44" fillId="24" borderId="0" xfId="2" applyNumberFormat="1" applyFont="1" applyFill="1" applyBorder="1" applyAlignment="1">
      <alignment horizontal="right" wrapText="1"/>
    </xf>
    <xf numFmtId="185" fontId="44" fillId="24" borderId="0" xfId="2" applyNumberFormat="1" applyFont="1" applyFill="1" applyBorder="1" applyAlignment="1">
      <alignment horizontal="center" wrapText="1"/>
    </xf>
    <xf numFmtId="0" fontId="49" fillId="24" borderId="0" xfId="0" applyFont="1" applyFill="1" applyAlignment="1">
      <alignment horizontal="center" vertical="center"/>
    </xf>
    <xf numFmtId="185" fontId="33" fillId="20" borderId="40" xfId="0" applyNumberFormat="1" applyFont="1" applyFill="1" applyBorder="1" applyAlignment="1" applyProtection="1">
      <alignment horizontal="left"/>
      <protection hidden="1"/>
    </xf>
    <xf numFmtId="183" fontId="44" fillId="6" borderId="0" xfId="0" applyNumberFormat="1" applyFont="1" applyFill="1" applyBorder="1" applyAlignment="1">
      <alignment horizontal="right"/>
    </xf>
    <xf numFmtId="185" fontId="44" fillId="6" borderId="0" xfId="0" applyNumberFormat="1" applyFont="1" applyFill="1" applyBorder="1" applyAlignment="1">
      <alignment horizontal="right"/>
    </xf>
    <xf numFmtId="185" fontId="44" fillId="6" borderId="0" xfId="2" applyNumberFormat="1" applyFont="1" applyFill="1" applyBorder="1" applyAlignment="1">
      <alignment horizontal="center" vertical="center" wrapText="1"/>
    </xf>
    <xf numFmtId="185" fontId="44" fillId="6" borderId="0" xfId="0" applyNumberFormat="1" applyFont="1" applyFill="1" applyBorder="1" applyAlignment="1">
      <alignment horizontal="center" vertical="center"/>
    </xf>
    <xf numFmtId="185" fontId="44" fillId="21" borderId="0" xfId="2" applyNumberFormat="1" applyFont="1" applyFill="1" applyBorder="1" applyAlignment="1">
      <alignment horizontal="center" wrapText="1"/>
    </xf>
    <xf numFmtId="185" fontId="42" fillId="0" borderId="19" xfId="0" applyNumberFormat="1" applyFont="1" applyBorder="1" applyAlignment="1" applyProtection="1">
      <alignment horizontal="left" vertical="center"/>
      <protection hidden="1"/>
    </xf>
    <xf numFmtId="183" fontId="42" fillId="0" borderId="0" xfId="0" applyNumberFormat="1" applyFont="1" applyFill="1" applyBorder="1" applyAlignment="1">
      <alignment horizontal="right" vertical="center"/>
    </xf>
    <xf numFmtId="185" fontId="42" fillId="0" borderId="0" xfId="0" applyNumberFormat="1" applyFont="1" applyFill="1" applyBorder="1" applyAlignment="1">
      <alignment horizontal="center" vertical="center"/>
    </xf>
    <xf numFmtId="185" fontId="44" fillId="0" borderId="0" xfId="2" applyNumberFormat="1" applyFont="1" applyFill="1" applyBorder="1" applyAlignment="1">
      <alignment horizontal="center" vertical="center" wrapText="1"/>
    </xf>
    <xf numFmtId="183" fontId="44" fillId="0" borderId="0" xfId="0" applyNumberFormat="1" applyFont="1" applyFill="1" applyBorder="1" applyAlignment="1">
      <alignment horizontal="right"/>
    </xf>
    <xf numFmtId="185" fontId="44" fillId="0" borderId="0" xfId="0" applyNumberFormat="1" applyFont="1" applyFill="1" applyBorder="1" applyAlignment="1">
      <alignment horizontal="center" vertical="center"/>
    </xf>
    <xf numFmtId="185" fontId="20" fillId="20" borderId="40" xfId="0" applyNumberFormat="1" applyFont="1" applyFill="1" applyBorder="1" applyAlignment="1" applyProtection="1">
      <alignment horizontal="left"/>
      <protection hidden="1"/>
    </xf>
    <xf numFmtId="183" fontId="33" fillId="0" borderId="0" xfId="0" applyNumberFormat="1" applyFont="1" applyFill="1" applyBorder="1" applyAlignment="1">
      <alignment horizontal="right"/>
    </xf>
    <xf numFmtId="185" fontId="33" fillId="0" borderId="0" xfId="0" applyNumberFormat="1" applyFont="1" applyFill="1" applyBorder="1" applyAlignment="1">
      <alignment horizontal="right"/>
    </xf>
    <xf numFmtId="185" fontId="33" fillId="0" borderId="0" xfId="0" applyNumberFormat="1" applyFont="1" applyFill="1" applyBorder="1" applyAlignment="1">
      <alignment horizontal="center" vertical="center"/>
    </xf>
    <xf numFmtId="183" fontId="43" fillId="0" borderId="0" xfId="0" applyNumberFormat="1" applyFont="1" applyFill="1" applyBorder="1" applyAlignment="1">
      <alignment horizontal="right"/>
    </xf>
    <xf numFmtId="185" fontId="43" fillId="0" borderId="0" xfId="0" applyNumberFormat="1" applyFont="1" applyFill="1" applyBorder="1" applyAlignment="1">
      <alignment horizontal="center" vertical="center"/>
    </xf>
    <xf numFmtId="185" fontId="33" fillId="18" borderId="40" xfId="0" applyNumberFormat="1" applyFont="1" applyFill="1" applyBorder="1" applyAlignment="1" applyProtection="1">
      <alignment horizontal="left"/>
      <protection hidden="1"/>
    </xf>
    <xf numFmtId="185" fontId="46" fillId="6" borderId="0" xfId="0" applyNumberFormat="1" applyFont="1" applyFill="1" applyBorder="1" applyAlignment="1">
      <alignment horizontal="center" vertical="center" wrapText="1"/>
    </xf>
    <xf numFmtId="183" fontId="44" fillId="0" borderId="0" xfId="2" applyNumberFormat="1" applyFont="1" applyFill="1" applyBorder="1" applyAlignment="1">
      <alignment horizontal="center" vertical="center" wrapText="1"/>
    </xf>
    <xf numFmtId="183" fontId="43" fillId="6" borderId="0" xfId="0" applyNumberFormat="1" applyFont="1" applyFill="1" applyBorder="1" applyAlignment="1">
      <alignment horizontal="right"/>
    </xf>
    <xf numFmtId="185" fontId="43" fillId="6" borderId="0" xfId="0" applyNumberFormat="1" applyFont="1" applyFill="1" applyBorder="1" applyAlignment="1">
      <alignment horizontal="right"/>
    </xf>
    <xf numFmtId="185" fontId="43" fillId="6" borderId="0" xfId="0" applyNumberFormat="1" applyFont="1" applyFill="1" applyBorder="1" applyAlignment="1">
      <alignment horizontal="center" vertical="center"/>
    </xf>
    <xf numFmtId="183" fontId="20" fillId="0" borderId="0" xfId="0" applyNumberFormat="1" applyFont="1" applyFill="1" applyBorder="1" applyAlignment="1">
      <alignment horizontal="right"/>
    </xf>
    <xf numFmtId="185" fontId="20" fillId="0" borderId="0" xfId="0" applyNumberFormat="1" applyFont="1" applyFill="1" applyBorder="1" applyAlignment="1">
      <alignment horizontal="center" vertical="center"/>
    </xf>
    <xf numFmtId="185" fontId="43" fillId="0" borderId="0" xfId="2" applyNumberFormat="1" applyFont="1" applyFill="1" applyBorder="1" applyAlignment="1">
      <alignment horizontal="center" vertical="center" wrapText="1"/>
    </xf>
    <xf numFmtId="183" fontId="33" fillId="6" borderId="0" xfId="0" applyNumberFormat="1" applyFont="1" applyFill="1" applyBorder="1" applyAlignment="1">
      <alignment horizontal="right"/>
    </xf>
    <xf numFmtId="185" fontId="33" fillId="6" borderId="0" xfId="0" applyNumberFormat="1" applyFont="1" applyFill="1" applyBorder="1" applyAlignment="1">
      <alignment horizontal="right"/>
    </xf>
    <xf numFmtId="185" fontId="33" fillId="6" borderId="0" xfId="0" applyNumberFormat="1" applyFont="1" applyFill="1" applyBorder="1" applyAlignment="1">
      <alignment horizontal="center" vertical="center"/>
    </xf>
    <xf numFmtId="185" fontId="33" fillId="21" borderId="0" xfId="0" applyNumberFormat="1" applyFont="1" applyFill="1" applyBorder="1" applyAlignment="1" applyProtection="1">
      <alignment horizontal="left"/>
      <protection hidden="1"/>
    </xf>
    <xf numFmtId="185" fontId="20" fillId="23" borderId="40" xfId="0" applyNumberFormat="1" applyFont="1" applyFill="1" applyBorder="1" applyAlignment="1" applyProtection="1">
      <alignment horizontal="left"/>
      <protection locked="0"/>
    </xf>
    <xf numFmtId="185" fontId="39" fillId="0" borderId="0" xfId="0" applyNumberFormat="1" applyFont="1" applyAlignment="1" applyProtection="1">
      <alignment horizontal="left" vertical="center"/>
      <protection locked="0"/>
    </xf>
    <xf numFmtId="185" fontId="44" fillId="21" borderId="5" xfId="0" applyNumberFormat="1" applyFont="1" applyFill="1" applyBorder="1" applyAlignment="1">
      <alignment horizontal="center"/>
    </xf>
    <xf numFmtId="185" fontId="42" fillId="21" borderId="5" xfId="0" applyNumberFormat="1" applyFont="1" applyFill="1" applyBorder="1" applyAlignment="1">
      <alignment horizontal="center" vertical="center"/>
    </xf>
    <xf numFmtId="185" fontId="33" fillId="21" borderId="5" xfId="0" applyNumberFormat="1" applyFont="1" applyFill="1" applyBorder="1" applyAlignment="1">
      <alignment horizontal="center"/>
    </xf>
    <xf numFmtId="185" fontId="43" fillId="21" borderId="5" xfId="0" applyNumberFormat="1" applyFont="1" applyFill="1" applyBorder="1" applyAlignment="1">
      <alignment horizontal="center"/>
    </xf>
    <xf numFmtId="185" fontId="20" fillId="21" borderId="5" xfId="0" applyNumberFormat="1" applyFont="1" applyFill="1" applyBorder="1" applyAlignment="1">
      <alignment horizontal="center"/>
    </xf>
    <xf numFmtId="185" fontId="44" fillId="21" borderId="0" xfId="0" applyNumberFormat="1" applyFont="1" applyFill="1" applyBorder="1" applyAlignment="1">
      <alignment horizontal="center"/>
    </xf>
    <xf numFmtId="185" fontId="42" fillId="21" borderId="0" xfId="0" applyNumberFormat="1" applyFont="1" applyFill="1" applyBorder="1" applyAlignment="1">
      <alignment horizontal="center" vertical="center"/>
    </xf>
    <xf numFmtId="185" fontId="33" fillId="21" borderId="0" xfId="0" applyNumberFormat="1" applyFont="1" applyFill="1" applyBorder="1" applyAlignment="1">
      <alignment horizontal="center"/>
    </xf>
    <xf numFmtId="185" fontId="43" fillId="21" borderId="0" xfId="0" applyNumberFormat="1" applyFont="1" applyFill="1" applyBorder="1" applyAlignment="1">
      <alignment horizontal="center"/>
    </xf>
    <xf numFmtId="185" fontId="20" fillId="21" borderId="0" xfId="0" applyNumberFormat="1" applyFont="1" applyFill="1" applyBorder="1" applyAlignment="1">
      <alignment horizontal="center"/>
    </xf>
    <xf numFmtId="185" fontId="44" fillId="23" borderId="5" xfId="2" applyNumberFormat="1" applyFont="1" applyFill="1" applyBorder="1" applyAlignment="1">
      <alignment horizontal="center" wrapText="1"/>
    </xf>
    <xf numFmtId="49" fontId="37" fillId="0" borderId="0" xfId="0" applyNumberFormat="1" applyFont="1" applyFill="1" applyBorder="1" applyAlignment="1">
      <alignment horizontal="center" vertical="center"/>
    </xf>
    <xf numFmtId="43" fontId="0" fillId="0" borderId="0" xfId="0" applyNumberFormat="1" applyFill="1" applyBorder="1"/>
    <xf numFmtId="185" fontId="0" fillId="0" borderId="0" xfId="0" applyNumberFormat="1" applyFill="1" applyBorder="1"/>
    <xf numFmtId="0" fontId="0" fillId="0" borderId="0" xfId="0" applyFill="1" applyAlignment="1">
      <alignment vertical="center"/>
    </xf>
    <xf numFmtId="185" fontId="0" fillId="0" borderId="0" xfId="0" applyNumberFormat="1"/>
    <xf numFmtId="185" fontId="44" fillId="18" borderId="0" xfId="2" applyNumberFormat="1" applyFont="1" applyFill="1" applyBorder="1" applyAlignment="1" applyProtection="1">
      <alignment horizontal="left" wrapText="1"/>
      <protection locked="0"/>
    </xf>
    <xf numFmtId="185" fontId="44" fillId="18" borderId="36" xfId="2" applyNumberFormat="1" applyFont="1" applyFill="1" applyBorder="1" applyAlignment="1" applyProtection="1">
      <alignment vertical="center" wrapText="1"/>
      <protection hidden="1"/>
    </xf>
    <xf numFmtId="185" fontId="44" fillId="20" borderId="40" xfId="0" applyNumberFormat="1" applyFont="1" applyFill="1" applyBorder="1" applyAlignment="1" applyProtection="1">
      <alignment horizontal="left"/>
      <protection hidden="1"/>
    </xf>
    <xf numFmtId="185" fontId="43" fillId="0" borderId="40" xfId="0" applyNumberFormat="1" applyFont="1" applyFill="1" applyBorder="1" applyAlignment="1" applyProtection="1">
      <alignment vertical="center"/>
      <protection hidden="1"/>
    </xf>
    <xf numFmtId="185" fontId="44" fillId="0" borderId="40" xfId="0" applyNumberFormat="1" applyFont="1" applyFill="1" applyBorder="1" applyAlignment="1" applyProtection="1">
      <alignment vertical="center"/>
      <protection hidden="1"/>
    </xf>
    <xf numFmtId="185" fontId="44" fillId="20" borderId="40" xfId="0" applyNumberFormat="1" applyFont="1" applyFill="1" applyBorder="1" applyAlignment="1" applyProtection="1">
      <alignment vertical="center"/>
      <protection hidden="1"/>
    </xf>
    <xf numFmtId="185" fontId="33" fillId="18" borderId="40" xfId="0" applyNumberFormat="1" applyFont="1" applyFill="1" applyBorder="1" applyAlignment="1" applyProtection="1">
      <alignment vertical="center"/>
      <protection hidden="1"/>
    </xf>
    <xf numFmtId="185" fontId="43" fillId="20" borderId="40" xfId="0" applyNumberFormat="1" applyFont="1" applyFill="1" applyBorder="1" applyAlignment="1" applyProtection="1">
      <alignment horizontal="left"/>
      <protection hidden="1"/>
    </xf>
    <xf numFmtId="185" fontId="43" fillId="20" borderId="40" xfId="0" applyNumberFormat="1" applyFont="1" applyFill="1" applyBorder="1" applyAlignment="1" applyProtection="1">
      <alignment vertical="center"/>
      <protection hidden="1"/>
    </xf>
    <xf numFmtId="185" fontId="33" fillId="21" borderId="0" xfId="0" applyNumberFormat="1" applyFont="1" applyFill="1" applyBorder="1" applyAlignment="1" applyProtection="1">
      <alignment vertical="center"/>
      <protection hidden="1"/>
    </xf>
    <xf numFmtId="183" fontId="33" fillId="21" borderId="0" xfId="0" applyNumberFormat="1" applyFont="1" applyFill="1" applyBorder="1" applyAlignment="1" applyProtection="1">
      <alignment vertical="center"/>
      <protection hidden="1"/>
    </xf>
    <xf numFmtId="180" fontId="0" fillId="0" borderId="0" xfId="0" applyNumberFormat="1"/>
    <xf numFmtId="43" fontId="0" fillId="0" borderId="0" xfId="0" applyNumberFormat="1"/>
    <xf numFmtId="185" fontId="33" fillId="0" borderId="0" xfId="0" applyNumberFormat="1" applyFont="1" applyFill="1" applyBorder="1" applyAlignment="1" applyProtection="1">
      <alignment horizontal="left"/>
      <protection hidden="1"/>
    </xf>
    <xf numFmtId="185" fontId="33" fillId="0" borderId="0" xfId="0" applyNumberFormat="1" applyFont="1" applyFill="1" applyBorder="1" applyAlignment="1" applyProtection="1">
      <alignment vertical="center"/>
      <protection hidden="1"/>
    </xf>
    <xf numFmtId="1" fontId="34" fillId="21" borderId="0" xfId="0" applyNumberFormat="1" applyFont="1" applyFill="1"/>
    <xf numFmtId="183" fontId="41" fillId="0" borderId="0" xfId="7" applyNumberFormat="1" applyFont="1" applyFill="1" applyBorder="1" applyAlignment="1" applyProtection="1">
      <alignment horizontal="center" vertical="center"/>
      <protection locked="0"/>
    </xf>
    <xf numFmtId="183" fontId="33" fillId="7" borderId="0" xfId="0" applyNumberFormat="1" applyFont="1" applyFill="1" applyBorder="1" applyAlignment="1">
      <alignment horizontal="right"/>
    </xf>
    <xf numFmtId="183" fontId="44" fillId="18" borderId="36" xfId="2" applyNumberFormat="1" applyFont="1" applyFill="1" applyBorder="1" applyAlignment="1" applyProtection="1">
      <alignment vertical="center" wrapText="1"/>
      <protection hidden="1"/>
    </xf>
    <xf numFmtId="183" fontId="43" fillId="0" borderId="40" xfId="0" applyNumberFormat="1" applyFont="1" applyFill="1" applyBorder="1" applyAlignment="1" applyProtection="1">
      <alignment vertical="center"/>
      <protection hidden="1"/>
    </xf>
    <xf numFmtId="183" fontId="44" fillId="0" borderId="40" xfId="0" applyNumberFormat="1" applyFont="1" applyFill="1" applyBorder="1" applyAlignment="1" applyProtection="1">
      <alignment vertical="center"/>
      <protection hidden="1"/>
    </xf>
    <xf numFmtId="183" fontId="44" fillId="20" borderId="40" xfId="0" applyNumberFormat="1" applyFont="1" applyFill="1" applyBorder="1" applyAlignment="1" applyProtection="1">
      <alignment vertical="center"/>
      <protection hidden="1"/>
    </xf>
    <xf numFmtId="183" fontId="33" fillId="18" borderId="40" xfId="0" applyNumberFormat="1" applyFont="1" applyFill="1" applyBorder="1" applyAlignment="1" applyProtection="1">
      <alignment vertical="center"/>
      <protection hidden="1"/>
    </xf>
    <xf numFmtId="183" fontId="43" fillId="20" borderId="40" xfId="0" applyNumberFormat="1" applyFont="1" applyFill="1" applyBorder="1" applyAlignment="1" applyProtection="1">
      <alignment vertical="center"/>
      <protection hidden="1"/>
    </xf>
    <xf numFmtId="49" fontId="27" fillId="15" borderId="6" xfId="5" applyNumberFormat="1" applyFont="1" applyFill="1" applyBorder="1" applyAlignment="1">
      <alignment horizontal="center" vertical="center"/>
    </xf>
    <xf numFmtId="178" fontId="27" fillId="15" borderId="6" xfId="5" applyNumberFormat="1" applyFont="1" applyFill="1" applyBorder="1" applyAlignment="1">
      <alignment horizontal="center" vertical="center"/>
    </xf>
    <xf numFmtId="178" fontId="25" fillId="15" borderId="6" xfId="5" applyNumberFormat="1" applyFont="1" applyFill="1" applyBorder="1" applyAlignment="1">
      <alignment horizontal="center" vertical="center" shrinkToFit="1"/>
    </xf>
    <xf numFmtId="0" fontId="0" fillId="0" borderId="0" xfId="0" applyFill="1" applyAlignment="1">
      <alignment horizontal="center"/>
    </xf>
    <xf numFmtId="41" fontId="42" fillId="0" borderId="35" xfId="1" applyNumberFormat="1" applyFont="1" applyBorder="1" applyAlignment="1">
      <alignment horizontal="center" vertical="center" textRotation="255" wrapText="1"/>
    </xf>
    <xf numFmtId="41" fontId="42" fillId="0" borderId="37" xfId="1" applyNumberFormat="1" applyFont="1" applyBorder="1" applyAlignment="1">
      <alignment horizontal="center" vertical="center" textRotation="255" wrapText="1"/>
    </xf>
    <xf numFmtId="41" fontId="42" fillId="0" borderId="38" xfId="1" applyNumberFormat="1" applyFont="1" applyBorder="1" applyAlignment="1">
      <alignment horizontal="center" vertical="center" textRotation="255" wrapText="1"/>
    </xf>
    <xf numFmtId="41" fontId="42" fillId="0" borderId="35" xfId="1" applyNumberFormat="1" applyFont="1" applyBorder="1" applyAlignment="1">
      <alignment horizontal="center" vertical="top" textRotation="255" wrapText="1"/>
    </xf>
    <xf numFmtId="41" fontId="42" fillId="0" borderId="37" xfId="1" applyNumberFormat="1" applyFont="1" applyBorder="1" applyAlignment="1">
      <alignment horizontal="center" vertical="top" textRotation="255" wrapText="1"/>
    </xf>
    <xf numFmtId="41" fontId="42" fillId="0" borderId="38" xfId="1" applyNumberFormat="1" applyFont="1" applyBorder="1" applyAlignment="1">
      <alignment horizontal="center" vertical="top" textRotation="255" wrapText="1"/>
    </xf>
    <xf numFmtId="41" fontId="42" fillId="0" borderId="35" xfId="1" applyNumberFormat="1" applyFont="1" applyFill="1" applyBorder="1" applyAlignment="1">
      <alignment horizontal="center" vertical="center" textRotation="255"/>
    </xf>
    <xf numFmtId="41" fontId="42" fillId="0" borderId="37" xfId="1" applyNumberFormat="1" applyFont="1" applyFill="1" applyBorder="1" applyAlignment="1">
      <alignment horizontal="center" vertical="center" textRotation="255"/>
    </xf>
    <xf numFmtId="41" fontId="42" fillId="0" borderId="38" xfId="1" applyNumberFormat="1" applyFont="1" applyFill="1" applyBorder="1" applyAlignment="1">
      <alignment horizontal="center" vertical="center" textRotation="255"/>
    </xf>
    <xf numFmtId="49" fontId="36" fillId="0" borderId="0" xfId="0" applyNumberFormat="1" applyFont="1" applyBorder="1" applyAlignment="1">
      <alignment horizontal="left" vertical="center"/>
    </xf>
    <xf numFmtId="49" fontId="35" fillId="0" borderId="0" xfId="0" applyNumberFormat="1" applyFont="1" applyBorder="1" applyAlignment="1">
      <alignment horizontal="center" vertical="center"/>
    </xf>
    <xf numFmtId="0" fontId="22" fillId="0" borderId="0" xfId="4" applyFont="1" applyAlignment="1">
      <alignment horizontal="center" vertical="center"/>
    </xf>
    <xf numFmtId="0" fontId="23" fillId="0" borderId="0" xfId="4" applyFont="1" applyAlignment="1">
      <alignment horizontal="center" vertical="center"/>
    </xf>
    <xf numFmtId="57" fontId="24" fillId="0" borderId="29" xfId="4" applyNumberFormat="1" applyFont="1" applyBorder="1" applyAlignment="1">
      <alignment horizontal="left" vertical="center"/>
    </xf>
    <xf numFmtId="0" fontId="24" fillId="15" borderId="31" xfId="4" applyNumberFormat="1" applyFont="1" applyFill="1" applyBorder="1" applyAlignment="1">
      <alignment horizontal="center" vertical="center"/>
    </xf>
    <xf numFmtId="0" fontId="24" fillId="15" borderId="29" xfId="4" applyNumberFormat="1" applyFont="1" applyFill="1" applyBorder="1" applyAlignment="1">
      <alignment horizontal="center" vertical="center"/>
    </xf>
    <xf numFmtId="0" fontId="27" fillId="0" borderId="0" xfId="4" applyFont="1" applyAlignment="1">
      <alignment horizontal="left" wrapText="1"/>
    </xf>
    <xf numFmtId="0" fontId="24" fillId="15" borderId="6" xfId="4" applyNumberFormat="1" applyFont="1" applyFill="1" applyBorder="1" applyAlignment="1">
      <alignment horizontal="center" vertical="center"/>
    </xf>
    <xf numFmtId="49" fontId="25" fillId="16" borderId="30" xfId="3" applyNumberFormat="1" applyFont="1" applyFill="1" applyBorder="1" applyAlignment="1">
      <alignment horizontal="center" vertical="center" shrinkToFit="1"/>
    </xf>
    <xf numFmtId="49" fontId="25" fillId="16" borderId="32" xfId="3" applyNumberFormat="1" applyFont="1" applyFill="1" applyBorder="1" applyAlignment="1">
      <alignment horizontal="center" vertical="center" shrinkToFit="1"/>
    </xf>
    <xf numFmtId="0" fontId="24" fillId="15" borderId="30" xfId="4" applyNumberFormat="1" applyFont="1" applyFill="1" applyBorder="1" applyAlignment="1">
      <alignment horizontal="center" vertical="center"/>
    </xf>
    <xf numFmtId="0" fontId="24" fillId="15" borderId="32" xfId="4" applyNumberFormat="1" applyFont="1" applyFill="1" applyBorder="1" applyAlignment="1">
      <alignment horizontal="center" vertical="center"/>
    </xf>
    <xf numFmtId="0" fontId="25" fillId="16" borderId="30" xfId="3" applyNumberFormat="1" applyFont="1" applyFill="1" applyBorder="1" applyAlignment="1">
      <alignment horizontal="center" vertical="center" shrinkToFit="1"/>
    </xf>
    <xf numFmtId="178" fontId="25" fillId="16" borderId="32" xfId="3" applyNumberFormat="1" applyFont="1" applyFill="1" applyBorder="1" applyAlignment="1">
      <alignment horizontal="center" vertical="center" shrinkToFit="1"/>
    </xf>
    <xf numFmtId="178" fontId="26" fillId="16" borderId="30" xfId="4" applyNumberFormat="1" applyFont="1" applyFill="1" applyBorder="1" applyAlignment="1">
      <alignment horizontal="center" vertical="center" shrinkToFit="1"/>
    </xf>
    <xf numFmtId="178" fontId="26" fillId="16" borderId="32" xfId="4" applyNumberFormat="1" applyFont="1" applyFill="1" applyBorder="1" applyAlignment="1">
      <alignment horizontal="center" vertical="center" shrinkToFit="1"/>
    </xf>
    <xf numFmtId="43" fontId="19" fillId="0" borderId="0" xfId="1" applyNumberFormat="1" applyFont="1" applyAlignment="1">
      <alignment horizontal="center"/>
    </xf>
    <xf numFmtId="43" fontId="16" fillId="0" borderId="15" xfId="1" applyFont="1" applyBorder="1" applyAlignment="1">
      <alignment horizontal="center" vertical="center"/>
    </xf>
    <xf numFmtId="0" fontId="10" fillId="8" borderId="10" xfId="0" applyFont="1" applyFill="1" applyBorder="1" applyAlignment="1">
      <alignment horizontal="center" vertical="center" wrapText="1"/>
    </xf>
    <xf numFmtId="0" fontId="10" fillId="8" borderId="13" xfId="0" applyFont="1" applyFill="1" applyBorder="1" applyAlignment="1">
      <alignment horizontal="center" vertical="center" wrapText="1"/>
    </xf>
    <xf numFmtId="0" fontId="11" fillId="8" borderId="7" xfId="0" applyFont="1" applyFill="1" applyBorder="1" applyAlignment="1">
      <alignment horizontal="center" vertical="center"/>
    </xf>
    <xf numFmtId="0" fontId="11" fillId="8" borderId="8" xfId="0" applyFont="1" applyFill="1" applyBorder="1" applyAlignment="1">
      <alignment horizontal="center" vertical="center"/>
    </xf>
    <xf numFmtId="0" fontId="11" fillId="8" borderId="9" xfId="0" applyFont="1" applyFill="1" applyBorder="1" applyAlignment="1">
      <alignment horizontal="center" vertical="center"/>
    </xf>
    <xf numFmtId="0" fontId="10" fillId="8" borderId="11" xfId="0" applyFont="1" applyFill="1" applyBorder="1" applyAlignment="1">
      <alignment horizontal="center" vertical="center"/>
    </xf>
    <xf numFmtId="0" fontId="10" fillId="8" borderId="12" xfId="0" applyFont="1" applyFill="1" applyBorder="1" applyAlignment="1">
      <alignment horizontal="center" vertical="center"/>
    </xf>
    <xf numFmtId="0" fontId="10" fillId="8" borderId="14" xfId="0" applyFont="1" applyFill="1" applyBorder="1" applyAlignment="1">
      <alignment horizontal="center" vertical="center"/>
    </xf>
    <xf numFmtId="0" fontId="11" fillId="8" borderId="10" xfId="0" applyFont="1" applyFill="1" applyBorder="1" applyAlignment="1">
      <alignment horizontal="center" vertical="center"/>
    </xf>
    <xf numFmtId="0" fontId="11" fillId="8" borderId="13" xfId="0" applyFont="1" applyFill="1" applyBorder="1" applyAlignment="1">
      <alignment horizontal="center" vertical="center"/>
    </xf>
    <xf numFmtId="0" fontId="14" fillId="10" borderId="7" xfId="0" applyFont="1" applyFill="1" applyBorder="1" applyAlignment="1">
      <alignment horizontal="center"/>
    </xf>
    <xf numFmtId="0" fontId="14" fillId="10" borderId="9" xfId="0" applyFont="1" applyFill="1" applyBorder="1" applyAlignment="1">
      <alignment horizontal="center"/>
    </xf>
    <xf numFmtId="0" fontId="10" fillId="8" borderId="5" xfId="0" applyFont="1" applyFill="1" applyBorder="1" applyAlignment="1">
      <alignment horizontal="center" vertical="center" wrapText="1"/>
    </xf>
    <xf numFmtId="49" fontId="6" fillId="0" borderId="0" xfId="0" applyNumberFormat="1" applyFont="1" applyBorder="1" applyAlignment="1">
      <alignment horizontal="center" vertical="center"/>
    </xf>
    <xf numFmtId="49" fontId="2" fillId="0" borderId="0" xfId="0" applyNumberFormat="1" applyFont="1" applyBorder="1" applyAlignment="1">
      <alignment horizontal="left" vertical="center"/>
    </xf>
    <xf numFmtId="182" fontId="27" fillId="15" borderId="6" xfId="5" applyNumberFormat="1" applyFont="1" applyFill="1" applyBorder="1" applyAlignment="1">
      <alignment horizontal="center" vertical="center"/>
    </xf>
    <xf numFmtId="182" fontId="25" fillId="15" borderId="6" xfId="3" applyNumberFormat="1" applyFont="1" applyFill="1" applyBorder="1" applyAlignment="1">
      <alignment horizontal="center" vertical="center" shrinkToFit="1"/>
    </xf>
    <xf numFmtId="182" fontId="20" fillId="0" borderId="0" xfId="4" applyNumberFormat="1" applyFont="1" applyAlignment="1">
      <alignment horizontal="center"/>
    </xf>
  </cellXfs>
  <cellStyles count="8">
    <cellStyle name="百分比" xfId="2" builtinId="5"/>
    <cellStyle name="常规" xfId="0" builtinId="0"/>
    <cellStyle name="常规 2" xfId="4"/>
    <cellStyle name="常规 2 2 2" xfId="3"/>
    <cellStyle name="常规 2 4" xfId="5"/>
    <cellStyle name="常规 7" xfId="6"/>
    <cellStyle name="千位分隔" xfId="1" builtinId="3"/>
    <cellStyle name="千位分隔 2" xfId="7"/>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3.xml"/><Relationship Id="rId18" Type="http://schemas.openxmlformats.org/officeDocument/2006/relationships/externalLink" Target="externalLinks/externalLink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externalLink" Target="externalLinks/externalLink2.xml"/><Relationship Id="rId17" Type="http://schemas.openxmlformats.org/officeDocument/2006/relationships/externalLink" Target="externalLinks/externalLink7.xml"/><Relationship Id="rId2" Type="http://schemas.openxmlformats.org/officeDocument/2006/relationships/worksheet" Target="worksheets/sheet2.xml"/><Relationship Id="rId16" Type="http://schemas.openxmlformats.org/officeDocument/2006/relationships/externalLink" Target="externalLinks/externalLink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externalLink" Target="externalLinks/externalLink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externalLink" Target="externalLinks/externalLink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4.xml"/><Relationship Id="rId22"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32771;&#26680;/&#32771;&#26680;&#35843;&#25972;/2018.02/2&#26376;&#32771;&#26680;&#25968;&#25454;/&#32771;&#26680;&#25968;&#25454;&#35843;&#25972;&#34920;2018&#24180;2&#26376;-&#25237;&#34892;&#26465;&#32447;.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32771;&#26680;/&#32771;&#26680;&#35843;&#25972;/2018.06/&#32771;&#26680;&#25968;&#25454;&#35843;&#25972;&#34920;2018&#24180;6&#26376;-&#35777;&#25237;&#37329;&#34893;&#20570;&#24066;.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32771;&#26680;/&#32771;&#26680;&#35843;&#25972;/&#21508;&#37096;&#38376;&#20154;&#25968;/2017.12.31&#21508;&#37096;&#38376;&#20154;&#25968;.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32771;&#26680;/&#32771;&#26680;&#35843;&#25972;/&#21508;&#37096;&#38376;&#20154;&#25968;/&#25130;&#27490;2018.2.28&#21508;&#37096;&#38376;&#20154;&#25968;.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32771;&#26680;/&#32771;&#26680;&#35843;&#25972;/&#21508;&#37096;&#38376;&#20154;&#25968;/&#20844;&#21496;&#21508;&#37096;&#38376;&#20154;&#25968;&#65288;&#25130;&#27490;2018.3.31&#65289;.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32771;&#26680;/&#32771;&#26680;&#35843;&#25972;/&#21508;&#37096;&#38376;&#20154;&#25968;/&#21508;&#37096;&#38376;&#20154;&#25968;&#65288;2018.4.30&#65289;.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32771;&#26680;/&#32771;&#26680;&#35843;&#25972;/&#21508;&#37096;&#38376;&#20154;&#25968;/&#21508;&#37096;&#38376;&#20154;&#25968;&#65288;2018.5.31&#65289;.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21508;&#37096;&#38376;&#20154;&#25968;2018.7.31.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36130;&#21153;&#25253;&#21578;/&#20844;&#21496;&#36130;&#21153;&#20998;&#26512;&#21450;&#39044;&#31639;&#25253;&#21578;/&#20998;&#26512;2016/12&#26376;/2016&#24180;&#24213;&#21508;&#37096;&#38376;&#20154;&#25968;.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累计利润调整表"/>
      <sheetName val="累计考核费用"/>
      <sheetName val="费用表原始表"/>
      <sheetName val="考核调整事项表"/>
      <sheetName val="资金"/>
      <sheetName val="Sheet1"/>
      <sheetName val="分部报表（费用）"/>
      <sheetName val="调整后万元版"/>
      <sheetName val="分部报表原始表"/>
      <sheetName val="原格式费用考核表"/>
    </sheetNames>
    <sheetDataSet>
      <sheetData sheetId="0">
        <row r="94">
          <cell r="T94">
            <v>-6430867.96</v>
          </cell>
          <cell r="V94">
            <v>-985810.14</v>
          </cell>
          <cell r="W94">
            <v>-2844461.7</v>
          </cell>
          <cell r="X94">
            <v>-862773</v>
          </cell>
          <cell r="Y94">
            <v>-669954.85</v>
          </cell>
          <cell r="Z94">
            <v>-710564.9</v>
          </cell>
          <cell r="AA94">
            <v>-357303.37</v>
          </cell>
          <cell r="AC94">
            <v>-888452.1</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累计利润调整表"/>
      <sheetName val="累计考核费用"/>
      <sheetName val="考核调整事项表"/>
      <sheetName val="资金"/>
      <sheetName val="Sheet1"/>
      <sheetName val="分部报表（费用）"/>
      <sheetName val="原格式费用考核表"/>
    </sheetNames>
    <sheetDataSet>
      <sheetData sheetId="0">
        <row r="91">
          <cell r="C91">
            <v>-77492734.148734227</v>
          </cell>
        </row>
      </sheetData>
      <sheetData sheetId="1" refreshError="1"/>
      <sheetData sheetId="2" refreshError="1"/>
      <sheetData sheetId="3" refreshError="1"/>
      <sheetData sheetId="4" refreshError="1"/>
      <sheetData sheetId="5" refreshError="1"/>
      <sheetData sheetId="6"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2月"/>
    </sheetNames>
    <sheetDataSet>
      <sheetData sheetId="0" refreshError="1">
        <row r="1">
          <cell r="A1" t="str">
            <v>各部门人数</v>
          </cell>
        </row>
        <row r="2">
          <cell r="A2" t="str">
            <v>截至：2017-12-31</v>
          </cell>
        </row>
        <row r="3">
          <cell r="A3" t="str">
            <v>部门</v>
          </cell>
          <cell r="B3" t="str">
            <v>现人数</v>
          </cell>
        </row>
        <row r="4">
          <cell r="A4" t="str">
            <v>公司领导</v>
          </cell>
          <cell r="B4">
            <v>14</v>
          </cell>
        </row>
        <row r="5">
          <cell r="A5" t="str">
            <v>董事会办公室</v>
          </cell>
          <cell r="B5">
            <v>9</v>
          </cell>
        </row>
        <row r="6">
          <cell r="A6" t="str">
            <v>办公室</v>
          </cell>
          <cell r="B6">
            <v>13</v>
          </cell>
        </row>
        <row r="7">
          <cell r="A7" t="str">
            <v>北京办事处</v>
          </cell>
          <cell r="B7">
            <v>6</v>
          </cell>
        </row>
        <row r="8">
          <cell r="A8" t="str">
            <v>党群办</v>
          </cell>
          <cell r="B8">
            <v>4</v>
          </cell>
        </row>
        <row r="9">
          <cell r="A9" t="str">
            <v>稽核审计部</v>
          </cell>
          <cell r="B9">
            <v>12</v>
          </cell>
        </row>
        <row r="10">
          <cell r="A10" t="str">
            <v>人力资源部</v>
          </cell>
          <cell r="B10">
            <v>12</v>
          </cell>
        </row>
        <row r="11">
          <cell r="A11" t="str">
            <v>培训学院</v>
          </cell>
          <cell r="B11">
            <v>4</v>
          </cell>
        </row>
        <row r="12">
          <cell r="A12" t="str">
            <v>财务管理部</v>
          </cell>
          <cell r="B12">
            <v>30</v>
          </cell>
        </row>
        <row r="13">
          <cell r="A13" t="str">
            <v>资金运营部</v>
          </cell>
          <cell r="B13">
            <v>6</v>
          </cell>
        </row>
        <row r="14">
          <cell r="A14" t="str">
            <v>合规法务部</v>
          </cell>
          <cell r="B14">
            <v>14</v>
          </cell>
        </row>
        <row r="15">
          <cell r="A15" t="str">
            <v>风险管理部</v>
          </cell>
          <cell r="B15">
            <v>14</v>
          </cell>
        </row>
        <row r="16">
          <cell r="A16" t="str">
            <v>研究发展中心</v>
          </cell>
          <cell r="B16">
            <v>33</v>
          </cell>
        </row>
        <row r="17">
          <cell r="A17" t="str">
            <v>结算管理部</v>
          </cell>
          <cell r="B17">
            <v>22</v>
          </cell>
        </row>
        <row r="18">
          <cell r="A18" t="str">
            <v>资产托管部</v>
          </cell>
          <cell r="B18">
            <v>12</v>
          </cell>
        </row>
        <row r="19">
          <cell r="A19" t="str">
            <v>网络金融部</v>
          </cell>
          <cell r="B19">
            <v>39</v>
          </cell>
        </row>
        <row r="20">
          <cell r="A20" t="str">
            <v>运营管理部</v>
          </cell>
          <cell r="B20">
            <v>63</v>
          </cell>
        </row>
        <row r="21">
          <cell r="A21" t="str">
            <v>信息技术中心</v>
          </cell>
          <cell r="B21">
            <v>45</v>
          </cell>
        </row>
        <row r="22">
          <cell r="A22" t="str">
            <v>资产管理部</v>
          </cell>
          <cell r="B22">
            <v>21</v>
          </cell>
        </row>
        <row r="23">
          <cell r="A23" t="str">
            <v>投资银行管理部</v>
          </cell>
          <cell r="B23">
            <v>7</v>
          </cell>
        </row>
        <row r="24">
          <cell r="A24" t="str">
            <v>质量控制一部</v>
          </cell>
          <cell r="B24">
            <v>2</v>
          </cell>
        </row>
        <row r="25">
          <cell r="A25" t="str">
            <v>质量控制二部</v>
          </cell>
          <cell r="B25">
            <v>6</v>
          </cell>
        </row>
        <row r="26">
          <cell r="A26" t="str">
            <v>持续督导部</v>
          </cell>
          <cell r="B26">
            <v>2</v>
          </cell>
        </row>
        <row r="27">
          <cell r="A27" t="str">
            <v>资本市场部</v>
          </cell>
          <cell r="B27">
            <v>10</v>
          </cell>
        </row>
        <row r="28">
          <cell r="A28" t="str">
            <v>创新发展部</v>
          </cell>
          <cell r="B28">
            <v>1</v>
          </cell>
        </row>
        <row r="29">
          <cell r="A29" t="str">
            <v>经纪业务总部</v>
          </cell>
          <cell r="B29">
            <v>31</v>
          </cell>
        </row>
        <row r="30">
          <cell r="A30" t="str">
            <v>零售业务部</v>
          </cell>
          <cell r="B30">
            <v>18</v>
          </cell>
        </row>
        <row r="31">
          <cell r="A31" t="str">
            <v>金融产品部</v>
          </cell>
          <cell r="B31">
            <v>12</v>
          </cell>
        </row>
        <row r="32">
          <cell r="A32" t="str">
            <v>机构业务部</v>
          </cell>
          <cell r="B32">
            <v>17</v>
          </cell>
        </row>
        <row r="33">
          <cell r="A33" t="str">
            <v>投资银行一部</v>
          </cell>
          <cell r="B33">
            <v>50</v>
          </cell>
        </row>
        <row r="34">
          <cell r="A34" t="str">
            <v>投资银行二部</v>
          </cell>
          <cell r="B34">
            <v>36</v>
          </cell>
        </row>
        <row r="35">
          <cell r="A35" t="str">
            <v>投资银行三部</v>
          </cell>
          <cell r="B35">
            <v>32</v>
          </cell>
        </row>
        <row r="36">
          <cell r="A36" t="str">
            <v>投资银行四部</v>
          </cell>
          <cell r="B36">
            <v>9</v>
          </cell>
        </row>
        <row r="37">
          <cell r="A37" t="str">
            <v>投资银行北京一部</v>
          </cell>
          <cell r="B37">
            <v>8</v>
          </cell>
        </row>
        <row r="38">
          <cell r="A38" t="str">
            <v>投资银行北京二部</v>
          </cell>
          <cell r="B38">
            <v>4</v>
          </cell>
        </row>
        <row r="39">
          <cell r="A39" t="str">
            <v>浙江分公司</v>
          </cell>
          <cell r="B39">
            <v>4</v>
          </cell>
        </row>
        <row r="40">
          <cell r="A40" t="str">
            <v>浙江分公司综合管理部</v>
          </cell>
          <cell r="B40">
            <v>5</v>
          </cell>
        </row>
        <row r="41">
          <cell r="A41" t="str">
            <v>浙江分公司综合业务部</v>
          </cell>
          <cell r="B41">
            <v>3</v>
          </cell>
        </row>
        <row r="42">
          <cell r="A42" t="str">
            <v>量化产品投资部</v>
          </cell>
          <cell r="B42">
            <v>9</v>
          </cell>
        </row>
        <row r="43">
          <cell r="A43" t="str">
            <v>权益产品投资部</v>
          </cell>
          <cell r="B43">
            <v>15</v>
          </cell>
        </row>
        <row r="44">
          <cell r="A44" t="str">
            <v>固定收益产品投资部</v>
          </cell>
          <cell r="B44">
            <v>5</v>
          </cell>
        </row>
        <row r="45">
          <cell r="A45" t="str">
            <v>深圳分公司</v>
          </cell>
          <cell r="B45">
            <v>4</v>
          </cell>
        </row>
        <row r="46">
          <cell r="A46" t="str">
            <v>风险管理部（深）</v>
          </cell>
          <cell r="B46">
            <v>4</v>
          </cell>
        </row>
        <row r="47">
          <cell r="A47" t="str">
            <v>固定收益投资部</v>
          </cell>
          <cell r="B47">
            <v>7</v>
          </cell>
        </row>
        <row r="48">
          <cell r="A48" t="str">
            <v>固定收益市场部</v>
          </cell>
          <cell r="B48">
            <v>11</v>
          </cell>
        </row>
        <row r="49">
          <cell r="A49" t="str">
            <v>证券投资部</v>
          </cell>
          <cell r="B49">
            <v>15</v>
          </cell>
        </row>
        <row r="50">
          <cell r="A50" t="str">
            <v>金融衍生品投资部</v>
          </cell>
          <cell r="B50">
            <v>9</v>
          </cell>
        </row>
        <row r="51">
          <cell r="A51" t="str">
            <v>投资顾问业务部</v>
          </cell>
          <cell r="B51">
            <v>4</v>
          </cell>
        </row>
        <row r="52">
          <cell r="A52" t="str">
            <v>做市业务部</v>
          </cell>
          <cell r="B52">
            <v>9</v>
          </cell>
        </row>
        <row r="53">
          <cell r="A53" t="str">
            <v>广东分公司</v>
          </cell>
          <cell r="B53">
            <v>3</v>
          </cell>
        </row>
        <row r="54">
          <cell r="A54" t="str">
            <v>广东分公司综合管理部</v>
          </cell>
          <cell r="B54">
            <v>2</v>
          </cell>
        </row>
        <row r="55">
          <cell r="A55" t="str">
            <v>广东分公司综合业务部</v>
          </cell>
          <cell r="B55">
            <v>3</v>
          </cell>
        </row>
        <row r="56">
          <cell r="A56" t="str">
            <v>机构销售部</v>
          </cell>
          <cell r="B56">
            <v>2</v>
          </cell>
        </row>
        <row r="57">
          <cell r="A57" t="str">
            <v>小计</v>
          </cell>
          <cell r="B57">
            <v>732</v>
          </cell>
        </row>
        <row r="58">
          <cell r="A58" t="str">
            <v>长沙总部证券营业部</v>
          </cell>
          <cell r="B58">
            <v>18</v>
          </cell>
        </row>
        <row r="59">
          <cell r="A59" t="str">
            <v>长沙八一路证券营业部</v>
          </cell>
          <cell r="B59">
            <v>37</v>
          </cell>
        </row>
        <row r="60">
          <cell r="A60" t="str">
            <v>浏阳世纪大道证券营业部</v>
          </cell>
          <cell r="B60">
            <v>9</v>
          </cell>
        </row>
        <row r="61">
          <cell r="A61" t="str">
            <v>长沙曙光中路证券营业部</v>
          </cell>
          <cell r="B61">
            <v>52</v>
          </cell>
        </row>
        <row r="62">
          <cell r="A62" t="str">
            <v>长沙宁乡花明北路证券营业部</v>
          </cell>
          <cell r="B62">
            <v>8</v>
          </cell>
        </row>
        <row r="63">
          <cell r="A63" t="str">
            <v>长沙芙蓉中路证券营业部</v>
          </cell>
          <cell r="B63">
            <v>59</v>
          </cell>
        </row>
        <row r="64">
          <cell r="A64" t="str">
            <v>长沙韶山北路证券营业部</v>
          </cell>
          <cell r="B64">
            <v>51</v>
          </cell>
        </row>
        <row r="65">
          <cell r="A65" t="str">
            <v>长沙县星沙北路证券营业部</v>
          </cell>
          <cell r="B65">
            <v>13</v>
          </cell>
        </row>
        <row r="66">
          <cell r="A66" t="str">
            <v>长沙观沙路证券营业部</v>
          </cell>
          <cell r="B66">
            <v>17</v>
          </cell>
        </row>
        <row r="67">
          <cell r="A67" t="str">
            <v>长沙万芙路证券营业部</v>
          </cell>
          <cell r="B67">
            <v>9</v>
          </cell>
        </row>
        <row r="68">
          <cell r="A68" t="str">
            <v>郴州八一南路证券营业部</v>
          </cell>
          <cell r="B68">
            <v>43</v>
          </cell>
        </row>
        <row r="69">
          <cell r="A69" t="str">
            <v>郴州临武县临武大道证券营业部</v>
          </cell>
          <cell r="B69">
            <v>4</v>
          </cell>
        </row>
        <row r="70">
          <cell r="A70" t="str">
            <v>湘潭韶山中路证券营业部</v>
          </cell>
          <cell r="B70">
            <v>34</v>
          </cell>
        </row>
        <row r="71">
          <cell r="A71" t="str">
            <v>湘乡市大正街证券营业部</v>
          </cell>
          <cell r="B71">
            <v>13</v>
          </cell>
        </row>
        <row r="72">
          <cell r="A72" t="str">
            <v>湘潭芙蓉路证券营业部</v>
          </cell>
          <cell r="B72">
            <v>25</v>
          </cell>
        </row>
        <row r="73">
          <cell r="A73" t="str">
            <v>株洲建设南路证券营业部</v>
          </cell>
          <cell r="B73">
            <v>23</v>
          </cell>
        </row>
        <row r="74">
          <cell r="A74" t="str">
            <v>邵阳城北路证券营业部</v>
          </cell>
          <cell r="B74">
            <v>43</v>
          </cell>
        </row>
        <row r="75">
          <cell r="A75" t="str">
            <v>邵阳邵东金龙大道证券营业部</v>
          </cell>
          <cell r="B75">
            <v>10</v>
          </cell>
        </row>
        <row r="76">
          <cell r="A76" t="str">
            <v>邵阳隆回桃洪路证券营业部</v>
          </cell>
          <cell r="B76">
            <v>9</v>
          </cell>
        </row>
        <row r="77">
          <cell r="A77" t="str">
            <v>武冈武强路证券营业部</v>
          </cell>
          <cell r="B77">
            <v>19</v>
          </cell>
        </row>
        <row r="78">
          <cell r="A78" t="str">
            <v>天津烟台道证券营业部</v>
          </cell>
          <cell r="B78">
            <v>41</v>
          </cell>
        </row>
        <row r="79">
          <cell r="A79" t="str">
            <v>温州车站大道证券营业部</v>
          </cell>
          <cell r="B79">
            <v>24</v>
          </cell>
        </row>
        <row r="80">
          <cell r="A80" t="str">
            <v>北京中关村东路证券营业部</v>
          </cell>
          <cell r="B80">
            <v>18</v>
          </cell>
        </row>
        <row r="81">
          <cell r="A81" t="str">
            <v>北京德胜门外大街证券营业部</v>
          </cell>
          <cell r="B81">
            <v>14</v>
          </cell>
        </row>
        <row r="82">
          <cell r="A82" t="str">
            <v>深圳深南大道证券营业部</v>
          </cell>
          <cell r="B82">
            <v>17</v>
          </cell>
        </row>
        <row r="83">
          <cell r="A83" t="str">
            <v>深圳宝安南路证券营业部</v>
          </cell>
          <cell r="B83">
            <v>32</v>
          </cell>
        </row>
        <row r="84">
          <cell r="A84" t="str">
            <v>衡阳解放西路证券营业部</v>
          </cell>
          <cell r="B84">
            <v>24</v>
          </cell>
        </row>
        <row r="85">
          <cell r="A85" t="str">
            <v>吉首人民北路证券营业部</v>
          </cell>
          <cell r="B85">
            <v>27</v>
          </cell>
        </row>
        <row r="86">
          <cell r="A86" t="str">
            <v>张家界回龙路证券营业部</v>
          </cell>
          <cell r="B86">
            <v>21</v>
          </cell>
        </row>
        <row r="87">
          <cell r="A87" t="str">
            <v>怀化红星路证券营业部</v>
          </cell>
          <cell r="B87">
            <v>19</v>
          </cell>
        </row>
        <row r="88">
          <cell r="A88" t="str">
            <v>常德柳叶大道证券营业部</v>
          </cell>
          <cell r="B88">
            <v>20</v>
          </cell>
        </row>
        <row r="89">
          <cell r="A89" t="str">
            <v>娄底清泉街证券营业部</v>
          </cell>
          <cell r="B89">
            <v>21</v>
          </cell>
        </row>
        <row r="90">
          <cell r="A90" t="str">
            <v>益阳康富南路证券营业部</v>
          </cell>
          <cell r="B90">
            <v>10</v>
          </cell>
        </row>
        <row r="91">
          <cell r="A91" t="str">
            <v>岳阳花板桥路证券营业部</v>
          </cell>
          <cell r="B91">
            <v>12</v>
          </cell>
        </row>
        <row r="92">
          <cell r="A92" t="str">
            <v>永州零陵中路证券营业部</v>
          </cell>
          <cell r="B92">
            <v>19</v>
          </cell>
        </row>
        <row r="93">
          <cell r="A93" t="str">
            <v>杭州庆春路证券营业部</v>
          </cell>
          <cell r="B93">
            <v>12</v>
          </cell>
        </row>
        <row r="94">
          <cell r="A94" t="str">
            <v>上海大连路证券营业部</v>
          </cell>
          <cell r="B94">
            <v>12</v>
          </cell>
        </row>
        <row r="95">
          <cell r="A95" t="str">
            <v>杭州绍兴路证券营业部</v>
          </cell>
          <cell r="B95">
            <v>11</v>
          </cell>
        </row>
        <row r="96">
          <cell r="A96" t="str">
            <v>北京东三环中路证券营业部</v>
          </cell>
          <cell r="B96">
            <v>5</v>
          </cell>
        </row>
        <row r="97">
          <cell r="A97" t="str">
            <v>武汉淮海路证券营业部</v>
          </cell>
          <cell r="B97">
            <v>7</v>
          </cell>
        </row>
        <row r="98">
          <cell r="A98" t="str">
            <v>福州鳌峰路证券营业部</v>
          </cell>
          <cell r="B98">
            <v>6</v>
          </cell>
        </row>
        <row r="99">
          <cell r="A99" t="str">
            <v>合肥金寨路证券营业部</v>
          </cell>
          <cell r="B99">
            <v>8</v>
          </cell>
        </row>
        <row r="100">
          <cell r="A100" t="str">
            <v>中山市中山三路证券营业部</v>
          </cell>
          <cell r="B100">
            <v>3</v>
          </cell>
        </row>
        <row r="101">
          <cell r="A101" t="str">
            <v>青岛山东路证券营业部</v>
          </cell>
          <cell r="B101">
            <v>7</v>
          </cell>
        </row>
        <row r="102">
          <cell r="A102" t="str">
            <v>南昌凤凰中大道证券营业部</v>
          </cell>
          <cell r="B102">
            <v>8</v>
          </cell>
        </row>
        <row r="103">
          <cell r="A103" t="str">
            <v>南宁金湖路证券营业部</v>
          </cell>
          <cell r="B103">
            <v>9</v>
          </cell>
        </row>
        <row r="104">
          <cell r="A104" t="str">
            <v>西安大庆路证券营业部</v>
          </cell>
          <cell r="B104">
            <v>15</v>
          </cell>
        </row>
        <row r="105">
          <cell r="A105" t="str">
            <v>沈阳北陵大街证券营业部</v>
          </cell>
          <cell r="B105">
            <v>14</v>
          </cell>
        </row>
        <row r="106">
          <cell r="A106" t="str">
            <v>南京新模范马路证券营业部</v>
          </cell>
          <cell r="B106">
            <v>6</v>
          </cell>
        </row>
        <row r="107">
          <cell r="A107" t="str">
            <v>昆明新兴路证券营业部</v>
          </cell>
          <cell r="B107">
            <v>6</v>
          </cell>
        </row>
        <row r="108">
          <cell r="A108" t="str">
            <v>成都光荣北路证券营业部</v>
          </cell>
          <cell r="B108">
            <v>11</v>
          </cell>
        </row>
        <row r="109">
          <cell r="A109" t="str">
            <v>贵阳花果园大街证券营业部</v>
          </cell>
          <cell r="B109">
            <v>11</v>
          </cell>
        </row>
        <row r="110">
          <cell r="A110" t="str">
            <v>郑州金水路证券营业部</v>
          </cell>
          <cell r="B110">
            <v>12</v>
          </cell>
        </row>
        <row r="111">
          <cell r="A111" t="str">
            <v>深圳彩田路证券营业部</v>
          </cell>
          <cell r="B111">
            <v>15</v>
          </cell>
        </row>
        <row r="112">
          <cell r="A112" t="str">
            <v>台州市府大道证券营业部</v>
          </cell>
          <cell r="B112">
            <v>12</v>
          </cell>
        </row>
        <row r="113">
          <cell r="A113" t="str">
            <v>嘉兴东升东路证券营业部</v>
          </cell>
          <cell r="B113">
            <v>11</v>
          </cell>
        </row>
        <row r="114">
          <cell r="A114" t="str">
            <v>台州三门上洋路证券营业部</v>
          </cell>
          <cell r="B114">
            <v>7</v>
          </cell>
        </row>
        <row r="115">
          <cell r="A115" t="str">
            <v>长兴道园路证券营业部</v>
          </cell>
          <cell r="B115">
            <v>6</v>
          </cell>
        </row>
        <row r="116">
          <cell r="A116" t="str">
            <v>哈尔滨爱建路证券营业部</v>
          </cell>
          <cell r="B116">
            <v>12</v>
          </cell>
        </row>
        <row r="117">
          <cell r="A117" t="str">
            <v>石家庄槐安东路证券营业部</v>
          </cell>
          <cell r="B117">
            <v>9</v>
          </cell>
        </row>
        <row r="118">
          <cell r="A118" t="str">
            <v>广州天河路证券营业部</v>
          </cell>
          <cell r="B118">
            <v>7</v>
          </cell>
        </row>
        <row r="119">
          <cell r="A119" t="str">
            <v>太原长风街证券营业部</v>
          </cell>
          <cell r="B119">
            <v>10</v>
          </cell>
        </row>
        <row r="120">
          <cell r="A120" t="str">
            <v>兰州金昌南路证券营业部</v>
          </cell>
          <cell r="B120">
            <v>11</v>
          </cell>
        </row>
        <row r="121">
          <cell r="A121" t="str">
            <v>长春建设街证券营业部</v>
          </cell>
          <cell r="B121">
            <v>6</v>
          </cell>
        </row>
        <row r="122">
          <cell r="A122" t="str">
            <v>重庆北城天街证券营业部</v>
          </cell>
          <cell r="B122">
            <v>12</v>
          </cell>
        </row>
        <row r="123">
          <cell r="A123" t="str">
            <v>东莞黄金路证券营业部</v>
          </cell>
          <cell r="B123">
            <v>7</v>
          </cell>
        </row>
        <row r="124">
          <cell r="A124" t="str">
            <v>营业部小计</v>
          </cell>
          <cell r="B124">
            <v>1103</v>
          </cell>
        </row>
        <row r="125">
          <cell r="A125" t="str">
            <v>公司合计</v>
          </cell>
          <cell r="B125">
            <v>1835</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efreshError="1">
        <row r="1">
          <cell r="A1" t="str">
            <v>各部门人数</v>
          </cell>
          <cell r="B1">
            <v>0</v>
          </cell>
        </row>
        <row r="2">
          <cell r="A2" t="str">
            <v>截至：2018.2.28</v>
          </cell>
          <cell r="B2">
            <v>0</v>
          </cell>
        </row>
        <row r="3">
          <cell r="A3" t="str">
            <v>部门</v>
          </cell>
          <cell r="B3" t="str">
            <v>现人数</v>
          </cell>
        </row>
        <row r="4">
          <cell r="A4" t="str">
            <v>公司领导</v>
          </cell>
          <cell r="B4">
            <v>14</v>
          </cell>
        </row>
        <row r="5">
          <cell r="A5" t="str">
            <v>董事会办公室</v>
          </cell>
          <cell r="B5">
            <v>9</v>
          </cell>
        </row>
        <row r="6">
          <cell r="A6" t="str">
            <v>办公室</v>
          </cell>
          <cell r="B6">
            <v>13</v>
          </cell>
        </row>
        <row r="7">
          <cell r="A7" t="str">
            <v>北京办事处</v>
          </cell>
          <cell r="B7">
            <v>6</v>
          </cell>
        </row>
        <row r="8">
          <cell r="A8" t="str">
            <v>党群办</v>
          </cell>
          <cell r="B8">
            <v>5</v>
          </cell>
        </row>
        <row r="9">
          <cell r="A9" t="str">
            <v>纪检监察室</v>
          </cell>
          <cell r="B9">
            <v>1</v>
          </cell>
        </row>
        <row r="10">
          <cell r="A10" t="str">
            <v>稽核审计部</v>
          </cell>
          <cell r="B10">
            <v>12</v>
          </cell>
        </row>
        <row r="11">
          <cell r="A11" t="str">
            <v>人力资源部</v>
          </cell>
          <cell r="B11">
            <v>12</v>
          </cell>
        </row>
        <row r="12">
          <cell r="A12" t="str">
            <v>培训学院</v>
          </cell>
          <cell r="B12">
            <v>4</v>
          </cell>
        </row>
        <row r="13">
          <cell r="A13" t="str">
            <v>财务管理部</v>
          </cell>
          <cell r="B13">
            <v>30</v>
          </cell>
        </row>
        <row r="14">
          <cell r="A14" t="str">
            <v>资金运营部</v>
          </cell>
          <cell r="B14">
            <v>6</v>
          </cell>
        </row>
        <row r="15">
          <cell r="A15" t="str">
            <v>合规法务部</v>
          </cell>
          <cell r="B15">
            <v>16</v>
          </cell>
        </row>
        <row r="16">
          <cell r="A16" t="str">
            <v>风险管理部</v>
          </cell>
          <cell r="B16">
            <v>14</v>
          </cell>
        </row>
        <row r="17">
          <cell r="A17" t="str">
            <v>研究发展中心</v>
          </cell>
          <cell r="B17">
            <v>31</v>
          </cell>
        </row>
        <row r="18">
          <cell r="A18" t="str">
            <v>结算管理部</v>
          </cell>
          <cell r="B18">
            <v>22</v>
          </cell>
        </row>
        <row r="19">
          <cell r="A19" t="str">
            <v>资产托管部</v>
          </cell>
          <cell r="B19">
            <v>12</v>
          </cell>
        </row>
        <row r="20">
          <cell r="A20" t="str">
            <v>网络金融部</v>
          </cell>
          <cell r="B20">
            <v>37</v>
          </cell>
        </row>
        <row r="21">
          <cell r="A21" t="str">
            <v>运营管理部</v>
          </cell>
          <cell r="B21">
            <v>60</v>
          </cell>
        </row>
        <row r="22">
          <cell r="A22" t="str">
            <v>信息技术中心</v>
          </cell>
          <cell r="B22">
            <v>44</v>
          </cell>
        </row>
        <row r="23">
          <cell r="A23" t="str">
            <v>资产管理部</v>
          </cell>
          <cell r="B23">
            <v>21</v>
          </cell>
        </row>
        <row r="24">
          <cell r="A24" t="str">
            <v>投资银行管理部</v>
          </cell>
          <cell r="B24">
            <v>7</v>
          </cell>
        </row>
        <row r="25">
          <cell r="A25" t="str">
            <v>质量控制一部</v>
          </cell>
          <cell r="B25">
            <v>2</v>
          </cell>
        </row>
        <row r="26">
          <cell r="A26" t="str">
            <v>质量控制二部</v>
          </cell>
          <cell r="B26">
            <v>6</v>
          </cell>
        </row>
        <row r="27">
          <cell r="A27" t="str">
            <v>持续督导部</v>
          </cell>
          <cell r="B27">
            <v>2</v>
          </cell>
        </row>
        <row r="28">
          <cell r="A28" t="str">
            <v>资本市场部</v>
          </cell>
          <cell r="B28">
            <v>10</v>
          </cell>
        </row>
        <row r="29">
          <cell r="A29" t="str">
            <v>创新发展部</v>
          </cell>
          <cell r="B29">
            <v>1</v>
          </cell>
        </row>
        <row r="30">
          <cell r="A30" t="str">
            <v>经纪业务总部</v>
          </cell>
          <cell r="B30">
            <v>32</v>
          </cell>
        </row>
        <row r="31">
          <cell r="A31" t="str">
            <v>零售业务部</v>
          </cell>
          <cell r="B31">
            <v>18</v>
          </cell>
        </row>
        <row r="32">
          <cell r="A32" t="str">
            <v>金融产品部</v>
          </cell>
          <cell r="B32">
            <v>11</v>
          </cell>
        </row>
        <row r="33">
          <cell r="A33" t="str">
            <v>机构业务部</v>
          </cell>
          <cell r="B33">
            <v>17</v>
          </cell>
        </row>
        <row r="34">
          <cell r="A34" t="str">
            <v>投资银行一部</v>
          </cell>
          <cell r="B34">
            <v>52</v>
          </cell>
        </row>
        <row r="35">
          <cell r="A35" t="str">
            <v>投资银行二部</v>
          </cell>
          <cell r="B35">
            <v>33</v>
          </cell>
        </row>
        <row r="36">
          <cell r="A36" t="str">
            <v>投资银行三部</v>
          </cell>
          <cell r="B36">
            <v>31</v>
          </cell>
        </row>
        <row r="37">
          <cell r="A37" t="str">
            <v>投资银行四部</v>
          </cell>
          <cell r="B37">
            <v>9</v>
          </cell>
        </row>
        <row r="38">
          <cell r="A38" t="str">
            <v>投资银行北京一部</v>
          </cell>
          <cell r="B38">
            <v>10</v>
          </cell>
        </row>
        <row r="39">
          <cell r="A39" t="str">
            <v>投资银行北京二部</v>
          </cell>
          <cell r="B39">
            <v>5</v>
          </cell>
        </row>
        <row r="40">
          <cell r="A40" t="str">
            <v>浙江分公司</v>
          </cell>
          <cell r="B40">
            <v>4</v>
          </cell>
        </row>
        <row r="41">
          <cell r="A41" t="str">
            <v>浙江分公司综合管理部</v>
          </cell>
          <cell r="B41">
            <v>5</v>
          </cell>
        </row>
        <row r="42">
          <cell r="A42" t="str">
            <v>浙江分公司综合业务部</v>
          </cell>
          <cell r="B42">
            <v>3</v>
          </cell>
        </row>
        <row r="43">
          <cell r="A43" t="str">
            <v>量化产品投资部</v>
          </cell>
          <cell r="B43">
            <v>7</v>
          </cell>
        </row>
        <row r="44">
          <cell r="A44" t="str">
            <v>权益产品投资部</v>
          </cell>
          <cell r="B44">
            <v>15</v>
          </cell>
        </row>
        <row r="45">
          <cell r="A45" t="str">
            <v>固定收益产品投资部</v>
          </cell>
          <cell r="B45">
            <v>6</v>
          </cell>
        </row>
        <row r="46">
          <cell r="A46" t="str">
            <v>深圳分公司</v>
          </cell>
          <cell r="B46">
            <v>3</v>
          </cell>
        </row>
        <row r="47">
          <cell r="A47" t="str">
            <v>风险管理部（深）</v>
          </cell>
          <cell r="B47">
            <v>4</v>
          </cell>
        </row>
        <row r="48">
          <cell r="A48" t="str">
            <v>固定收益投资部</v>
          </cell>
          <cell r="B48">
            <v>7</v>
          </cell>
        </row>
        <row r="49">
          <cell r="A49" t="str">
            <v>固定收益市场部</v>
          </cell>
          <cell r="B49">
            <v>10</v>
          </cell>
        </row>
        <row r="50">
          <cell r="A50" t="str">
            <v>证券投资部</v>
          </cell>
          <cell r="B50">
            <v>14</v>
          </cell>
        </row>
        <row r="51">
          <cell r="A51" t="str">
            <v>金融衍生品投资部</v>
          </cell>
          <cell r="B51">
            <v>10</v>
          </cell>
        </row>
        <row r="52">
          <cell r="A52" t="str">
            <v>投资顾问业务部</v>
          </cell>
          <cell r="B52">
            <v>4</v>
          </cell>
        </row>
        <row r="53">
          <cell r="A53" t="str">
            <v>做市业务部</v>
          </cell>
          <cell r="B53">
            <v>9</v>
          </cell>
        </row>
        <row r="54">
          <cell r="A54" t="str">
            <v>广东分公司</v>
          </cell>
          <cell r="B54">
            <v>3</v>
          </cell>
        </row>
        <row r="55">
          <cell r="A55" t="str">
            <v>广东分公司综合管理部</v>
          </cell>
          <cell r="B55">
            <v>2</v>
          </cell>
        </row>
        <row r="56">
          <cell r="A56" t="str">
            <v>广东分公司综合业务部</v>
          </cell>
          <cell r="B56">
            <v>1</v>
          </cell>
        </row>
        <row r="57">
          <cell r="A57" t="str">
            <v>广东分公司机构销售部</v>
          </cell>
          <cell r="B57">
            <v>2</v>
          </cell>
        </row>
        <row r="58">
          <cell r="A58" t="str">
            <v>小计</v>
          </cell>
          <cell r="B58">
            <v>724</v>
          </cell>
        </row>
        <row r="59">
          <cell r="A59" t="str">
            <v>长沙总部证券营业部</v>
          </cell>
          <cell r="B59">
            <v>19</v>
          </cell>
        </row>
        <row r="60">
          <cell r="A60" t="str">
            <v>长沙八一路证券营业部</v>
          </cell>
          <cell r="B60">
            <v>38</v>
          </cell>
        </row>
        <row r="61">
          <cell r="A61" t="str">
            <v>浏阳世纪大道证券营业部</v>
          </cell>
          <cell r="B61">
            <v>11</v>
          </cell>
        </row>
        <row r="62">
          <cell r="A62" t="str">
            <v>长沙曙光中路证券营业部</v>
          </cell>
          <cell r="B62">
            <v>49</v>
          </cell>
        </row>
        <row r="63">
          <cell r="A63" t="str">
            <v>长沙宁乡花明北路证券营业部</v>
          </cell>
          <cell r="B63">
            <v>10</v>
          </cell>
        </row>
        <row r="64">
          <cell r="A64" t="str">
            <v>长沙芙蓉中路证券营业部</v>
          </cell>
          <cell r="B64">
            <v>59</v>
          </cell>
        </row>
        <row r="65">
          <cell r="A65" t="str">
            <v>长沙韶山北路证券营业部</v>
          </cell>
          <cell r="B65">
            <v>50</v>
          </cell>
        </row>
        <row r="66">
          <cell r="A66" t="str">
            <v>长沙县星沙北路证券营业部</v>
          </cell>
          <cell r="B66">
            <v>14</v>
          </cell>
        </row>
        <row r="67">
          <cell r="A67" t="str">
            <v>长沙观沙路证券营业部</v>
          </cell>
          <cell r="B67">
            <v>18</v>
          </cell>
        </row>
        <row r="68">
          <cell r="A68" t="str">
            <v>长沙万芙路证券营业部</v>
          </cell>
          <cell r="B68">
            <v>9</v>
          </cell>
        </row>
        <row r="69">
          <cell r="A69" t="str">
            <v>郴州八一南路证券营业部</v>
          </cell>
          <cell r="B69">
            <v>43</v>
          </cell>
        </row>
        <row r="70">
          <cell r="A70" t="str">
            <v>郴州临武县临武大道证券营业部</v>
          </cell>
          <cell r="B70">
            <v>4</v>
          </cell>
        </row>
        <row r="71">
          <cell r="A71" t="str">
            <v>湘潭韶山中路证券营业部</v>
          </cell>
          <cell r="B71">
            <v>32</v>
          </cell>
        </row>
        <row r="72">
          <cell r="A72" t="str">
            <v>湘乡市大正街证券营业部</v>
          </cell>
          <cell r="B72">
            <v>14</v>
          </cell>
        </row>
        <row r="73">
          <cell r="A73" t="str">
            <v>湘潭芙蓉路证券营业部</v>
          </cell>
          <cell r="B73">
            <v>25</v>
          </cell>
        </row>
        <row r="74">
          <cell r="A74" t="str">
            <v>株洲建设南路证券营业部</v>
          </cell>
          <cell r="B74">
            <v>25</v>
          </cell>
        </row>
        <row r="75">
          <cell r="A75" t="str">
            <v>邵阳城北路证券营业部</v>
          </cell>
          <cell r="B75">
            <v>44</v>
          </cell>
        </row>
        <row r="76">
          <cell r="A76" t="str">
            <v>邵阳邵东金龙大道证券营业部</v>
          </cell>
          <cell r="B76">
            <v>11</v>
          </cell>
        </row>
        <row r="77">
          <cell r="A77" t="str">
            <v>邵阳隆回桃洪路证券营业部</v>
          </cell>
          <cell r="B77">
            <v>9</v>
          </cell>
        </row>
        <row r="78">
          <cell r="A78" t="str">
            <v>武冈武强路证券营业部</v>
          </cell>
          <cell r="B78">
            <v>20</v>
          </cell>
        </row>
        <row r="79">
          <cell r="A79" t="str">
            <v>天津烟台道证券营业部</v>
          </cell>
          <cell r="B79">
            <v>39</v>
          </cell>
        </row>
        <row r="80">
          <cell r="A80" t="str">
            <v>温州车站大道证券营业部</v>
          </cell>
          <cell r="B80">
            <v>23</v>
          </cell>
        </row>
        <row r="81">
          <cell r="A81" t="str">
            <v>北京中关村东路证券营业部</v>
          </cell>
          <cell r="B81">
            <v>21</v>
          </cell>
        </row>
        <row r="82">
          <cell r="A82" t="str">
            <v>北京德胜门外大街证券营业部</v>
          </cell>
          <cell r="B82">
            <v>14</v>
          </cell>
        </row>
        <row r="83">
          <cell r="A83" t="str">
            <v>深圳深南大道证券营业部</v>
          </cell>
          <cell r="B83">
            <v>15</v>
          </cell>
        </row>
        <row r="84">
          <cell r="A84" t="str">
            <v>深圳宝安南路证券营业部</v>
          </cell>
          <cell r="B84">
            <v>32</v>
          </cell>
        </row>
        <row r="85">
          <cell r="A85" t="str">
            <v>衡阳解放西路证券营业部</v>
          </cell>
          <cell r="B85">
            <v>22</v>
          </cell>
        </row>
        <row r="86">
          <cell r="A86" t="str">
            <v>吉首人民北路证券营业部</v>
          </cell>
          <cell r="B86">
            <v>26</v>
          </cell>
        </row>
        <row r="87">
          <cell r="A87" t="str">
            <v>张家界回龙路证券营业部</v>
          </cell>
          <cell r="B87">
            <v>21</v>
          </cell>
        </row>
        <row r="88">
          <cell r="A88" t="str">
            <v>怀化红星路证券营业部</v>
          </cell>
          <cell r="B88">
            <v>19</v>
          </cell>
        </row>
        <row r="89">
          <cell r="A89" t="str">
            <v>常德柳叶大道证券营业部</v>
          </cell>
          <cell r="B89">
            <v>20</v>
          </cell>
        </row>
        <row r="90">
          <cell r="A90" t="str">
            <v>娄底清泉街证券营业部</v>
          </cell>
          <cell r="B90">
            <v>20</v>
          </cell>
        </row>
        <row r="91">
          <cell r="A91" t="str">
            <v>益阳康富南路证券营业部</v>
          </cell>
          <cell r="B91">
            <v>11</v>
          </cell>
        </row>
        <row r="92">
          <cell r="A92" t="str">
            <v>岳阳花板桥路证券营业部</v>
          </cell>
          <cell r="B92">
            <v>13</v>
          </cell>
        </row>
        <row r="93">
          <cell r="A93" t="str">
            <v>永州零陵中路证券营业部</v>
          </cell>
          <cell r="B93">
            <v>20</v>
          </cell>
        </row>
        <row r="94">
          <cell r="A94" t="str">
            <v>杭州庆春路证券营业部</v>
          </cell>
          <cell r="B94">
            <v>15</v>
          </cell>
        </row>
        <row r="95">
          <cell r="A95" t="str">
            <v>上海大连路证券营业部</v>
          </cell>
          <cell r="B95">
            <v>10</v>
          </cell>
        </row>
        <row r="96">
          <cell r="A96" t="str">
            <v>杭州绍兴路证券营业部</v>
          </cell>
          <cell r="B96">
            <v>13</v>
          </cell>
        </row>
        <row r="97">
          <cell r="A97" t="str">
            <v>北京东三环中路证券营业部</v>
          </cell>
          <cell r="B97">
            <v>4</v>
          </cell>
        </row>
        <row r="98">
          <cell r="A98" t="str">
            <v>武汉淮海路证券营业部</v>
          </cell>
          <cell r="B98">
            <v>7</v>
          </cell>
        </row>
        <row r="99">
          <cell r="A99" t="str">
            <v>福州鳌峰路证券营业部</v>
          </cell>
          <cell r="B99">
            <v>4</v>
          </cell>
        </row>
        <row r="100">
          <cell r="A100" t="str">
            <v>合肥金寨路证券营业部</v>
          </cell>
          <cell r="B100">
            <v>8</v>
          </cell>
        </row>
        <row r="101">
          <cell r="A101" t="str">
            <v>中山市中山三路证券营业部</v>
          </cell>
          <cell r="B101">
            <v>3</v>
          </cell>
        </row>
        <row r="102">
          <cell r="A102" t="str">
            <v>青岛山东路证券营业部</v>
          </cell>
          <cell r="B102">
            <v>8</v>
          </cell>
        </row>
        <row r="103">
          <cell r="A103" t="str">
            <v>南昌凤凰中大道证券营业部</v>
          </cell>
          <cell r="B103">
            <v>9</v>
          </cell>
        </row>
        <row r="104">
          <cell r="A104" t="str">
            <v>南宁金湖路证券营业部</v>
          </cell>
          <cell r="B104">
            <v>7</v>
          </cell>
        </row>
        <row r="105">
          <cell r="A105" t="str">
            <v>西安大庆路证券营业部</v>
          </cell>
          <cell r="B105">
            <v>14</v>
          </cell>
        </row>
        <row r="106">
          <cell r="A106" t="str">
            <v>沈阳北陵大街证券营业部</v>
          </cell>
          <cell r="B106">
            <v>14</v>
          </cell>
        </row>
        <row r="107">
          <cell r="A107" t="str">
            <v>南京新模范马路证券营业部</v>
          </cell>
          <cell r="B107">
            <v>7</v>
          </cell>
        </row>
        <row r="108">
          <cell r="A108" t="str">
            <v>昆明新兴路证券营业部</v>
          </cell>
          <cell r="B108">
            <v>8</v>
          </cell>
        </row>
        <row r="109">
          <cell r="A109" t="str">
            <v>成都光荣北路证券营业部</v>
          </cell>
          <cell r="B109">
            <v>11</v>
          </cell>
        </row>
        <row r="110">
          <cell r="A110" t="str">
            <v>贵阳花果园大街证券营业部</v>
          </cell>
          <cell r="B110">
            <v>9</v>
          </cell>
        </row>
        <row r="111">
          <cell r="A111" t="str">
            <v>郑州金水路证券营业部</v>
          </cell>
          <cell r="B111">
            <v>11</v>
          </cell>
        </row>
        <row r="112">
          <cell r="A112" t="str">
            <v>深圳彩田路证券营业部</v>
          </cell>
          <cell r="B112">
            <v>14</v>
          </cell>
        </row>
        <row r="113">
          <cell r="A113" t="str">
            <v>台州市府大道证券营业部</v>
          </cell>
          <cell r="B113">
            <v>11</v>
          </cell>
        </row>
        <row r="114">
          <cell r="A114" t="str">
            <v>嘉兴东升东路证券营业部</v>
          </cell>
          <cell r="B114">
            <v>12</v>
          </cell>
        </row>
        <row r="115">
          <cell r="A115" t="str">
            <v>台州三门上洋路证券营业部</v>
          </cell>
          <cell r="B115">
            <v>9</v>
          </cell>
        </row>
        <row r="116">
          <cell r="A116" t="str">
            <v>长兴道园路证券营业部</v>
          </cell>
          <cell r="B116">
            <v>9</v>
          </cell>
        </row>
        <row r="117">
          <cell r="A117" t="str">
            <v>哈尔滨爱建路证券营业部</v>
          </cell>
          <cell r="B117">
            <v>11</v>
          </cell>
        </row>
        <row r="118">
          <cell r="A118" t="str">
            <v>石家庄槐安东路证券营业部</v>
          </cell>
          <cell r="B118">
            <v>8</v>
          </cell>
        </row>
        <row r="119">
          <cell r="A119" t="str">
            <v>广州天河路证券营业部</v>
          </cell>
          <cell r="B119">
            <v>7</v>
          </cell>
        </row>
        <row r="120">
          <cell r="A120" t="str">
            <v>太原长风街证券营业部</v>
          </cell>
          <cell r="B120">
            <v>10</v>
          </cell>
        </row>
        <row r="121">
          <cell r="A121" t="str">
            <v>兰州金昌南路证券营业部</v>
          </cell>
          <cell r="B121">
            <v>9</v>
          </cell>
        </row>
        <row r="122">
          <cell r="A122" t="str">
            <v>长春建设街证券营业部</v>
          </cell>
          <cell r="B122">
            <v>6</v>
          </cell>
        </row>
        <row r="123">
          <cell r="A123" t="str">
            <v>重庆北城天街证券营业部</v>
          </cell>
          <cell r="B123">
            <v>11</v>
          </cell>
        </row>
        <row r="124">
          <cell r="A124" t="str">
            <v>东莞黄金路证券营业部</v>
          </cell>
          <cell r="B124">
            <v>8</v>
          </cell>
        </row>
        <row r="125">
          <cell r="A125" t="str">
            <v>福建莆田营业部</v>
          </cell>
          <cell r="B125">
            <v>1</v>
          </cell>
        </row>
        <row r="126">
          <cell r="A126" t="str">
            <v>营业部小计</v>
          </cell>
          <cell r="B126">
            <v>1108</v>
          </cell>
        </row>
        <row r="127">
          <cell r="A127" t="str">
            <v>公司合计</v>
          </cell>
          <cell r="B127">
            <v>1832</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efreshError="1">
        <row r="1">
          <cell r="A1" t="str">
            <v>各部门人数</v>
          </cell>
          <cell r="B1">
            <v>0</v>
          </cell>
        </row>
        <row r="2">
          <cell r="A2" t="str">
            <v>截至：2018.3.31</v>
          </cell>
          <cell r="B2">
            <v>0</v>
          </cell>
        </row>
        <row r="3">
          <cell r="A3" t="str">
            <v>部门</v>
          </cell>
          <cell r="B3" t="str">
            <v>现人数</v>
          </cell>
        </row>
        <row r="4">
          <cell r="A4" t="str">
            <v>公司领导</v>
          </cell>
          <cell r="B4">
            <v>14</v>
          </cell>
        </row>
        <row r="5">
          <cell r="A5" t="str">
            <v>董事会办公室</v>
          </cell>
          <cell r="B5">
            <v>9</v>
          </cell>
        </row>
        <row r="6">
          <cell r="A6" t="str">
            <v>办公室</v>
          </cell>
          <cell r="B6">
            <v>13</v>
          </cell>
        </row>
        <row r="7">
          <cell r="A7" t="str">
            <v>北京办事处</v>
          </cell>
          <cell r="B7">
            <v>6</v>
          </cell>
        </row>
        <row r="8">
          <cell r="A8" t="str">
            <v>党群办</v>
          </cell>
          <cell r="B8">
            <v>5</v>
          </cell>
        </row>
        <row r="9">
          <cell r="A9" t="str">
            <v>纪检监察室</v>
          </cell>
          <cell r="B9">
            <v>1</v>
          </cell>
        </row>
        <row r="10">
          <cell r="A10" t="str">
            <v>稽核审计部</v>
          </cell>
          <cell r="B10">
            <v>12</v>
          </cell>
        </row>
        <row r="11">
          <cell r="A11" t="str">
            <v>人力资源部</v>
          </cell>
          <cell r="B11">
            <v>12</v>
          </cell>
        </row>
        <row r="12">
          <cell r="A12" t="str">
            <v>培训学院</v>
          </cell>
          <cell r="B12">
            <v>4</v>
          </cell>
        </row>
        <row r="13">
          <cell r="A13" t="str">
            <v>财务管理部</v>
          </cell>
          <cell r="B13">
            <v>30</v>
          </cell>
        </row>
        <row r="14">
          <cell r="A14" t="str">
            <v>资金运营部</v>
          </cell>
          <cell r="B14">
            <v>6</v>
          </cell>
        </row>
        <row r="15">
          <cell r="A15" t="str">
            <v>合规法务部</v>
          </cell>
          <cell r="B15">
            <v>16</v>
          </cell>
        </row>
        <row r="16">
          <cell r="A16" t="str">
            <v>风险管理部</v>
          </cell>
          <cell r="B16">
            <v>15</v>
          </cell>
        </row>
        <row r="17">
          <cell r="A17" t="str">
            <v>研究发展中心</v>
          </cell>
          <cell r="B17">
            <v>31</v>
          </cell>
        </row>
        <row r="18">
          <cell r="A18" t="str">
            <v>结算管理部</v>
          </cell>
          <cell r="B18">
            <v>22</v>
          </cell>
        </row>
        <row r="19">
          <cell r="A19" t="str">
            <v>资产托管部</v>
          </cell>
          <cell r="B19">
            <v>12</v>
          </cell>
        </row>
        <row r="20">
          <cell r="A20" t="str">
            <v>网络金融部</v>
          </cell>
          <cell r="B20">
            <v>37</v>
          </cell>
        </row>
        <row r="21">
          <cell r="A21" t="str">
            <v>运营管理部</v>
          </cell>
          <cell r="B21">
            <v>60</v>
          </cell>
        </row>
        <row r="22">
          <cell r="A22" t="str">
            <v>信息技术中心</v>
          </cell>
          <cell r="B22">
            <v>44</v>
          </cell>
        </row>
        <row r="23">
          <cell r="A23" t="str">
            <v>资产管理部</v>
          </cell>
          <cell r="B23">
            <v>21</v>
          </cell>
        </row>
        <row r="24">
          <cell r="A24" t="str">
            <v>投资银行管理部</v>
          </cell>
          <cell r="B24">
            <v>7</v>
          </cell>
        </row>
        <row r="25">
          <cell r="A25" t="str">
            <v>质量控制一部</v>
          </cell>
          <cell r="B25">
            <v>2</v>
          </cell>
        </row>
        <row r="26">
          <cell r="A26" t="str">
            <v>质量控制二部</v>
          </cell>
          <cell r="B26">
            <v>6</v>
          </cell>
        </row>
        <row r="27">
          <cell r="A27" t="str">
            <v>持续督导部</v>
          </cell>
          <cell r="B27">
            <v>2</v>
          </cell>
        </row>
        <row r="28">
          <cell r="A28" t="str">
            <v>资本市场部</v>
          </cell>
          <cell r="B28">
            <v>10</v>
          </cell>
        </row>
        <row r="29">
          <cell r="A29" t="str">
            <v>创新发展部</v>
          </cell>
          <cell r="B29">
            <v>1</v>
          </cell>
        </row>
        <row r="30">
          <cell r="A30" t="str">
            <v>经纪业务总部</v>
          </cell>
          <cell r="B30">
            <v>31</v>
          </cell>
        </row>
        <row r="31">
          <cell r="A31" t="str">
            <v>零售业务部</v>
          </cell>
          <cell r="B31">
            <v>18</v>
          </cell>
        </row>
        <row r="32">
          <cell r="A32" t="str">
            <v>金融产品部</v>
          </cell>
          <cell r="B32">
            <v>11</v>
          </cell>
        </row>
        <row r="33">
          <cell r="A33" t="str">
            <v>机构业务部</v>
          </cell>
          <cell r="B33">
            <v>17</v>
          </cell>
        </row>
        <row r="34">
          <cell r="A34" t="str">
            <v>投资银行一部</v>
          </cell>
          <cell r="B34">
            <v>53</v>
          </cell>
        </row>
        <row r="35">
          <cell r="A35" t="str">
            <v>投资银行二部</v>
          </cell>
          <cell r="B35">
            <v>32</v>
          </cell>
        </row>
        <row r="36">
          <cell r="A36" t="str">
            <v>投资银行三部</v>
          </cell>
          <cell r="B36">
            <v>31</v>
          </cell>
        </row>
        <row r="37">
          <cell r="A37" t="str">
            <v>投资银行四部</v>
          </cell>
          <cell r="B37">
            <v>9</v>
          </cell>
        </row>
        <row r="38">
          <cell r="A38" t="str">
            <v>投资银行北京一部</v>
          </cell>
          <cell r="B38">
            <v>11</v>
          </cell>
        </row>
        <row r="39">
          <cell r="A39" t="str">
            <v>投资银行北京二部</v>
          </cell>
          <cell r="B39">
            <v>5</v>
          </cell>
        </row>
        <row r="40">
          <cell r="A40" t="str">
            <v>浙江分公司</v>
          </cell>
          <cell r="B40">
            <v>4</v>
          </cell>
        </row>
        <row r="41">
          <cell r="A41" t="str">
            <v>浙江分公司综合管理部</v>
          </cell>
          <cell r="B41">
            <v>5</v>
          </cell>
        </row>
        <row r="42">
          <cell r="A42" t="str">
            <v>浙江分公司综合业务部</v>
          </cell>
          <cell r="B42">
            <v>2</v>
          </cell>
        </row>
        <row r="43">
          <cell r="A43" t="str">
            <v>量化产品投资部</v>
          </cell>
          <cell r="B43">
            <v>7</v>
          </cell>
        </row>
        <row r="44">
          <cell r="A44" t="str">
            <v>权益产品投资部</v>
          </cell>
          <cell r="B44">
            <v>15</v>
          </cell>
        </row>
        <row r="45">
          <cell r="A45" t="str">
            <v>固定收益产品投资部</v>
          </cell>
          <cell r="B45">
            <v>6</v>
          </cell>
        </row>
        <row r="46">
          <cell r="A46" t="str">
            <v>深圳分公司</v>
          </cell>
          <cell r="B46">
            <v>3</v>
          </cell>
        </row>
        <row r="47">
          <cell r="A47" t="str">
            <v>风险管理部（深）</v>
          </cell>
          <cell r="B47">
            <v>5</v>
          </cell>
        </row>
        <row r="48">
          <cell r="A48" t="str">
            <v>固定收益投资部</v>
          </cell>
          <cell r="B48">
            <v>7</v>
          </cell>
        </row>
        <row r="49">
          <cell r="A49" t="str">
            <v>固定收益市场部</v>
          </cell>
          <cell r="B49">
            <v>10</v>
          </cell>
        </row>
        <row r="50">
          <cell r="A50" t="str">
            <v>证券投资部</v>
          </cell>
          <cell r="B50">
            <v>14</v>
          </cell>
        </row>
        <row r="51">
          <cell r="A51" t="str">
            <v>金融衍生品投资部</v>
          </cell>
          <cell r="B51">
            <v>10</v>
          </cell>
        </row>
        <row r="52">
          <cell r="A52" t="str">
            <v>投资顾问业务部</v>
          </cell>
          <cell r="B52">
            <v>4</v>
          </cell>
        </row>
        <row r="53">
          <cell r="A53" t="str">
            <v>做市业务部</v>
          </cell>
          <cell r="B53">
            <v>9</v>
          </cell>
        </row>
        <row r="54">
          <cell r="A54" t="str">
            <v>广东分公司</v>
          </cell>
          <cell r="B54">
            <v>3</v>
          </cell>
        </row>
        <row r="55">
          <cell r="A55" t="str">
            <v>广东分公司综合管理部</v>
          </cell>
          <cell r="B55">
            <v>2</v>
          </cell>
        </row>
        <row r="56">
          <cell r="A56" t="str">
            <v>广东分公司综合业务部</v>
          </cell>
          <cell r="B56">
            <v>1</v>
          </cell>
        </row>
        <row r="57">
          <cell r="A57" t="str">
            <v>广东分公司机构销售部</v>
          </cell>
          <cell r="B57">
            <v>2</v>
          </cell>
        </row>
        <row r="58">
          <cell r="A58" t="str">
            <v>小计</v>
          </cell>
          <cell r="B58">
            <v>725</v>
          </cell>
        </row>
        <row r="59">
          <cell r="A59" t="str">
            <v>长沙总部证券营业部</v>
          </cell>
          <cell r="B59">
            <v>19</v>
          </cell>
        </row>
        <row r="60">
          <cell r="A60" t="str">
            <v>长沙八一路证券营业部</v>
          </cell>
          <cell r="B60">
            <v>38</v>
          </cell>
        </row>
        <row r="61">
          <cell r="A61" t="str">
            <v>浏阳世纪大道证券营业部</v>
          </cell>
          <cell r="B61">
            <v>11</v>
          </cell>
        </row>
        <row r="62">
          <cell r="A62" t="str">
            <v>长沙曙光中路证券营业部</v>
          </cell>
          <cell r="B62">
            <v>49</v>
          </cell>
        </row>
        <row r="63">
          <cell r="A63" t="str">
            <v>长沙宁乡花明北路证券营业部</v>
          </cell>
          <cell r="B63">
            <v>10</v>
          </cell>
        </row>
        <row r="64">
          <cell r="A64" t="str">
            <v>长沙芙蓉中路证券营业部</v>
          </cell>
          <cell r="B64">
            <v>58</v>
          </cell>
        </row>
        <row r="65">
          <cell r="A65" t="str">
            <v>长沙韶山北路证券营业部</v>
          </cell>
          <cell r="B65">
            <v>50</v>
          </cell>
        </row>
        <row r="66">
          <cell r="A66" t="str">
            <v>长沙县星沙北路证券营业部</v>
          </cell>
          <cell r="B66">
            <v>13</v>
          </cell>
        </row>
        <row r="67">
          <cell r="A67" t="str">
            <v>长沙观沙路证券营业部</v>
          </cell>
          <cell r="B67">
            <v>18</v>
          </cell>
        </row>
        <row r="68">
          <cell r="A68" t="str">
            <v>长沙万芙路证券营业部</v>
          </cell>
          <cell r="B68">
            <v>9</v>
          </cell>
        </row>
        <row r="69">
          <cell r="A69" t="str">
            <v>郴州八一南路证券营业部</v>
          </cell>
          <cell r="B69">
            <v>43</v>
          </cell>
        </row>
        <row r="70">
          <cell r="A70" t="str">
            <v>郴州临武县临武大道证券营业部</v>
          </cell>
          <cell r="B70">
            <v>4</v>
          </cell>
        </row>
        <row r="71">
          <cell r="A71" t="str">
            <v>湘潭韶山中路证券营业部</v>
          </cell>
          <cell r="B71">
            <v>32</v>
          </cell>
        </row>
        <row r="72">
          <cell r="A72" t="str">
            <v>湘乡市大正街证券营业部</v>
          </cell>
          <cell r="B72">
            <v>14</v>
          </cell>
        </row>
        <row r="73">
          <cell r="A73" t="str">
            <v>湘潭芙蓉路证券营业部</v>
          </cell>
          <cell r="B73">
            <v>25</v>
          </cell>
        </row>
        <row r="74">
          <cell r="A74" t="str">
            <v>株洲建设南路证券营业部</v>
          </cell>
          <cell r="B74">
            <v>25</v>
          </cell>
        </row>
        <row r="75">
          <cell r="A75" t="str">
            <v>邵阳城北路证券营业部</v>
          </cell>
          <cell r="B75">
            <v>44</v>
          </cell>
        </row>
        <row r="76">
          <cell r="A76" t="str">
            <v>邵阳邵东金龙大道证券营业部</v>
          </cell>
          <cell r="B76">
            <v>10</v>
          </cell>
        </row>
        <row r="77">
          <cell r="A77" t="str">
            <v>邵阳隆回桃洪路证券营业部</v>
          </cell>
          <cell r="B77">
            <v>9</v>
          </cell>
        </row>
        <row r="78">
          <cell r="A78" t="str">
            <v>武冈武强路证券营业部</v>
          </cell>
          <cell r="B78">
            <v>20</v>
          </cell>
        </row>
        <row r="79">
          <cell r="A79" t="str">
            <v>天津分公司</v>
          </cell>
          <cell r="B79">
            <v>40</v>
          </cell>
        </row>
        <row r="80">
          <cell r="A80" t="str">
            <v>温州车站大道证券营业部</v>
          </cell>
          <cell r="B80">
            <v>24</v>
          </cell>
        </row>
        <row r="81">
          <cell r="A81" t="str">
            <v>北京中关村东路证券营业部</v>
          </cell>
          <cell r="B81">
            <v>20</v>
          </cell>
        </row>
        <row r="82">
          <cell r="A82" t="str">
            <v>北京德胜门外大街证券营业部</v>
          </cell>
          <cell r="B82">
            <v>14</v>
          </cell>
        </row>
        <row r="83">
          <cell r="A83" t="str">
            <v>深圳福华路证券营业部</v>
          </cell>
          <cell r="B83">
            <v>16</v>
          </cell>
        </row>
        <row r="84">
          <cell r="A84" t="str">
            <v>深圳宝安南路证券营业部</v>
          </cell>
          <cell r="B84">
            <v>32</v>
          </cell>
        </row>
        <row r="85">
          <cell r="A85" t="str">
            <v>衡阳解放西路证券营业部</v>
          </cell>
          <cell r="B85">
            <v>22</v>
          </cell>
        </row>
        <row r="86">
          <cell r="A86" t="str">
            <v>吉首人民北路证券营业部</v>
          </cell>
          <cell r="B86">
            <v>25</v>
          </cell>
        </row>
        <row r="87">
          <cell r="A87" t="str">
            <v>张家界回龙路证券营业部</v>
          </cell>
          <cell r="B87">
            <v>21</v>
          </cell>
        </row>
        <row r="88">
          <cell r="A88" t="str">
            <v>怀化红星路证券营业部</v>
          </cell>
          <cell r="B88">
            <v>18</v>
          </cell>
        </row>
        <row r="89">
          <cell r="A89" t="str">
            <v>常德柳叶大道证券营业部</v>
          </cell>
          <cell r="B89">
            <v>20</v>
          </cell>
        </row>
        <row r="90">
          <cell r="A90" t="str">
            <v>娄底清泉街证券营业部</v>
          </cell>
          <cell r="B90">
            <v>18</v>
          </cell>
        </row>
        <row r="91">
          <cell r="A91" t="str">
            <v>益阳康富南路证券营业部</v>
          </cell>
          <cell r="B91">
            <v>11</v>
          </cell>
        </row>
        <row r="92">
          <cell r="A92" t="str">
            <v>岳阳花板桥路证券营业部</v>
          </cell>
          <cell r="B92">
            <v>14</v>
          </cell>
        </row>
        <row r="93">
          <cell r="A93" t="str">
            <v>永州零陵中路证券营业部</v>
          </cell>
          <cell r="B93">
            <v>18</v>
          </cell>
        </row>
        <row r="94">
          <cell r="A94" t="str">
            <v>杭州庆春路证券营业部</v>
          </cell>
          <cell r="B94">
            <v>15</v>
          </cell>
        </row>
        <row r="95">
          <cell r="A95" t="str">
            <v>上海大连路证券营业部</v>
          </cell>
          <cell r="B95">
            <v>9</v>
          </cell>
        </row>
        <row r="96">
          <cell r="A96" t="str">
            <v>杭州绍兴路证券营业部</v>
          </cell>
          <cell r="B96">
            <v>12</v>
          </cell>
        </row>
        <row r="97">
          <cell r="A97" t="str">
            <v>北京东三环中路证券营业部</v>
          </cell>
          <cell r="B97">
            <v>4</v>
          </cell>
        </row>
        <row r="98">
          <cell r="A98" t="str">
            <v>武汉淮海路证券营业部</v>
          </cell>
          <cell r="B98">
            <v>6</v>
          </cell>
        </row>
        <row r="99">
          <cell r="A99" t="str">
            <v>福州鳌峰路证券营业部</v>
          </cell>
          <cell r="B99">
            <v>4</v>
          </cell>
        </row>
        <row r="100">
          <cell r="A100" t="str">
            <v>合肥金寨路证券营业部</v>
          </cell>
          <cell r="B100">
            <v>6</v>
          </cell>
        </row>
        <row r="101">
          <cell r="A101" t="str">
            <v>中山市中山三路证券营业部</v>
          </cell>
          <cell r="B101">
            <v>3</v>
          </cell>
        </row>
        <row r="102">
          <cell r="A102" t="str">
            <v>青岛山东路证券营业部</v>
          </cell>
          <cell r="B102">
            <v>9</v>
          </cell>
        </row>
        <row r="103">
          <cell r="A103" t="str">
            <v>南昌凤凰中大道证券营业部</v>
          </cell>
          <cell r="B103">
            <v>9</v>
          </cell>
        </row>
        <row r="104">
          <cell r="A104" t="str">
            <v>南宁金湖路证券营业部</v>
          </cell>
          <cell r="B104">
            <v>7</v>
          </cell>
        </row>
        <row r="105">
          <cell r="A105" t="str">
            <v>西安大庆路证券营业部</v>
          </cell>
          <cell r="B105">
            <v>14</v>
          </cell>
        </row>
        <row r="106">
          <cell r="A106" t="str">
            <v>沈阳北陵大街证券营业部</v>
          </cell>
          <cell r="B106">
            <v>14</v>
          </cell>
        </row>
        <row r="107">
          <cell r="A107" t="str">
            <v>南京新模范马路证券营业部</v>
          </cell>
          <cell r="B107">
            <v>7</v>
          </cell>
        </row>
        <row r="108">
          <cell r="A108" t="str">
            <v>昆明新兴路证券营业部</v>
          </cell>
          <cell r="B108">
            <v>8</v>
          </cell>
        </row>
        <row r="109">
          <cell r="A109" t="str">
            <v>成都光荣北路证券营业部</v>
          </cell>
          <cell r="B109">
            <v>9</v>
          </cell>
        </row>
        <row r="110">
          <cell r="A110" t="str">
            <v>贵阳花果园大街证券营业部</v>
          </cell>
          <cell r="B110">
            <v>7</v>
          </cell>
        </row>
        <row r="111">
          <cell r="A111" t="str">
            <v>郑州金水路证券营业部</v>
          </cell>
          <cell r="B111">
            <v>11</v>
          </cell>
        </row>
        <row r="112">
          <cell r="A112" t="str">
            <v>深圳彩田路证券营业部</v>
          </cell>
          <cell r="B112">
            <v>12</v>
          </cell>
        </row>
        <row r="113">
          <cell r="A113" t="str">
            <v>台州市府大道证券营业部</v>
          </cell>
          <cell r="B113">
            <v>11</v>
          </cell>
        </row>
        <row r="114">
          <cell r="A114" t="str">
            <v>嘉兴东升东路证券营业部</v>
          </cell>
          <cell r="B114">
            <v>12</v>
          </cell>
        </row>
        <row r="115">
          <cell r="A115" t="str">
            <v>台州三门上洋路证券营业部</v>
          </cell>
          <cell r="B115">
            <v>9</v>
          </cell>
        </row>
        <row r="116">
          <cell r="A116" t="str">
            <v>长兴道园路证券营业部</v>
          </cell>
          <cell r="B116">
            <v>9</v>
          </cell>
        </row>
        <row r="117">
          <cell r="A117" t="str">
            <v>哈尔滨爱建路证券营业部</v>
          </cell>
          <cell r="B117">
            <v>12</v>
          </cell>
        </row>
        <row r="118">
          <cell r="A118" t="str">
            <v>石家庄槐安东路证券营业部</v>
          </cell>
          <cell r="B118">
            <v>8</v>
          </cell>
        </row>
        <row r="119">
          <cell r="A119" t="str">
            <v>广州天河路证券营业部</v>
          </cell>
          <cell r="B119">
            <v>7</v>
          </cell>
        </row>
        <row r="120">
          <cell r="A120" t="str">
            <v>太原长风街证券营业部</v>
          </cell>
          <cell r="B120">
            <v>10</v>
          </cell>
        </row>
        <row r="121">
          <cell r="A121" t="str">
            <v>兰州金昌南路证券营业部</v>
          </cell>
          <cell r="B121">
            <v>8</v>
          </cell>
        </row>
        <row r="122">
          <cell r="A122" t="str">
            <v>长春建设街证券营业部</v>
          </cell>
          <cell r="B122">
            <v>6</v>
          </cell>
        </row>
        <row r="123">
          <cell r="A123" t="str">
            <v>重庆北城天街证券营业部</v>
          </cell>
          <cell r="B123">
            <v>11</v>
          </cell>
        </row>
        <row r="124">
          <cell r="A124" t="str">
            <v>东莞黄金路证券营业部</v>
          </cell>
          <cell r="B124">
            <v>8</v>
          </cell>
        </row>
        <row r="125">
          <cell r="A125" t="str">
            <v>福建莆田营业部</v>
          </cell>
          <cell r="B125">
            <v>1</v>
          </cell>
        </row>
        <row r="126">
          <cell r="A126" t="str">
            <v>营业部小计</v>
          </cell>
          <cell r="B126">
            <v>1092</v>
          </cell>
        </row>
        <row r="127">
          <cell r="A127" t="str">
            <v>公司合计</v>
          </cell>
          <cell r="B127">
            <v>1817</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efreshError="1">
        <row r="1">
          <cell r="A1" t="str">
            <v>各部门人数</v>
          </cell>
        </row>
        <row r="2">
          <cell r="A2" t="str">
            <v>截至：2018.4.30</v>
          </cell>
        </row>
        <row r="3">
          <cell r="A3" t="str">
            <v>部门</v>
          </cell>
          <cell r="B3" t="str">
            <v>现人数</v>
          </cell>
        </row>
        <row r="4">
          <cell r="A4" t="str">
            <v>公司领导</v>
          </cell>
          <cell r="B4">
            <v>13</v>
          </cell>
        </row>
        <row r="5">
          <cell r="A5" t="str">
            <v>董事会办公室</v>
          </cell>
          <cell r="B5">
            <v>6</v>
          </cell>
        </row>
        <row r="6">
          <cell r="A6" t="str">
            <v>办公室</v>
          </cell>
          <cell r="B6">
            <v>15</v>
          </cell>
        </row>
        <row r="7">
          <cell r="A7" t="str">
            <v>北京办事处</v>
          </cell>
          <cell r="B7">
            <v>6</v>
          </cell>
        </row>
        <row r="8">
          <cell r="A8" t="str">
            <v>党群办</v>
          </cell>
          <cell r="B8">
            <v>5</v>
          </cell>
        </row>
        <row r="9">
          <cell r="A9" t="str">
            <v>纪检监察室</v>
          </cell>
          <cell r="B9">
            <v>1</v>
          </cell>
        </row>
        <row r="10">
          <cell r="A10" t="str">
            <v>稽核审计部</v>
          </cell>
          <cell r="B10">
            <v>11</v>
          </cell>
        </row>
        <row r="11">
          <cell r="A11" t="str">
            <v>人力资源部</v>
          </cell>
          <cell r="B11">
            <v>12</v>
          </cell>
        </row>
        <row r="12">
          <cell r="A12" t="str">
            <v>培训学院</v>
          </cell>
          <cell r="B12">
            <v>4</v>
          </cell>
        </row>
        <row r="13">
          <cell r="A13" t="str">
            <v>财务管理部</v>
          </cell>
          <cell r="B13">
            <v>30</v>
          </cell>
        </row>
        <row r="14">
          <cell r="A14" t="str">
            <v>资金运营部</v>
          </cell>
          <cell r="B14">
            <v>6</v>
          </cell>
        </row>
        <row r="15">
          <cell r="A15" t="str">
            <v>合规管理部</v>
          </cell>
          <cell r="B15">
            <v>16</v>
          </cell>
        </row>
        <row r="16">
          <cell r="A16" t="str">
            <v>风险管理部</v>
          </cell>
          <cell r="B16">
            <v>15</v>
          </cell>
        </row>
        <row r="17">
          <cell r="A17" t="str">
            <v>研究发展中心</v>
          </cell>
          <cell r="B17">
            <v>32</v>
          </cell>
        </row>
        <row r="18">
          <cell r="A18" t="str">
            <v>结算管理部</v>
          </cell>
          <cell r="B18">
            <v>22</v>
          </cell>
        </row>
        <row r="19">
          <cell r="A19" t="str">
            <v>资产托管部</v>
          </cell>
          <cell r="B19">
            <v>12</v>
          </cell>
        </row>
        <row r="20">
          <cell r="A20" t="str">
            <v>网络金融部</v>
          </cell>
          <cell r="B20">
            <v>37</v>
          </cell>
        </row>
        <row r="21">
          <cell r="A21" t="str">
            <v>运营管理部</v>
          </cell>
          <cell r="B21">
            <v>60</v>
          </cell>
        </row>
        <row r="22">
          <cell r="A22" t="str">
            <v>信息技术中心</v>
          </cell>
          <cell r="B22">
            <v>43</v>
          </cell>
        </row>
        <row r="23">
          <cell r="A23" t="str">
            <v>资产管理部</v>
          </cell>
          <cell r="B23">
            <v>20</v>
          </cell>
        </row>
        <row r="24">
          <cell r="A24" t="str">
            <v>投资银行管理部</v>
          </cell>
          <cell r="B24">
            <v>7</v>
          </cell>
        </row>
        <row r="25">
          <cell r="A25" t="str">
            <v>质量控制一部</v>
          </cell>
          <cell r="B25">
            <v>2</v>
          </cell>
        </row>
        <row r="26">
          <cell r="A26" t="str">
            <v>质量控制二部</v>
          </cell>
          <cell r="B26">
            <v>6</v>
          </cell>
        </row>
        <row r="27">
          <cell r="A27" t="str">
            <v>持续督导部</v>
          </cell>
          <cell r="B27">
            <v>2</v>
          </cell>
        </row>
        <row r="28">
          <cell r="A28" t="str">
            <v>资本市场部</v>
          </cell>
          <cell r="B28">
            <v>9</v>
          </cell>
        </row>
        <row r="29">
          <cell r="A29" t="str">
            <v>创新发展部</v>
          </cell>
          <cell r="B29">
            <v>1</v>
          </cell>
        </row>
        <row r="30">
          <cell r="A30" t="str">
            <v>经纪业务总部</v>
          </cell>
          <cell r="B30">
            <v>31</v>
          </cell>
        </row>
        <row r="31">
          <cell r="A31" t="str">
            <v>零售业务部</v>
          </cell>
          <cell r="B31">
            <v>18</v>
          </cell>
        </row>
        <row r="32">
          <cell r="A32" t="str">
            <v>金融产品部</v>
          </cell>
          <cell r="B32">
            <v>11</v>
          </cell>
        </row>
        <row r="33">
          <cell r="A33" t="str">
            <v>机构业务部</v>
          </cell>
          <cell r="B33">
            <v>17</v>
          </cell>
        </row>
        <row r="34">
          <cell r="A34" t="str">
            <v>投资银行一部</v>
          </cell>
          <cell r="B34">
            <v>54</v>
          </cell>
        </row>
        <row r="35">
          <cell r="A35" t="str">
            <v>投资银行二部</v>
          </cell>
          <cell r="B35">
            <v>32</v>
          </cell>
        </row>
        <row r="36">
          <cell r="A36" t="str">
            <v>投资银行三部</v>
          </cell>
          <cell r="B36">
            <v>30</v>
          </cell>
        </row>
        <row r="37">
          <cell r="A37" t="str">
            <v>投资银行四部</v>
          </cell>
          <cell r="B37">
            <v>9</v>
          </cell>
        </row>
        <row r="38">
          <cell r="A38" t="str">
            <v>投资银行北京一部</v>
          </cell>
          <cell r="B38">
            <v>10</v>
          </cell>
        </row>
        <row r="39">
          <cell r="A39" t="str">
            <v>投资银行北京二部</v>
          </cell>
          <cell r="B39">
            <v>5</v>
          </cell>
        </row>
        <row r="40">
          <cell r="A40" t="str">
            <v>浙江分公司</v>
          </cell>
          <cell r="B40">
            <v>4</v>
          </cell>
        </row>
        <row r="41">
          <cell r="A41" t="str">
            <v>浙江分公司综合管理部</v>
          </cell>
          <cell r="B41">
            <v>5</v>
          </cell>
        </row>
        <row r="42">
          <cell r="A42" t="str">
            <v>浙江分公司综合业务部</v>
          </cell>
          <cell r="B42">
            <v>2</v>
          </cell>
        </row>
        <row r="43">
          <cell r="A43" t="str">
            <v>量化产品投资部</v>
          </cell>
          <cell r="B43">
            <v>7</v>
          </cell>
        </row>
        <row r="44">
          <cell r="A44" t="str">
            <v>权益产品投资部</v>
          </cell>
          <cell r="B44">
            <v>15</v>
          </cell>
        </row>
        <row r="45">
          <cell r="A45" t="str">
            <v>固定收益产品投资部</v>
          </cell>
          <cell r="B45">
            <v>6</v>
          </cell>
        </row>
        <row r="46">
          <cell r="A46" t="str">
            <v>深圳分公司</v>
          </cell>
          <cell r="B46">
            <v>3</v>
          </cell>
        </row>
        <row r="47">
          <cell r="A47" t="str">
            <v>风险管理部（深）</v>
          </cell>
          <cell r="B47">
            <v>5</v>
          </cell>
        </row>
        <row r="48">
          <cell r="A48" t="str">
            <v>固定收益投资部</v>
          </cell>
          <cell r="B48">
            <v>7</v>
          </cell>
        </row>
        <row r="49">
          <cell r="A49" t="str">
            <v>固定收益市场部</v>
          </cell>
          <cell r="B49">
            <v>10</v>
          </cell>
        </row>
        <row r="50">
          <cell r="A50" t="str">
            <v>证券投资部</v>
          </cell>
          <cell r="B50">
            <v>13</v>
          </cell>
        </row>
        <row r="51">
          <cell r="A51" t="str">
            <v>金融衍生品投资部</v>
          </cell>
          <cell r="B51">
            <v>10</v>
          </cell>
        </row>
        <row r="52">
          <cell r="A52" t="str">
            <v>投资顾问业务部</v>
          </cell>
          <cell r="B52">
            <v>4</v>
          </cell>
        </row>
        <row r="53">
          <cell r="A53" t="str">
            <v>做市业务部</v>
          </cell>
          <cell r="B53">
            <v>9</v>
          </cell>
        </row>
        <row r="54">
          <cell r="A54" t="str">
            <v>广东分公司</v>
          </cell>
          <cell r="B54">
            <v>3</v>
          </cell>
        </row>
        <row r="55">
          <cell r="A55" t="str">
            <v>广东分公司综合管理部</v>
          </cell>
          <cell r="B55">
            <v>2</v>
          </cell>
        </row>
        <row r="56">
          <cell r="A56" t="str">
            <v>广东分公司综合业务部</v>
          </cell>
          <cell r="B56">
            <v>1</v>
          </cell>
        </row>
        <row r="57">
          <cell r="A57" t="str">
            <v>广东分公司机构销售部</v>
          </cell>
          <cell r="B57">
            <v>2</v>
          </cell>
        </row>
        <row r="58">
          <cell r="A58" t="str">
            <v>小计</v>
          </cell>
          <cell r="B58">
            <v>718</v>
          </cell>
        </row>
        <row r="59">
          <cell r="A59" t="str">
            <v>长沙总部证券营业部</v>
          </cell>
          <cell r="B59">
            <v>20</v>
          </cell>
        </row>
        <row r="60">
          <cell r="A60" t="str">
            <v>长沙八一路证券营业部</v>
          </cell>
          <cell r="B60">
            <v>38</v>
          </cell>
        </row>
        <row r="61">
          <cell r="A61" t="str">
            <v>浏阳世纪大道证券营业部</v>
          </cell>
          <cell r="B61">
            <v>11</v>
          </cell>
        </row>
        <row r="62">
          <cell r="A62" t="str">
            <v>长沙曙光中路证券营业部</v>
          </cell>
          <cell r="B62">
            <v>49</v>
          </cell>
        </row>
        <row r="63">
          <cell r="A63" t="str">
            <v>长沙宁乡花明北路证券营业部</v>
          </cell>
          <cell r="B63">
            <v>9</v>
          </cell>
        </row>
        <row r="64">
          <cell r="A64" t="str">
            <v>长沙芙蓉中路证券营业部</v>
          </cell>
          <cell r="B64">
            <v>57</v>
          </cell>
        </row>
        <row r="65">
          <cell r="A65" t="str">
            <v>长沙韶山北路证券营业部</v>
          </cell>
          <cell r="B65">
            <v>50</v>
          </cell>
        </row>
        <row r="66">
          <cell r="A66" t="str">
            <v>长沙县星沙北路证券营业部</v>
          </cell>
          <cell r="B66">
            <v>14</v>
          </cell>
        </row>
        <row r="67">
          <cell r="A67" t="str">
            <v>长沙观沙路证券营业部</v>
          </cell>
          <cell r="B67">
            <v>18</v>
          </cell>
        </row>
        <row r="68">
          <cell r="A68" t="str">
            <v>长沙万芙路证券营业部</v>
          </cell>
          <cell r="B68">
            <v>8</v>
          </cell>
        </row>
        <row r="69">
          <cell r="A69" t="str">
            <v>郴州八一南路证券营业部</v>
          </cell>
          <cell r="B69">
            <v>44</v>
          </cell>
        </row>
        <row r="70">
          <cell r="A70" t="str">
            <v>郴州临武县临武大道证券营业部</v>
          </cell>
          <cell r="B70">
            <v>4</v>
          </cell>
        </row>
        <row r="71">
          <cell r="A71" t="str">
            <v>湘潭韶山中路证券营业部</v>
          </cell>
          <cell r="B71">
            <v>33</v>
          </cell>
        </row>
        <row r="72">
          <cell r="A72" t="str">
            <v>湘乡市大正街证券营业部</v>
          </cell>
          <cell r="B72">
            <v>14</v>
          </cell>
        </row>
        <row r="73">
          <cell r="A73" t="str">
            <v>湘潭芙蓉路证券营业部</v>
          </cell>
          <cell r="B73">
            <v>26</v>
          </cell>
        </row>
        <row r="74">
          <cell r="A74" t="str">
            <v>株洲建设南路证券营业部</v>
          </cell>
          <cell r="B74">
            <v>26</v>
          </cell>
        </row>
        <row r="75">
          <cell r="A75" t="str">
            <v>邵阳城北路证券营业部</v>
          </cell>
          <cell r="B75">
            <v>44</v>
          </cell>
        </row>
        <row r="76">
          <cell r="A76" t="str">
            <v>邵阳邵东金龙大道证券营业部</v>
          </cell>
          <cell r="B76">
            <v>10</v>
          </cell>
        </row>
        <row r="77">
          <cell r="A77" t="str">
            <v>邵阳隆回桃洪路证券营业部</v>
          </cell>
          <cell r="B77">
            <v>9</v>
          </cell>
        </row>
        <row r="78">
          <cell r="A78" t="str">
            <v>武冈武强路证券营业部</v>
          </cell>
          <cell r="B78">
            <v>20</v>
          </cell>
        </row>
        <row r="79">
          <cell r="A79" t="str">
            <v>天津分公司</v>
          </cell>
          <cell r="B79">
            <v>40</v>
          </cell>
        </row>
        <row r="80">
          <cell r="A80" t="str">
            <v>温州车站大道证券营业部</v>
          </cell>
          <cell r="B80">
            <v>24</v>
          </cell>
        </row>
        <row r="81">
          <cell r="A81" t="str">
            <v>北京中关村东路证券营业部</v>
          </cell>
          <cell r="B81">
            <v>22</v>
          </cell>
        </row>
        <row r="82">
          <cell r="A82" t="str">
            <v>北京德胜门外大街证券营业部</v>
          </cell>
          <cell r="B82">
            <v>14</v>
          </cell>
        </row>
        <row r="83">
          <cell r="A83" t="str">
            <v>深圳福华路证券营业部</v>
          </cell>
          <cell r="B83">
            <v>16</v>
          </cell>
        </row>
        <row r="84">
          <cell r="A84" t="str">
            <v>深圳宝安南路证券营业部</v>
          </cell>
          <cell r="B84">
            <v>34</v>
          </cell>
        </row>
        <row r="85">
          <cell r="A85" t="str">
            <v>衡阳解放西路证券营业部</v>
          </cell>
          <cell r="B85">
            <v>22</v>
          </cell>
        </row>
        <row r="86">
          <cell r="A86" t="str">
            <v>吉首人民北路证券营业部</v>
          </cell>
          <cell r="B86">
            <v>23</v>
          </cell>
        </row>
        <row r="87">
          <cell r="A87" t="str">
            <v>张家界回龙路证券营业部</v>
          </cell>
          <cell r="B87">
            <v>20</v>
          </cell>
        </row>
        <row r="88">
          <cell r="A88" t="str">
            <v>怀化红星路证券营业部</v>
          </cell>
          <cell r="B88">
            <v>18</v>
          </cell>
        </row>
        <row r="89">
          <cell r="A89" t="str">
            <v>常德柳叶大道证券营业部</v>
          </cell>
          <cell r="B89">
            <v>20</v>
          </cell>
        </row>
        <row r="90">
          <cell r="A90" t="str">
            <v>娄底清泉街证券营业部</v>
          </cell>
          <cell r="B90">
            <v>17</v>
          </cell>
        </row>
        <row r="91">
          <cell r="A91" t="str">
            <v>益阳康富南路证券营业部</v>
          </cell>
          <cell r="B91">
            <v>11</v>
          </cell>
        </row>
        <row r="92">
          <cell r="A92" t="str">
            <v>岳阳花板桥路证券营业部</v>
          </cell>
          <cell r="B92">
            <v>15</v>
          </cell>
        </row>
        <row r="93">
          <cell r="A93" t="str">
            <v>永州零陵中路证券营业部</v>
          </cell>
          <cell r="B93">
            <v>18</v>
          </cell>
        </row>
        <row r="94">
          <cell r="A94" t="str">
            <v>杭州庆春路证券营业部</v>
          </cell>
          <cell r="B94">
            <v>16</v>
          </cell>
        </row>
        <row r="95">
          <cell r="A95" t="str">
            <v>上海大连路证券营业部</v>
          </cell>
          <cell r="B95">
            <v>10</v>
          </cell>
        </row>
        <row r="96">
          <cell r="A96" t="str">
            <v>杭州绍兴路证券营业部</v>
          </cell>
          <cell r="B96">
            <v>12</v>
          </cell>
        </row>
        <row r="97">
          <cell r="A97" t="str">
            <v>北京东三环中路证券营业部</v>
          </cell>
          <cell r="B97">
            <v>4</v>
          </cell>
        </row>
        <row r="98">
          <cell r="A98" t="str">
            <v>武汉淮海路证券营业部</v>
          </cell>
          <cell r="B98">
            <v>6</v>
          </cell>
        </row>
        <row r="99">
          <cell r="A99" t="str">
            <v>福州鳌峰路证券营业部</v>
          </cell>
          <cell r="B99">
            <v>4</v>
          </cell>
        </row>
        <row r="100">
          <cell r="A100" t="str">
            <v>合肥金寨路证券营业部</v>
          </cell>
          <cell r="B100">
            <v>6</v>
          </cell>
        </row>
        <row r="101">
          <cell r="A101" t="str">
            <v>中山市中山三路证券营业部</v>
          </cell>
          <cell r="B101">
            <v>3</v>
          </cell>
        </row>
        <row r="102">
          <cell r="A102" t="str">
            <v>青岛山东路证券营业部</v>
          </cell>
          <cell r="B102">
            <v>8</v>
          </cell>
        </row>
        <row r="103">
          <cell r="A103" t="str">
            <v>南昌凤凰中大道证券营业部</v>
          </cell>
          <cell r="B103">
            <v>10</v>
          </cell>
        </row>
        <row r="104">
          <cell r="A104" t="str">
            <v>南宁金湖路证券营业部</v>
          </cell>
          <cell r="B104">
            <v>6</v>
          </cell>
        </row>
        <row r="105">
          <cell r="A105" t="str">
            <v>西安大庆路证券营业部</v>
          </cell>
          <cell r="B105">
            <v>16</v>
          </cell>
        </row>
        <row r="106">
          <cell r="A106" t="str">
            <v>沈阳北陵大街证券营业部</v>
          </cell>
          <cell r="B106">
            <v>13</v>
          </cell>
        </row>
        <row r="107">
          <cell r="A107" t="str">
            <v>南京新模范马路证券营业部</v>
          </cell>
          <cell r="B107">
            <v>5</v>
          </cell>
        </row>
        <row r="108">
          <cell r="A108" t="str">
            <v>昆明新兴路证券营业部</v>
          </cell>
          <cell r="B108">
            <v>6</v>
          </cell>
        </row>
        <row r="109">
          <cell r="A109" t="str">
            <v>成都光荣北路证券营业部</v>
          </cell>
          <cell r="B109">
            <v>9</v>
          </cell>
        </row>
        <row r="110">
          <cell r="A110" t="str">
            <v>贵阳花果园大街证券营业部</v>
          </cell>
          <cell r="B110">
            <v>7</v>
          </cell>
        </row>
        <row r="111">
          <cell r="A111" t="str">
            <v>郑州金水路证券营业部</v>
          </cell>
          <cell r="B111">
            <v>12</v>
          </cell>
        </row>
        <row r="112">
          <cell r="A112" t="str">
            <v>深圳彩田路证券营业部</v>
          </cell>
          <cell r="B112">
            <v>12</v>
          </cell>
        </row>
        <row r="113">
          <cell r="A113" t="str">
            <v>台州市府大道证券营业部</v>
          </cell>
          <cell r="B113">
            <v>11</v>
          </cell>
        </row>
        <row r="114">
          <cell r="A114" t="str">
            <v>嘉兴东升东路证券营业部</v>
          </cell>
          <cell r="B114">
            <v>11</v>
          </cell>
        </row>
        <row r="115">
          <cell r="A115" t="str">
            <v>台州三门上洋路证券营业部</v>
          </cell>
          <cell r="B115">
            <v>8</v>
          </cell>
        </row>
        <row r="116">
          <cell r="A116" t="str">
            <v>长兴道园路证券营业部</v>
          </cell>
          <cell r="B116">
            <v>10</v>
          </cell>
        </row>
        <row r="117">
          <cell r="A117" t="str">
            <v>哈尔滨爱建路证券营业部</v>
          </cell>
          <cell r="B117">
            <v>13</v>
          </cell>
        </row>
        <row r="118">
          <cell r="A118" t="str">
            <v>石家庄槐安东路证券营业部</v>
          </cell>
          <cell r="B118">
            <v>8</v>
          </cell>
        </row>
        <row r="119">
          <cell r="A119" t="str">
            <v>广州天河路证券营业部</v>
          </cell>
          <cell r="B119">
            <v>6</v>
          </cell>
        </row>
        <row r="120">
          <cell r="A120" t="str">
            <v>太原长风街证券营业部</v>
          </cell>
          <cell r="B120">
            <v>10</v>
          </cell>
        </row>
        <row r="121">
          <cell r="A121" t="str">
            <v>兰州金昌南路证券营业部</v>
          </cell>
          <cell r="B121">
            <v>8</v>
          </cell>
        </row>
        <row r="122">
          <cell r="A122" t="str">
            <v>长春建设街证券营业部</v>
          </cell>
          <cell r="B122">
            <v>6</v>
          </cell>
        </row>
        <row r="123">
          <cell r="A123" t="str">
            <v>重庆北城天街证券营业部</v>
          </cell>
          <cell r="B123">
            <v>11</v>
          </cell>
        </row>
        <row r="124">
          <cell r="A124" t="str">
            <v>东莞黄金路证券营业部</v>
          </cell>
          <cell r="B124">
            <v>8</v>
          </cell>
        </row>
        <row r="125">
          <cell r="A125" t="str">
            <v>福建莆田营业部</v>
          </cell>
          <cell r="B125">
            <v>3</v>
          </cell>
        </row>
        <row r="126">
          <cell r="A126" t="str">
            <v>营业部小计</v>
          </cell>
          <cell r="B126">
            <v>1096</v>
          </cell>
        </row>
        <row r="127">
          <cell r="A127" t="str">
            <v>公司合计</v>
          </cell>
          <cell r="B127">
            <v>1814</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1">
          <cell r="A1" t="str">
            <v>各部门人数</v>
          </cell>
          <cell r="B1">
            <v>0</v>
          </cell>
        </row>
        <row r="2">
          <cell r="A2" t="str">
            <v>截至：2018.5.31</v>
          </cell>
          <cell r="B2">
            <v>0</v>
          </cell>
        </row>
        <row r="3">
          <cell r="A3" t="str">
            <v>部门</v>
          </cell>
          <cell r="B3" t="str">
            <v>现人数</v>
          </cell>
        </row>
        <row r="4">
          <cell r="A4" t="str">
            <v>公司领导</v>
          </cell>
          <cell r="B4">
            <v>12</v>
          </cell>
        </row>
        <row r="5">
          <cell r="A5" t="str">
            <v>董事会办公室</v>
          </cell>
          <cell r="B5">
            <v>5</v>
          </cell>
        </row>
        <row r="6">
          <cell r="A6" t="str">
            <v>办公室</v>
          </cell>
          <cell r="B6">
            <v>15</v>
          </cell>
        </row>
        <row r="7">
          <cell r="A7" t="str">
            <v>北京办事处</v>
          </cell>
          <cell r="B7">
            <v>6</v>
          </cell>
        </row>
        <row r="8">
          <cell r="A8" t="str">
            <v>党群办</v>
          </cell>
          <cell r="B8">
            <v>4</v>
          </cell>
        </row>
        <row r="9">
          <cell r="A9" t="str">
            <v>纪检监察室</v>
          </cell>
          <cell r="B9">
            <v>1</v>
          </cell>
        </row>
        <row r="10">
          <cell r="A10" t="str">
            <v>稽核审计部</v>
          </cell>
          <cell r="B10">
            <v>11</v>
          </cell>
        </row>
        <row r="11">
          <cell r="A11" t="str">
            <v>人力资源部</v>
          </cell>
          <cell r="B11">
            <v>12</v>
          </cell>
        </row>
        <row r="12">
          <cell r="A12" t="str">
            <v>培训学院</v>
          </cell>
          <cell r="B12">
            <v>4</v>
          </cell>
        </row>
        <row r="13">
          <cell r="A13" t="str">
            <v>财务管理部</v>
          </cell>
          <cell r="B13">
            <v>30</v>
          </cell>
        </row>
        <row r="14">
          <cell r="A14" t="str">
            <v>资金运营部</v>
          </cell>
          <cell r="B14">
            <v>6</v>
          </cell>
        </row>
        <row r="15">
          <cell r="A15" t="str">
            <v>合规管理部</v>
          </cell>
          <cell r="B15">
            <v>16</v>
          </cell>
        </row>
        <row r="16">
          <cell r="A16" t="str">
            <v>风险管理部</v>
          </cell>
          <cell r="B16">
            <v>15</v>
          </cell>
        </row>
        <row r="17">
          <cell r="A17" t="str">
            <v>研究发展中心</v>
          </cell>
          <cell r="B17">
            <v>28</v>
          </cell>
        </row>
        <row r="18">
          <cell r="A18" t="str">
            <v>结算管理部</v>
          </cell>
          <cell r="B18">
            <v>22</v>
          </cell>
        </row>
        <row r="19">
          <cell r="A19" t="str">
            <v>资产托管部</v>
          </cell>
          <cell r="B19">
            <v>12</v>
          </cell>
        </row>
        <row r="20">
          <cell r="A20" t="str">
            <v>网络金融部</v>
          </cell>
          <cell r="B20">
            <v>37</v>
          </cell>
        </row>
        <row r="21">
          <cell r="A21" t="str">
            <v>运营管理部</v>
          </cell>
          <cell r="B21">
            <v>60</v>
          </cell>
        </row>
        <row r="22">
          <cell r="A22" t="str">
            <v>信息技术中心</v>
          </cell>
          <cell r="B22">
            <v>43</v>
          </cell>
        </row>
        <row r="23">
          <cell r="A23" t="str">
            <v>资产管理部</v>
          </cell>
          <cell r="B23">
            <v>20</v>
          </cell>
        </row>
        <row r="24">
          <cell r="A24" t="str">
            <v>投资银行管理部</v>
          </cell>
          <cell r="B24">
            <v>7</v>
          </cell>
        </row>
        <row r="25">
          <cell r="A25" t="str">
            <v>质量控制一部</v>
          </cell>
          <cell r="B25">
            <v>2</v>
          </cell>
        </row>
        <row r="26">
          <cell r="A26" t="str">
            <v>质量控制二部</v>
          </cell>
          <cell r="B26">
            <v>6</v>
          </cell>
        </row>
        <row r="27">
          <cell r="A27" t="str">
            <v>持续督导部</v>
          </cell>
          <cell r="B27">
            <v>2</v>
          </cell>
        </row>
        <row r="28">
          <cell r="A28" t="str">
            <v>资本市场部</v>
          </cell>
          <cell r="B28">
            <v>9</v>
          </cell>
        </row>
        <row r="29">
          <cell r="A29" t="str">
            <v>创新发展部</v>
          </cell>
          <cell r="B29">
            <v>1</v>
          </cell>
        </row>
        <row r="30">
          <cell r="A30" t="str">
            <v>经纪业务总部</v>
          </cell>
          <cell r="B30">
            <v>31</v>
          </cell>
        </row>
        <row r="31">
          <cell r="A31" t="str">
            <v>零售业务部</v>
          </cell>
          <cell r="B31">
            <v>18</v>
          </cell>
        </row>
        <row r="32">
          <cell r="A32" t="str">
            <v>金融产品部</v>
          </cell>
          <cell r="B32">
            <v>11</v>
          </cell>
        </row>
        <row r="33">
          <cell r="A33" t="str">
            <v>机构业务部</v>
          </cell>
          <cell r="B33">
            <v>17</v>
          </cell>
        </row>
        <row r="34">
          <cell r="A34" t="str">
            <v>投资银行一部</v>
          </cell>
          <cell r="B34">
            <v>54</v>
          </cell>
        </row>
        <row r="35">
          <cell r="A35" t="str">
            <v>投资银行二部</v>
          </cell>
          <cell r="B35">
            <v>32</v>
          </cell>
        </row>
        <row r="36">
          <cell r="A36" t="str">
            <v>投资银行三部</v>
          </cell>
          <cell r="B36">
            <v>30</v>
          </cell>
        </row>
        <row r="37">
          <cell r="A37" t="str">
            <v>投资银行四部</v>
          </cell>
          <cell r="B37">
            <v>9</v>
          </cell>
        </row>
        <row r="38">
          <cell r="A38" t="str">
            <v>投资银行北京一部</v>
          </cell>
          <cell r="B38">
            <v>13</v>
          </cell>
        </row>
        <row r="39">
          <cell r="A39" t="str">
            <v>投资银行北京二部</v>
          </cell>
          <cell r="B39">
            <v>5</v>
          </cell>
        </row>
        <row r="40">
          <cell r="A40" t="str">
            <v>浙江分公司</v>
          </cell>
          <cell r="B40">
            <v>4</v>
          </cell>
        </row>
        <row r="41">
          <cell r="A41" t="str">
            <v>浙江分公司综合管理部</v>
          </cell>
          <cell r="B41">
            <v>5</v>
          </cell>
        </row>
        <row r="42">
          <cell r="A42" t="str">
            <v>浙江分公司综合业务部</v>
          </cell>
          <cell r="B42">
            <v>2</v>
          </cell>
        </row>
        <row r="43">
          <cell r="A43" t="str">
            <v>量化产品投资部</v>
          </cell>
          <cell r="B43">
            <v>11</v>
          </cell>
        </row>
        <row r="44">
          <cell r="A44" t="str">
            <v>权益产品投资部</v>
          </cell>
          <cell r="B44">
            <v>15</v>
          </cell>
        </row>
        <row r="45">
          <cell r="A45" t="str">
            <v>固定收益产品投资部</v>
          </cell>
          <cell r="B45">
            <v>6</v>
          </cell>
        </row>
        <row r="46">
          <cell r="A46" t="str">
            <v>深圳分公司</v>
          </cell>
          <cell r="B46">
            <v>3</v>
          </cell>
        </row>
        <row r="47">
          <cell r="A47" t="str">
            <v>风险管理部（深）</v>
          </cell>
          <cell r="B47">
            <v>5</v>
          </cell>
        </row>
        <row r="48">
          <cell r="A48" t="str">
            <v>固定收益投资部</v>
          </cell>
          <cell r="B48">
            <v>7</v>
          </cell>
        </row>
        <row r="49">
          <cell r="A49" t="str">
            <v>固定收益市场部</v>
          </cell>
          <cell r="B49">
            <v>10</v>
          </cell>
        </row>
        <row r="50">
          <cell r="A50" t="str">
            <v>证券投资部</v>
          </cell>
          <cell r="B50">
            <v>13</v>
          </cell>
        </row>
        <row r="51">
          <cell r="A51" t="str">
            <v>金融衍生品投资部</v>
          </cell>
          <cell r="B51">
            <v>9</v>
          </cell>
        </row>
        <row r="52">
          <cell r="A52" t="str">
            <v>投资顾问业务部</v>
          </cell>
          <cell r="B52">
            <v>4</v>
          </cell>
        </row>
        <row r="53">
          <cell r="A53" t="str">
            <v>做市业务部</v>
          </cell>
          <cell r="B53">
            <v>9</v>
          </cell>
        </row>
        <row r="54">
          <cell r="A54" t="str">
            <v>广东分公司</v>
          </cell>
          <cell r="B54">
            <v>3</v>
          </cell>
        </row>
        <row r="55">
          <cell r="A55" t="str">
            <v>广东分公司综合管理部</v>
          </cell>
          <cell r="B55">
            <v>2</v>
          </cell>
        </row>
        <row r="56">
          <cell r="A56" t="str">
            <v>广东分公司综合业务部</v>
          </cell>
          <cell r="B56">
            <v>1</v>
          </cell>
        </row>
        <row r="57">
          <cell r="A57" t="str">
            <v>广东分公司机构销售部</v>
          </cell>
          <cell r="B57">
            <v>2</v>
          </cell>
        </row>
        <row r="58">
          <cell r="A58" t="str">
            <v>小计</v>
          </cell>
          <cell r="B58">
            <v>717</v>
          </cell>
        </row>
        <row r="59">
          <cell r="A59" t="str">
            <v>长沙总部证券营业部</v>
          </cell>
          <cell r="B59">
            <v>21</v>
          </cell>
        </row>
        <row r="60">
          <cell r="A60" t="str">
            <v>长沙八一路证券营业部</v>
          </cell>
          <cell r="B60">
            <v>39</v>
          </cell>
        </row>
        <row r="61">
          <cell r="A61" t="str">
            <v>浏阳世纪大道证券营业部</v>
          </cell>
          <cell r="B61">
            <v>10</v>
          </cell>
        </row>
        <row r="62">
          <cell r="A62" t="str">
            <v>长沙曙光中路证券营业部</v>
          </cell>
          <cell r="B62">
            <v>50</v>
          </cell>
        </row>
        <row r="63">
          <cell r="A63" t="str">
            <v>长沙宁乡花明北路证券营业部</v>
          </cell>
          <cell r="B63">
            <v>9</v>
          </cell>
        </row>
        <row r="64">
          <cell r="A64" t="str">
            <v>长沙芙蓉中路证券营业部</v>
          </cell>
          <cell r="B64">
            <v>56</v>
          </cell>
        </row>
        <row r="65">
          <cell r="A65" t="str">
            <v>长沙韶山北路证券营业部</v>
          </cell>
          <cell r="B65">
            <v>48</v>
          </cell>
        </row>
        <row r="66">
          <cell r="A66" t="str">
            <v>长沙县星沙北路证券营业部</v>
          </cell>
          <cell r="B66">
            <v>14</v>
          </cell>
        </row>
        <row r="67">
          <cell r="A67" t="str">
            <v>长沙观沙路证券营业部</v>
          </cell>
          <cell r="B67">
            <v>16</v>
          </cell>
        </row>
        <row r="68">
          <cell r="A68" t="str">
            <v>长沙万芙路证券营业部</v>
          </cell>
          <cell r="B68">
            <v>8</v>
          </cell>
        </row>
        <row r="69">
          <cell r="A69" t="str">
            <v>郴州八一南路证券营业部</v>
          </cell>
          <cell r="B69">
            <v>44</v>
          </cell>
        </row>
        <row r="70">
          <cell r="A70" t="str">
            <v>郴州临武县临武大道证券营业部</v>
          </cell>
          <cell r="B70">
            <v>4</v>
          </cell>
        </row>
        <row r="71">
          <cell r="A71" t="str">
            <v>湘潭韶山中路证券营业部</v>
          </cell>
          <cell r="B71">
            <v>34</v>
          </cell>
        </row>
        <row r="72">
          <cell r="A72" t="str">
            <v>湘乡市大正街证券营业部</v>
          </cell>
          <cell r="B72">
            <v>14</v>
          </cell>
        </row>
        <row r="73">
          <cell r="A73" t="str">
            <v>湘潭芙蓉路证券营业部</v>
          </cell>
          <cell r="B73">
            <v>26</v>
          </cell>
        </row>
        <row r="74">
          <cell r="A74" t="str">
            <v>株洲建设南路证券营业部</v>
          </cell>
          <cell r="B74">
            <v>26</v>
          </cell>
        </row>
        <row r="75">
          <cell r="A75" t="str">
            <v>邵阳城北路证券营业部</v>
          </cell>
          <cell r="B75">
            <v>44</v>
          </cell>
        </row>
        <row r="76">
          <cell r="A76" t="str">
            <v>邵阳邵东金龙大道证券营业部</v>
          </cell>
          <cell r="B76">
            <v>9</v>
          </cell>
        </row>
        <row r="77">
          <cell r="A77" t="str">
            <v>邵阳隆回桃洪路证券营业部</v>
          </cell>
          <cell r="B77">
            <v>9</v>
          </cell>
        </row>
        <row r="78">
          <cell r="A78" t="str">
            <v>武冈武强路证券营业部</v>
          </cell>
          <cell r="B78">
            <v>19</v>
          </cell>
        </row>
        <row r="79">
          <cell r="A79" t="str">
            <v>天津分公司</v>
          </cell>
          <cell r="B79">
            <v>38</v>
          </cell>
        </row>
        <row r="80">
          <cell r="A80" t="str">
            <v>温州车站大道证券营业部</v>
          </cell>
          <cell r="B80">
            <v>24</v>
          </cell>
        </row>
        <row r="81">
          <cell r="A81" t="str">
            <v>北京中关村东路证券营业部</v>
          </cell>
          <cell r="B81">
            <v>22</v>
          </cell>
        </row>
        <row r="82">
          <cell r="A82" t="str">
            <v>北京德胜门外大街证券营业部</v>
          </cell>
          <cell r="B82">
            <v>14</v>
          </cell>
        </row>
        <row r="83">
          <cell r="A83" t="str">
            <v>深圳福华路证券营业部</v>
          </cell>
          <cell r="B83">
            <v>14</v>
          </cell>
        </row>
        <row r="84">
          <cell r="A84" t="str">
            <v>深圳宝安南路证券营业部</v>
          </cell>
          <cell r="B84">
            <v>34</v>
          </cell>
        </row>
        <row r="85">
          <cell r="A85" t="str">
            <v>衡阳解放西路证券营业部</v>
          </cell>
          <cell r="B85">
            <v>22</v>
          </cell>
        </row>
        <row r="86">
          <cell r="A86" t="str">
            <v>吉首人民北路证券营业部</v>
          </cell>
          <cell r="B86">
            <v>24</v>
          </cell>
        </row>
        <row r="87">
          <cell r="A87" t="str">
            <v>张家界回龙路证券营业部</v>
          </cell>
          <cell r="B87">
            <v>19</v>
          </cell>
        </row>
        <row r="88">
          <cell r="A88" t="str">
            <v>怀化红星路证券营业部</v>
          </cell>
          <cell r="B88">
            <v>18</v>
          </cell>
        </row>
        <row r="89">
          <cell r="A89" t="str">
            <v>常德柳叶大道证券营业部</v>
          </cell>
          <cell r="B89">
            <v>20</v>
          </cell>
        </row>
        <row r="90">
          <cell r="A90" t="str">
            <v>娄底清泉街证券营业部</v>
          </cell>
          <cell r="B90">
            <v>17</v>
          </cell>
        </row>
        <row r="91">
          <cell r="A91" t="str">
            <v>益阳康富南路证券营业部</v>
          </cell>
          <cell r="B91">
            <v>12</v>
          </cell>
        </row>
        <row r="92">
          <cell r="A92" t="str">
            <v>岳阳花板桥路证券营业部</v>
          </cell>
          <cell r="B92">
            <v>15</v>
          </cell>
        </row>
        <row r="93">
          <cell r="A93" t="str">
            <v>永州零陵中路证券营业部</v>
          </cell>
          <cell r="B93">
            <v>18</v>
          </cell>
        </row>
        <row r="94">
          <cell r="A94" t="str">
            <v>杭州庆春路证券营业部</v>
          </cell>
          <cell r="B94">
            <v>19</v>
          </cell>
        </row>
        <row r="95">
          <cell r="A95" t="str">
            <v>上海大连路证券营业部</v>
          </cell>
          <cell r="B95">
            <v>10</v>
          </cell>
        </row>
        <row r="96">
          <cell r="A96" t="str">
            <v>杭州绍兴路证券营业部</v>
          </cell>
          <cell r="B96">
            <v>11</v>
          </cell>
        </row>
        <row r="97">
          <cell r="A97" t="str">
            <v>北京东三环中路证券营业部</v>
          </cell>
          <cell r="B97">
            <v>4</v>
          </cell>
        </row>
        <row r="98">
          <cell r="A98" t="str">
            <v>武汉淮海路证券营业部</v>
          </cell>
          <cell r="B98">
            <v>6</v>
          </cell>
        </row>
        <row r="99">
          <cell r="A99" t="str">
            <v>福州鳌峰路证券营业部</v>
          </cell>
          <cell r="B99">
            <v>4</v>
          </cell>
        </row>
        <row r="100">
          <cell r="A100" t="str">
            <v>合肥金寨路证券营业部</v>
          </cell>
          <cell r="B100">
            <v>6</v>
          </cell>
        </row>
        <row r="101">
          <cell r="A101" t="str">
            <v>中山市中山三路证券营业部</v>
          </cell>
          <cell r="B101">
            <v>3</v>
          </cell>
        </row>
        <row r="102">
          <cell r="A102" t="str">
            <v>青岛山东路证券营业部</v>
          </cell>
          <cell r="B102">
            <v>8</v>
          </cell>
        </row>
        <row r="103">
          <cell r="A103" t="str">
            <v>南昌凤凰中大道证券营业部</v>
          </cell>
          <cell r="B103">
            <v>10</v>
          </cell>
        </row>
        <row r="104">
          <cell r="A104" t="str">
            <v>南宁金湖路证券营业部</v>
          </cell>
          <cell r="B104">
            <v>6</v>
          </cell>
        </row>
        <row r="105">
          <cell r="A105" t="str">
            <v>西安大庆路证券营业部</v>
          </cell>
          <cell r="B105">
            <v>16</v>
          </cell>
        </row>
        <row r="106">
          <cell r="A106" t="str">
            <v>沈阳北陵大街证券营业部</v>
          </cell>
          <cell r="B106">
            <v>13</v>
          </cell>
        </row>
        <row r="107">
          <cell r="A107" t="str">
            <v>南京新模范马路证券营业部</v>
          </cell>
          <cell r="B107">
            <v>4</v>
          </cell>
        </row>
        <row r="108">
          <cell r="A108" t="str">
            <v>昆明新兴路证券营业部</v>
          </cell>
          <cell r="B108">
            <v>5</v>
          </cell>
        </row>
        <row r="109">
          <cell r="A109" t="str">
            <v>成都光荣北路证券营业部</v>
          </cell>
          <cell r="B109">
            <v>9</v>
          </cell>
        </row>
        <row r="110">
          <cell r="A110" t="str">
            <v>贵阳花果园大街证券营业部</v>
          </cell>
          <cell r="B110">
            <v>7</v>
          </cell>
        </row>
        <row r="111">
          <cell r="A111" t="str">
            <v>郑州金水路证券营业部</v>
          </cell>
          <cell r="B111">
            <v>12</v>
          </cell>
        </row>
        <row r="112">
          <cell r="A112" t="str">
            <v>深圳彩田路证券营业部</v>
          </cell>
          <cell r="B112">
            <v>11</v>
          </cell>
        </row>
        <row r="113">
          <cell r="A113" t="str">
            <v>台州市府大道证券营业部</v>
          </cell>
          <cell r="B113">
            <v>7</v>
          </cell>
        </row>
        <row r="114">
          <cell r="A114" t="str">
            <v>嘉兴东升东路证券营业部</v>
          </cell>
          <cell r="B114">
            <v>11</v>
          </cell>
        </row>
        <row r="115">
          <cell r="A115" t="str">
            <v>台州三门上洋路证券营业部</v>
          </cell>
          <cell r="B115">
            <v>9</v>
          </cell>
        </row>
        <row r="116">
          <cell r="A116" t="str">
            <v>长兴道园路证券营业部</v>
          </cell>
          <cell r="B116">
            <v>10</v>
          </cell>
        </row>
        <row r="117">
          <cell r="A117" t="str">
            <v>哈尔滨爱建路证券营业部</v>
          </cell>
          <cell r="B117">
            <v>13</v>
          </cell>
        </row>
        <row r="118">
          <cell r="A118" t="str">
            <v>石家庄槐安东路证券营业部</v>
          </cell>
          <cell r="B118">
            <v>8</v>
          </cell>
        </row>
        <row r="119">
          <cell r="A119" t="str">
            <v>广州天河路证券营业部</v>
          </cell>
          <cell r="B119">
            <v>6</v>
          </cell>
        </row>
        <row r="120">
          <cell r="A120" t="str">
            <v>太原长风街证券营业部</v>
          </cell>
          <cell r="B120">
            <v>10</v>
          </cell>
        </row>
        <row r="121">
          <cell r="A121" t="str">
            <v>兰州金昌南路证券营业部</v>
          </cell>
          <cell r="B121">
            <v>5</v>
          </cell>
        </row>
        <row r="122">
          <cell r="A122" t="str">
            <v>长春建设街证券营业部</v>
          </cell>
          <cell r="B122">
            <v>8</v>
          </cell>
        </row>
        <row r="123">
          <cell r="A123" t="str">
            <v>重庆北城天街证券营业部</v>
          </cell>
          <cell r="B123">
            <v>11</v>
          </cell>
        </row>
        <row r="124">
          <cell r="A124" t="str">
            <v>东莞黄金路证券营业部</v>
          </cell>
          <cell r="B124">
            <v>9</v>
          </cell>
        </row>
        <row r="125">
          <cell r="A125" t="str">
            <v>福建莆田营业部</v>
          </cell>
          <cell r="B125">
            <v>4</v>
          </cell>
        </row>
        <row r="126">
          <cell r="A126" t="str">
            <v>天津武清京津公路证券营业部（筹）</v>
          </cell>
          <cell r="B126">
            <v>2</v>
          </cell>
        </row>
        <row r="127">
          <cell r="A127" t="str">
            <v>苍南车站大道证券营业部</v>
          </cell>
          <cell r="B127">
            <v>8</v>
          </cell>
        </row>
        <row r="128">
          <cell r="A128" t="str">
            <v>营业部小计</v>
          </cell>
          <cell r="B128">
            <v>1096</v>
          </cell>
        </row>
        <row r="129">
          <cell r="A129" t="str">
            <v>公司合计</v>
          </cell>
          <cell r="B129">
            <v>1813</v>
          </cell>
        </row>
      </sheetData>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4">
          <cell r="A4" t="str">
            <v>公司领导</v>
          </cell>
          <cell r="B4">
            <v>14</v>
          </cell>
        </row>
        <row r="5">
          <cell r="A5" t="str">
            <v>董事会办公室</v>
          </cell>
          <cell r="B5">
            <v>5</v>
          </cell>
        </row>
        <row r="6">
          <cell r="A6" t="str">
            <v>办公室</v>
          </cell>
          <cell r="B6">
            <v>14</v>
          </cell>
        </row>
        <row r="7">
          <cell r="A7" t="str">
            <v>北京办事处</v>
          </cell>
          <cell r="B7">
            <v>6</v>
          </cell>
        </row>
        <row r="8">
          <cell r="A8" t="str">
            <v>党群办</v>
          </cell>
          <cell r="B8">
            <v>4</v>
          </cell>
        </row>
        <row r="9">
          <cell r="A9" t="str">
            <v>纪检监察室</v>
          </cell>
          <cell r="B9">
            <v>1</v>
          </cell>
        </row>
        <row r="10">
          <cell r="A10" t="str">
            <v>稽核审计部</v>
          </cell>
          <cell r="B10">
            <v>11</v>
          </cell>
        </row>
        <row r="11">
          <cell r="A11" t="str">
            <v>人力资源部</v>
          </cell>
          <cell r="B11">
            <v>12</v>
          </cell>
        </row>
        <row r="12">
          <cell r="A12" t="str">
            <v>培训学院</v>
          </cell>
          <cell r="B12">
            <v>4</v>
          </cell>
        </row>
        <row r="13">
          <cell r="A13" t="str">
            <v>财务管理部</v>
          </cell>
          <cell r="B13">
            <v>30</v>
          </cell>
        </row>
        <row r="14">
          <cell r="A14" t="str">
            <v>资金运营部</v>
          </cell>
          <cell r="B14">
            <v>6</v>
          </cell>
        </row>
        <row r="15">
          <cell r="A15" t="str">
            <v>合规管理部</v>
          </cell>
          <cell r="B15">
            <v>16</v>
          </cell>
        </row>
        <row r="16">
          <cell r="A16" t="str">
            <v>风险管理部</v>
          </cell>
          <cell r="B16">
            <v>15</v>
          </cell>
        </row>
        <row r="17">
          <cell r="A17" t="str">
            <v>研究发展中心</v>
          </cell>
          <cell r="B17">
            <v>32</v>
          </cell>
        </row>
        <row r="18">
          <cell r="A18" t="str">
            <v>结算管理部</v>
          </cell>
          <cell r="B18">
            <v>22</v>
          </cell>
        </row>
        <row r="19">
          <cell r="A19" t="str">
            <v>资产托管部</v>
          </cell>
          <cell r="B19">
            <v>12</v>
          </cell>
        </row>
        <row r="20">
          <cell r="A20" t="str">
            <v>运营管理部</v>
          </cell>
          <cell r="B20">
            <v>61</v>
          </cell>
        </row>
        <row r="21">
          <cell r="A21" t="str">
            <v>信息技术中心</v>
          </cell>
          <cell r="B21">
            <v>43</v>
          </cell>
        </row>
        <row r="22">
          <cell r="A22" t="str">
            <v>资产管理部</v>
          </cell>
          <cell r="B22">
            <v>20</v>
          </cell>
        </row>
        <row r="23">
          <cell r="A23" t="str">
            <v>内核管理部</v>
          </cell>
          <cell r="B23">
            <v>4</v>
          </cell>
        </row>
        <row r="24">
          <cell r="A24" t="str">
            <v>投资银行管理部</v>
          </cell>
          <cell r="B24">
            <v>4</v>
          </cell>
        </row>
        <row r="25">
          <cell r="A25" t="str">
            <v>质量控制一部</v>
          </cell>
          <cell r="B25">
            <v>2</v>
          </cell>
        </row>
        <row r="26">
          <cell r="A26" t="str">
            <v>质量控制二部</v>
          </cell>
          <cell r="B26">
            <v>3</v>
          </cell>
        </row>
        <row r="27">
          <cell r="A27" t="str">
            <v>持续督导部</v>
          </cell>
          <cell r="B27">
            <v>3</v>
          </cell>
        </row>
        <row r="28">
          <cell r="A28" t="str">
            <v>资本市场部</v>
          </cell>
          <cell r="B28">
            <v>9</v>
          </cell>
        </row>
        <row r="29">
          <cell r="A29" t="str">
            <v>创新发展部</v>
          </cell>
          <cell r="B29">
            <v>1</v>
          </cell>
        </row>
        <row r="30">
          <cell r="A30" t="str">
            <v>经纪业务总部</v>
          </cell>
          <cell r="B30">
            <v>31</v>
          </cell>
        </row>
        <row r="31">
          <cell r="A31" t="str">
            <v>财富管理部</v>
          </cell>
          <cell r="B31">
            <v>26</v>
          </cell>
        </row>
        <row r="32">
          <cell r="A32" t="str">
            <v>零售与网络金融部</v>
          </cell>
          <cell r="B32">
            <v>35</v>
          </cell>
        </row>
        <row r="33">
          <cell r="A33" t="str">
            <v>机构业务部</v>
          </cell>
          <cell r="B33">
            <v>17</v>
          </cell>
        </row>
        <row r="34">
          <cell r="A34" t="str">
            <v>投资银行一部</v>
          </cell>
          <cell r="B34">
            <v>48</v>
          </cell>
        </row>
        <row r="35">
          <cell r="A35" t="str">
            <v>投资银行二部</v>
          </cell>
          <cell r="B35">
            <v>30</v>
          </cell>
        </row>
        <row r="36">
          <cell r="A36" t="str">
            <v>投资银行三部</v>
          </cell>
          <cell r="B36">
            <v>29</v>
          </cell>
        </row>
        <row r="37">
          <cell r="A37" t="str">
            <v>投资银行四部</v>
          </cell>
          <cell r="B37">
            <v>9</v>
          </cell>
        </row>
        <row r="38">
          <cell r="A38" t="str">
            <v>投资银行北京一部</v>
          </cell>
          <cell r="B38">
            <v>11</v>
          </cell>
        </row>
        <row r="39">
          <cell r="A39" t="str">
            <v>投资银行北京二部</v>
          </cell>
          <cell r="B39">
            <v>5</v>
          </cell>
        </row>
        <row r="40">
          <cell r="A40" t="str">
            <v>浙江分公司</v>
          </cell>
          <cell r="B40">
            <v>4</v>
          </cell>
        </row>
        <row r="41">
          <cell r="A41" t="str">
            <v>浙江分公司综合管理部</v>
          </cell>
          <cell r="B41">
            <v>5</v>
          </cell>
        </row>
        <row r="42">
          <cell r="A42" t="str">
            <v>浙江分公司综合业务部</v>
          </cell>
          <cell r="B42">
            <v>2</v>
          </cell>
        </row>
        <row r="43">
          <cell r="A43" t="str">
            <v>量化产品投资部</v>
          </cell>
          <cell r="B43">
            <v>12</v>
          </cell>
        </row>
        <row r="44">
          <cell r="A44" t="str">
            <v>权益产品投资部</v>
          </cell>
          <cell r="B44">
            <v>14</v>
          </cell>
        </row>
        <row r="45">
          <cell r="A45" t="str">
            <v>固定收益产品投资部</v>
          </cell>
          <cell r="B45">
            <v>9</v>
          </cell>
        </row>
        <row r="46">
          <cell r="A46" t="str">
            <v>深圳分公司</v>
          </cell>
          <cell r="B46">
            <v>3</v>
          </cell>
        </row>
        <row r="47">
          <cell r="A47" t="str">
            <v>风险管理部（深）</v>
          </cell>
          <cell r="B47">
            <v>5</v>
          </cell>
        </row>
        <row r="48">
          <cell r="A48" t="str">
            <v>固定收益投资部</v>
          </cell>
          <cell r="B48">
            <v>8</v>
          </cell>
        </row>
        <row r="49">
          <cell r="A49" t="str">
            <v>固定收益市场部</v>
          </cell>
          <cell r="B49">
            <v>10</v>
          </cell>
        </row>
        <row r="50">
          <cell r="A50" t="str">
            <v>证券投资部</v>
          </cell>
          <cell r="B50">
            <v>13</v>
          </cell>
        </row>
        <row r="51">
          <cell r="A51" t="str">
            <v>金融衍生品投资部</v>
          </cell>
          <cell r="B51">
            <v>7</v>
          </cell>
        </row>
        <row r="52">
          <cell r="A52" t="str">
            <v>投资顾问业务部</v>
          </cell>
          <cell r="B52">
            <v>6</v>
          </cell>
        </row>
        <row r="53">
          <cell r="A53" t="str">
            <v>做市业务部</v>
          </cell>
          <cell r="B53">
            <v>9</v>
          </cell>
        </row>
        <row r="54">
          <cell r="A54" t="str">
            <v>广东分公司</v>
          </cell>
          <cell r="B54">
            <v>3</v>
          </cell>
        </row>
        <row r="55">
          <cell r="A55" t="str">
            <v>广东分公司综合管理部</v>
          </cell>
          <cell r="B55">
            <v>2</v>
          </cell>
        </row>
        <row r="56">
          <cell r="A56" t="str">
            <v>广东分公司综合业务部</v>
          </cell>
          <cell r="B56">
            <v>1</v>
          </cell>
        </row>
        <row r="57">
          <cell r="A57" t="str">
            <v>广东分公司机构销售部</v>
          </cell>
          <cell r="B57">
            <v>2</v>
          </cell>
        </row>
        <row r="58">
          <cell r="A58" t="str">
            <v>小计</v>
          </cell>
          <cell r="B58">
            <v>710</v>
          </cell>
        </row>
        <row r="59">
          <cell r="A59" t="str">
            <v>长沙总部证券营业部</v>
          </cell>
          <cell r="B59">
            <v>21</v>
          </cell>
        </row>
        <row r="60">
          <cell r="A60" t="str">
            <v>长沙八一路证券营业部</v>
          </cell>
          <cell r="B60">
            <v>38</v>
          </cell>
        </row>
        <row r="61">
          <cell r="A61" t="str">
            <v>浏阳世纪大道证券营业部</v>
          </cell>
          <cell r="B61">
            <v>11</v>
          </cell>
        </row>
        <row r="62">
          <cell r="A62" t="str">
            <v>长沙曙光中路证券营业部</v>
          </cell>
          <cell r="B62">
            <v>47</v>
          </cell>
        </row>
        <row r="63">
          <cell r="A63" t="str">
            <v>长沙宁乡花明北路证券营业部</v>
          </cell>
          <cell r="B63">
            <v>9</v>
          </cell>
        </row>
        <row r="64">
          <cell r="A64" t="str">
            <v>长沙芙蓉中路证券营业部</v>
          </cell>
          <cell r="B64">
            <v>54</v>
          </cell>
        </row>
        <row r="65">
          <cell r="A65" t="str">
            <v>长沙韶山北路证券营业部</v>
          </cell>
          <cell r="B65">
            <v>50</v>
          </cell>
        </row>
        <row r="66">
          <cell r="A66" t="str">
            <v>长沙县星沙北路证券营业部</v>
          </cell>
          <cell r="B66">
            <v>13</v>
          </cell>
        </row>
        <row r="67">
          <cell r="A67" t="str">
            <v>长沙观沙路证券营业部</v>
          </cell>
          <cell r="B67">
            <v>15</v>
          </cell>
        </row>
        <row r="68">
          <cell r="A68" t="str">
            <v>长沙万芙路证券营业部</v>
          </cell>
          <cell r="B68">
            <v>8</v>
          </cell>
        </row>
        <row r="69">
          <cell r="A69" t="str">
            <v>郴州八一南路证券营业部</v>
          </cell>
          <cell r="B69">
            <v>44</v>
          </cell>
        </row>
        <row r="70">
          <cell r="A70" t="str">
            <v>郴州临武县临武大道证券营业部</v>
          </cell>
          <cell r="B70">
            <v>5</v>
          </cell>
        </row>
        <row r="71">
          <cell r="A71" t="str">
            <v>湘潭韶山中路证券营业部</v>
          </cell>
          <cell r="B71">
            <v>36</v>
          </cell>
        </row>
        <row r="72">
          <cell r="A72" t="str">
            <v>湘乡市大正街证券营业部</v>
          </cell>
          <cell r="B72">
            <v>13</v>
          </cell>
        </row>
        <row r="73">
          <cell r="A73" t="str">
            <v>湘潭芙蓉路证券营业部</v>
          </cell>
          <cell r="B73">
            <v>26</v>
          </cell>
        </row>
        <row r="74">
          <cell r="A74" t="str">
            <v>株洲建设南路证券营业部</v>
          </cell>
          <cell r="B74">
            <v>24</v>
          </cell>
        </row>
        <row r="75">
          <cell r="A75" t="str">
            <v>邵阳城北路证券营业部</v>
          </cell>
          <cell r="B75">
            <v>44</v>
          </cell>
        </row>
        <row r="76">
          <cell r="A76" t="str">
            <v>邵阳邵东金龙大道证券营业部</v>
          </cell>
          <cell r="B76">
            <v>10</v>
          </cell>
        </row>
        <row r="77">
          <cell r="A77" t="str">
            <v>邵阳隆回桃洪路证券营业部</v>
          </cell>
          <cell r="B77">
            <v>9</v>
          </cell>
        </row>
        <row r="78">
          <cell r="A78" t="str">
            <v>武冈武强路证券营业部</v>
          </cell>
          <cell r="B78">
            <v>20</v>
          </cell>
        </row>
        <row r="79">
          <cell r="A79" t="str">
            <v>天津分公司</v>
          </cell>
          <cell r="B79">
            <v>37</v>
          </cell>
        </row>
        <row r="80">
          <cell r="A80" t="str">
            <v>温州车站大道证券营业部</v>
          </cell>
          <cell r="B80">
            <v>23</v>
          </cell>
        </row>
        <row r="81">
          <cell r="A81" t="str">
            <v>北京中关村东路证券营业部</v>
          </cell>
          <cell r="B81">
            <v>25</v>
          </cell>
        </row>
        <row r="82">
          <cell r="A82" t="str">
            <v>北京德胜门外大街证券营业部</v>
          </cell>
          <cell r="B82">
            <v>16</v>
          </cell>
        </row>
        <row r="83">
          <cell r="A83" t="str">
            <v>深圳福华路证券营业部</v>
          </cell>
          <cell r="B83">
            <v>14</v>
          </cell>
        </row>
        <row r="84">
          <cell r="A84" t="str">
            <v>深圳宝安南路证券营业部</v>
          </cell>
          <cell r="B84">
            <v>32</v>
          </cell>
        </row>
        <row r="85">
          <cell r="A85" t="str">
            <v>衡阳解放西路证券营业部</v>
          </cell>
          <cell r="B85">
            <v>25</v>
          </cell>
        </row>
        <row r="86">
          <cell r="A86" t="str">
            <v>吉首人民北路证券营业部</v>
          </cell>
          <cell r="B86">
            <v>22</v>
          </cell>
        </row>
        <row r="87">
          <cell r="A87" t="str">
            <v>张家界回龙路证券营业部</v>
          </cell>
          <cell r="B87">
            <v>19</v>
          </cell>
        </row>
        <row r="88">
          <cell r="A88" t="str">
            <v>怀化红星路证券营业部</v>
          </cell>
          <cell r="B88">
            <v>17</v>
          </cell>
        </row>
        <row r="89">
          <cell r="A89" t="str">
            <v>常德柳叶大道证券营业部</v>
          </cell>
          <cell r="B89">
            <v>21</v>
          </cell>
        </row>
        <row r="90">
          <cell r="A90" t="str">
            <v>娄底清泉街证券营业部</v>
          </cell>
          <cell r="B90">
            <v>18</v>
          </cell>
        </row>
        <row r="91">
          <cell r="A91" t="str">
            <v>益阳康富南路证券营业部</v>
          </cell>
          <cell r="B91">
            <v>11</v>
          </cell>
        </row>
        <row r="92">
          <cell r="A92" t="str">
            <v>岳阳花板桥路证券营业部</v>
          </cell>
          <cell r="B92">
            <v>14</v>
          </cell>
        </row>
        <row r="93">
          <cell r="A93" t="str">
            <v>永州零陵中路证券营业部</v>
          </cell>
          <cell r="B93">
            <v>19</v>
          </cell>
        </row>
        <row r="94">
          <cell r="A94" t="str">
            <v>杭州庆春路证券营业部</v>
          </cell>
          <cell r="B94">
            <v>19</v>
          </cell>
        </row>
        <row r="95">
          <cell r="A95" t="str">
            <v>上海大连路证券营业部</v>
          </cell>
          <cell r="B95">
            <v>9</v>
          </cell>
        </row>
        <row r="96">
          <cell r="A96" t="str">
            <v>杭州绍兴路证券营业部</v>
          </cell>
          <cell r="B96">
            <v>11</v>
          </cell>
        </row>
        <row r="97">
          <cell r="A97" t="str">
            <v>北京东三环中路证券营业部</v>
          </cell>
          <cell r="B97">
            <v>4</v>
          </cell>
        </row>
        <row r="98">
          <cell r="A98" t="str">
            <v>武汉淮海路证券营业部</v>
          </cell>
          <cell r="B98">
            <v>7</v>
          </cell>
        </row>
        <row r="99">
          <cell r="A99" t="str">
            <v>福州鳌峰路证券营业部</v>
          </cell>
          <cell r="B99">
            <v>4</v>
          </cell>
        </row>
        <row r="100">
          <cell r="A100" t="str">
            <v>合肥金寨路证券营业部</v>
          </cell>
          <cell r="B100">
            <v>7</v>
          </cell>
        </row>
        <row r="101">
          <cell r="A101" t="str">
            <v>中山市中山三路证券营业部</v>
          </cell>
          <cell r="B101">
            <v>4</v>
          </cell>
        </row>
        <row r="102">
          <cell r="A102" t="str">
            <v>青岛山东路证券营业部</v>
          </cell>
          <cell r="B102">
            <v>8</v>
          </cell>
        </row>
        <row r="103">
          <cell r="A103" t="str">
            <v>南昌凤凰中大道证券营业部</v>
          </cell>
          <cell r="B103">
            <v>9</v>
          </cell>
        </row>
        <row r="104">
          <cell r="A104" t="str">
            <v>南宁金湖路证券营业部</v>
          </cell>
          <cell r="B104">
            <v>6</v>
          </cell>
        </row>
        <row r="105">
          <cell r="A105" t="str">
            <v>西安大庆路证券营业部</v>
          </cell>
          <cell r="B105">
            <v>13</v>
          </cell>
        </row>
        <row r="106">
          <cell r="A106" t="str">
            <v>沈阳北陵大街证券营业部</v>
          </cell>
          <cell r="B106">
            <v>11</v>
          </cell>
        </row>
        <row r="107">
          <cell r="A107" t="str">
            <v>南京新模范马路证券营业部</v>
          </cell>
          <cell r="B107">
            <v>6</v>
          </cell>
        </row>
        <row r="108">
          <cell r="A108" t="str">
            <v>昆明新兴路证券营业部</v>
          </cell>
          <cell r="B108">
            <v>4</v>
          </cell>
        </row>
        <row r="109">
          <cell r="A109" t="str">
            <v>成都吉庆三路证券营业部</v>
          </cell>
          <cell r="B109">
            <v>9</v>
          </cell>
        </row>
        <row r="110">
          <cell r="A110" t="str">
            <v>贵阳花果园大街证券营业部</v>
          </cell>
          <cell r="B110">
            <v>5</v>
          </cell>
        </row>
        <row r="111">
          <cell r="A111" t="str">
            <v>郑州金水路证券营业部</v>
          </cell>
          <cell r="B111">
            <v>13</v>
          </cell>
        </row>
        <row r="112">
          <cell r="A112" t="str">
            <v>深圳彩田路证券营业部</v>
          </cell>
          <cell r="B112">
            <v>10</v>
          </cell>
        </row>
        <row r="113">
          <cell r="A113" t="str">
            <v>台州市府大道证券营业部</v>
          </cell>
          <cell r="B113">
            <v>6</v>
          </cell>
        </row>
        <row r="114">
          <cell r="A114" t="str">
            <v>嘉兴东升东路证券营业部</v>
          </cell>
          <cell r="B114">
            <v>10</v>
          </cell>
        </row>
        <row r="115">
          <cell r="A115" t="str">
            <v>台州三门上洋路证券营业部</v>
          </cell>
          <cell r="B115">
            <v>9</v>
          </cell>
        </row>
        <row r="116">
          <cell r="A116" t="str">
            <v>长兴道园路证券营业部</v>
          </cell>
          <cell r="B116">
            <v>11</v>
          </cell>
        </row>
        <row r="117">
          <cell r="A117" t="str">
            <v>哈尔滨爱建路证券营业部</v>
          </cell>
          <cell r="B117">
            <v>14</v>
          </cell>
        </row>
        <row r="118">
          <cell r="A118" t="str">
            <v>石家庄槐安东路证券营业部</v>
          </cell>
          <cell r="B118">
            <v>8</v>
          </cell>
        </row>
        <row r="119">
          <cell r="A119" t="str">
            <v>广州天河路证券营业部</v>
          </cell>
          <cell r="B119">
            <v>7</v>
          </cell>
        </row>
        <row r="120">
          <cell r="A120" t="str">
            <v>太原长风街证券营业部</v>
          </cell>
          <cell r="B120">
            <v>9</v>
          </cell>
        </row>
        <row r="121">
          <cell r="A121" t="str">
            <v>兰州金昌南路证券营业部</v>
          </cell>
          <cell r="B121">
            <v>5</v>
          </cell>
        </row>
        <row r="122">
          <cell r="A122" t="str">
            <v>长春建设街证券营业部</v>
          </cell>
          <cell r="B122">
            <v>5</v>
          </cell>
        </row>
        <row r="123">
          <cell r="A123" t="str">
            <v>重庆北城天街证券营业部</v>
          </cell>
          <cell r="B123">
            <v>10</v>
          </cell>
        </row>
        <row r="124">
          <cell r="A124" t="str">
            <v>东莞黄金路证券营业部</v>
          </cell>
          <cell r="B124">
            <v>8</v>
          </cell>
        </row>
        <row r="125">
          <cell r="A125" t="str">
            <v>莆田东园东路证券营业部</v>
          </cell>
          <cell r="B125">
            <v>6</v>
          </cell>
        </row>
        <row r="126">
          <cell r="A126" t="str">
            <v>天津武清京津公路证券营业部</v>
          </cell>
          <cell r="B126">
            <v>5</v>
          </cell>
        </row>
        <row r="127">
          <cell r="A127" t="str">
            <v>深圳嘉宾路证券营业部</v>
          </cell>
          <cell r="B127">
            <v>4</v>
          </cell>
        </row>
        <row r="128">
          <cell r="A128" t="str">
            <v>苍南车站大道证券营业部</v>
          </cell>
          <cell r="B128">
            <v>10</v>
          </cell>
        </row>
        <row r="129">
          <cell r="A129" t="str">
            <v>营业部小计</v>
          </cell>
          <cell r="B129">
            <v>1096</v>
          </cell>
        </row>
        <row r="130">
          <cell r="A130" t="str">
            <v>公司合计</v>
          </cell>
          <cell r="B130">
            <v>1806</v>
          </cell>
        </row>
      </sheetData>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三、人力资源状况统计表汇总"/>
    </sheetNames>
    <sheetDataSet>
      <sheetData sheetId="0" refreshError="1">
        <row r="1">
          <cell r="A1" t="str">
            <v>财富证券有限责任公司</v>
          </cell>
          <cell r="B1">
            <v>0</v>
          </cell>
          <cell r="C1">
            <v>0</v>
          </cell>
          <cell r="D1">
            <v>0</v>
          </cell>
          <cell r="E1">
            <v>0</v>
          </cell>
        </row>
        <row r="2">
          <cell r="A2" t="str">
            <v>人力资源状况统计表</v>
          </cell>
          <cell r="B2">
            <v>0</v>
          </cell>
          <cell r="C2">
            <v>0</v>
          </cell>
          <cell r="D2">
            <v>0</v>
          </cell>
          <cell r="E2">
            <v>0</v>
          </cell>
        </row>
        <row r="3">
          <cell r="A3" t="str">
            <v>截至2016-12-31</v>
          </cell>
          <cell r="B3">
            <v>0</v>
          </cell>
          <cell r="C3">
            <v>0</v>
          </cell>
          <cell r="D3">
            <v>0</v>
          </cell>
          <cell r="E3">
            <v>0</v>
          </cell>
        </row>
        <row r="4">
          <cell r="A4" t="str">
            <v>部门</v>
          </cell>
          <cell r="B4" t="str">
            <v>人员总数</v>
          </cell>
          <cell r="C4">
            <v>0</v>
          </cell>
          <cell r="D4">
            <v>0</v>
          </cell>
          <cell r="E4">
            <v>0</v>
          </cell>
        </row>
        <row r="5">
          <cell r="A5">
            <v>0</v>
          </cell>
          <cell r="B5" t="str">
            <v>现人数</v>
          </cell>
          <cell r="C5" t="str">
            <v>现有人数占比</v>
          </cell>
          <cell r="D5" t="str">
            <v>11月末</v>
          </cell>
          <cell r="E5" t="str">
            <v>2015年末</v>
          </cell>
        </row>
        <row r="6">
          <cell r="A6" t="str">
            <v>公司领导</v>
          </cell>
          <cell r="B6">
            <v>13</v>
          </cell>
          <cell r="C6">
            <v>8.1148564294631718E-3</v>
          </cell>
          <cell r="D6">
            <v>13</v>
          </cell>
          <cell r="E6">
            <v>20</v>
          </cell>
        </row>
        <row r="7">
          <cell r="A7" t="str">
            <v>公司领导小计①</v>
          </cell>
          <cell r="B7">
            <v>13</v>
          </cell>
          <cell r="C7">
            <v>8.1148564294631718E-3</v>
          </cell>
          <cell r="D7">
            <v>13</v>
          </cell>
          <cell r="E7">
            <v>20</v>
          </cell>
        </row>
        <row r="8">
          <cell r="A8" t="str">
            <v>董事会办公室</v>
          </cell>
          <cell r="B8">
            <v>8</v>
          </cell>
          <cell r="C8">
            <v>4.9937578027465668E-3</v>
          </cell>
          <cell r="D8">
            <v>8</v>
          </cell>
          <cell r="E8">
            <v>8</v>
          </cell>
        </row>
        <row r="9">
          <cell r="A9" t="str">
            <v>办公室</v>
          </cell>
          <cell r="B9">
            <v>11</v>
          </cell>
          <cell r="C9">
            <v>6.8664169787765296E-3</v>
          </cell>
          <cell r="D9">
            <v>12</v>
          </cell>
          <cell r="E9">
            <v>13</v>
          </cell>
        </row>
        <row r="10">
          <cell r="A10" t="str">
            <v>北京办事处</v>
          </cell>
          <cell r="B10">
            <v>7</v>
          </cell>
          <cell r="C10">
            <v>4.3695380774032462E-3</v>
          </cell>
          <cell r="D10">
            <v>7</v>
          </cell>
          <cell r="E10">
            <v>6</v>
          </cell>
        </row>
        <row r="11">
          <cell r="A11" t="str">
            <v>党群办</v>
          </cell>
          <cell r="B11">
            <v>2</v>
          </cell>
          <cell r="C11">
            <v>1.2484394506866417E-3</v>
          </cell>
          <cell r="D11">
            <v>2</v>
          </cell>
          <cell r="E11">
            <v>2</v>
          </cell>
        </row>
        <row r="12">
          <cell r="A12" t="str">
            <v>稽核审计部</v>
          </cell>
          <cell r="B12">
            <v>8</v>
          </cell>
          <cell r="C12">
            <v>4.9937578027465668E-3</v>
          </cell>
          <cell r="D12">
            <v>8</v>
          </cell>
          <cell r="E12">
            <v>9</v>
          </cell>
        </row>
        <row r="13">
          <cell r="A13" t="str">
            <v>人力资源部</v>
          </cell>
          <cell r="B13">
            <v>11</v>
          </cell>
          <cell r="C13">
            <v>6.8664169787765296E-3</v>
          </cell>
          <cell r="D13">
            <v>11</v>
          </cell>
          <cell r="E13">
            <v>10</v>
          </cell>
        </row>
        <row r="14">
          <cell r="A14" t="str">
            <v>后台小计②</v>
          </cell>
          <cell r="B14">
            <v>47</v>
          </cell>
          <cell r="C14">
            <v>2.9338327091136079E-2</v>
          </cell>
          <cell r="D14">
            <v>48</v>
          </cell>
          <cell r="E14">
            <v>48</v>
          </cell>
        </row>
        <row r="15">
          <cell r="A15" t="str">
            <v>财务管理部</v>
          </cell>
          <cell r="B15">
            <v>26</v>
          </cell>
          <cell r="C15">
            <v>1.6229712858926344E-2</v>
          </cell>
          <cell r="D15">
            <v>26</v>
          </cell>
          <cell r="E15">
            <v>23</v>
          </cell>
        </row>
        <row r="16">
          <cell r="A16" t="str">
            <v>资金运营部</v>
          </cell>
          <cell r="B16">
            <v>7</v>
          </cell>
          <cell r="C16">
            <v>4.3695380774032462E-3</v>
          </cell>
          <cell r="D16">
            <v>7</v>
          </cell>
          <cell r="E16">
            <v>7</v>
          </cell>
        </row>
        <row r="17">
          <cell r="A17" t="str">
            <v>合规法务部</v>
          </cell>
          <cell r="B17">
            <v>10</v>
          </cell>
          <cell r="C17">
            <v>6.2421972534332081E-3</v>
          </cell>
          <cell r="D17">
            <v>11</v>
          </cell>
          <cell r="E17">
            <v>10</v>
          </cell>
        </row>
        <row r="18">
          <cell r="A18" t="str">
            <v>风险管理部</v>
          </cell>
          <cell r="B18">
            <v>11</v>
          </cell>
          <cell r="C18">
            <v>6.8664169787765296E-3</v>
          </cell>
          <cell r="D18">
            <v>11</v>
          </cell>
          <cell r="E18">
            <v>9</v>
          </cell>
        </row>
        <row r="19">
          <cell r="A19" t="str">
            <v>研究发展中心</v>
          </cell>
          <cell r="B19">
            <v>26</v>
          </cell>
          <cell r="C19">
            <v>1.6229712858926344E-2</v>
          </cell>
          <cell r="D19">
            <v>26</v>
          </cell>
          <cell r="E19">
            <v>22</v>
          </cell>
        </row>
        <row r="20">
          <cell r="A20" t="str">
            <v>结算管理部</v>
          </cell>
          <cell r="B20">
            <v>26</v>
          </cell>
          <cell r="C20">
            <v>1.6229712858926344E-2</v>
          </cell>
          <cell r="D20">
            <v>25</v>
          </cell>
          <cell r="E20">
            <v>22</v>
          </cell>
        </row>
        <row r="21">
          <cell r="A21" t="str">
            <v>资产托管部</v>
          </cell>
          <cell r="B21">
            <v>1</v>
          </cell>
          <cell r="C21">
            <v>0</v>
          </cell>
          <cell r="D21">
            <v>2</v>
          </cell>
          <cell r="E21">
            <v>0</v>
          </cell>
        </row>
        <row r="22">
          <cell r="A22" t="str">
            <v>信息技术中心</v>
          </cell>
          <cell r="B22">
            <v>38</v>
          </cell>
          <cell r="C22">
            <v>2.3720349563046191E-2</v>
          </cell>
          <cell r="D22">
            <v>38</v>
          </cell>
          <cell r="E22">
            <v>35</v>
          </cell>
        </row>
        <row r="23">
          <cell r="A23" t="str">
            <v>风险管理部（深）</v>
          </cell>
          <cell r="B23">
            <v>4</v>
          </cell>
          <cell r="C23">
            <v>2.4968789013732834E-3</v>
          </cell>
          <cell r="D23">
            <v>4</v>
          </cell>
          <cell r="E23">
            <v>3</v>
          </cell>
        </row>
        <row r="24">
          <cell r="A24" t="str">
            <v>中台小计③</v>
          </cell>
          <cell r="B24">
            <v>149</v>
          </cell>
          <cell r="C24">
            <v>9.3008739076154812E-2</v>
          </cell>
          <cell r="D24">
            <v>150</v>
          </cell>
          <cell r="E24">
            <v>131</v>
          </cell>
        </row>
        <row r="25">
          <cell r="A25" t="str">
            <v>经纪业务总部</v>
          </cell>
          <cell r="B25">
            <v>9</v>
          </cell>
          <cell r="C25">
            <v>5.6179775280898875E-3</v>
          </cell>
          <cell r="D25">
            <v>9</v>
          </cell>
          <cell r="E25">
            <v>10</v>
          </cell>
        </row>
        <row r="26">
          <cell r="A26" t="str">
            <v>零售业务部</v>
          </cell>
          <cell r="B26">
            <v>18</v>
          </cell>
          <cell r="C26">
            <v>1.1235955056179775E-2</v>
          </cell>
          <cell r="D26">
            <v>18</v>
          </cell>
          <cell r="E26">
            <v>10</v>
          </cell>
        </row>
        <row r="27">
          <cell r="A27" t="str">
            <v>运营支持部</v>
          </cell>
          <cell r="B27">
            <v>11</v>
          </cell>
          <cell r="C27">
            <v>6.8664169787765296E-3</v>
          </cell>
          <cell r="D27">
            <v>10</v>
          </cell>
          <cell r="E27">
            <v>9</v>
          </cell>
        </row>
        <row r="28">
          <cell r="A28" t="str">
            <v>信用业务部</v>
          </cell>
          <cell r="B28">
            <v>12</v>
          </cell>
          <cell r="C28">
            <v>7.4906367041198503E-3</v>
          </cell>
          <cell r="D28">
            <v>12</v>
          </cell>
          <cell r="E28">
            <v>11</v>
          </cell>
        </row>
        <row r="29">
          <cell r="A29" t="str">
            <v>机构业务部</v>
          </cell>
          <cell r="B29">
            <v>16</v>
          </cell>
          <cell r="C29">
            <v>9.9875156054931337E-3</v>
          </cell>
          <cell r="D29">
            <v>16</v>
          </cell>
          <cell r="E29">
            <v>8</v>
          </cell>
        </row>
        <row r="30">
          <cell r="A30" t="str">
            <v>资产管理部</v>
          </cell>
          <cell r="B30">
            <v>33</v>
          </cell>
          <cell r="C30">
            <v>2.0599250936329586E-2</v>
          </cell>
          <cell r="D30">
            <v>34</v>
          </cell>
          <cell r="E30">
            <v>28</v>
          </cell>
        </row>
        <row r="31">
          <cell r="A31" t="str">
            <v>投资银行总部</v>
          </cell>
          <cell r="B31">
            <v>2</v>
          </cell>
          <cell r="C31">
            <v>1.2484394506866417E-3</v>
          </cell>
          <cell r="D31">
            <v>2</v>
          </cell>
          <cell r="E31">
            <v>7</v>
          </cell>
        </row>
        <row r="32">
          <cell r="A32" t="str">
            <v>股权融资部</v>
          </cell>
          <cell r="B32">
            <v>29</v>
          </cell>
          <cell r="C32">
            <v>1.8102372034956304E-2</v>
          </cell>
          <cell r="D32">
            <v>28</v>
          </cell>
          <cell r="E32">
            <v>19</v>
          </cell>
        </row>
        <row r="33">
          <cell r="A33" t="str">
            <v>财务顾问部</v>
          </cell>
          <cell r="B33" t="str">
            <v>0</v>
          </cell>
          <cell r="C33">
            <v>0</v>
          </cell>
          <cell r="D33" t="str">
            <v>0</v>
          </cell>
          <cell r="E33">
            <v>7</v>
          </cell>
        </row>
        <row r="34">
          <cell r="A34" t="str">
            <v>债券融资部</v>
          </cell>
          <cell r="B34">
            <v>46</v>
          </cell>
          <cell r="C34">
            <v>2.871410736579276E-2</v>
          </cell>
          <cell r="D34">
            <v>45</v>
          </cell>
          <cell r="E34">
            <v>25</v>
          </cell>
        </row>
        <row r="35">
          <cell r="A35" t="str">
            <v>质量控制部</v>
          </cell>
          <cell r="B35">
            <v>6</v>
          </cell>
          <cell r="C35">
            <v>3.7453183520599251E-3</v>
          </cell>
          <cell r="D35">
            <v>6</v>
          </cell>
          <cell r="E35">
            <v>0</v>
          </cell>
        </row>
        <row r="36">
          <cell r="A36" t="str">
            <v>资本市场部</v>
          </cell>
          <cell r="B36">
            <v>6</v>
          </cell>
          <cell r="C36">
            <v>3.7453183520599251E-3</v>
          </cell>
          <cell r="D36">
            <v>6</v>
          </cell>
          <cell r="E36">
            <v>0</v>
          </cell>
        </row>
        <row r="37">
          <cell r="A37" t="str">
            <v>中小企业融资部</v>
          </cell>
          <cell r="B37">
            <v>45</v>
          </cell>
          <cell r="C37">
            <v>2.8089887640449437E-2</v>
          </cell>
          <cell r="D37">
            <v>45</v>
          </cell>
          <cell r="E37">
            <v>37</v>
          </cell>
        </row>
        <row r="38">
          <cell r="A38" t="str">
            <v>质控内核部</v>
          </cell>
          <cell r="B38" t="str">
            <v>0</v>
          </cell>
          <cell r="C38">
            <v>0</v>
          </cell>
          <cell r="D38" t="str">
            <v>0</v>
          </cell>
          <cell r="E38">
            <v>0</v>
          </cell>
        </row>
        <row r="39">
          <cell r="A39" t="str">
            <v>浙江分公司</v>
          </cell>
          <cell r="B39">
            <v>4</v>
          </cell>
          <cell r="C39">
            <v>2.4968789013732834E-3</v>
          </cell>
          <cell r="D39">
            <v>4</v>
          </cell>
          <cell r="E39">
            <v>5</v>
          </cell>
        </row>
        <row r="40">
          <cell r="A40" t="str">
            <v>综合管理部</v>
          </cell>
          <cell r="B40">
            <v>4</v>
          </cell>
          <cell r="C40">
            <v>2.4968789013732834E-3</v>
          </cell>
          <cell r="D40">
            <v>4</v>
          </cell>
          <cell r="E40">
            <v>0</v>
          </cell>
        </row>
        <row r="41">
          <cell r="A41" t="str">
            <v>综合业务部</v>
          </cell>
          <cell r="B41">
            <v>5</v>
          </cell>
          <cell r="C41">
            <v>3.1210986267166041E-3</v>
          </cell>
          <cell r="D41">
            <v>5</v>
          </cell>
          <cell r="E41">
            <v>3</v>
          </cell>
        </row>
        <row r="42">
          <cell r="A42" t="str">
            <v>网络金融部</v>
          </cell>
          <cell r="B42">
            <v>38</v>
          </cell>
          <cell r="C42">
            <v>2.3720349563046191E-2</v>
          </cell>
          <cell r="D42">
            <v>37</v>
          </cell>
          <cell r="E42">
            <v>30</v>
          </cell>
        </row>
        <row r="43">
          <cell r="A43" t="str">
            <v>深圳分公司</v>
          </cell>
          <cell r="B43">
            <v>2</v>
          </cell>
          <cell r="C43">
            <v>1.2484394506866417E-3</v>
          </cell>
          <cell r="D43">
            <v>3</v>
          </cell>
          <cell r="E43">
            <v>2</v>
          </cell>
        </row>
        <row r="44">
          <cell r="A44" t="str">
            <v>金融工程部</v>
          </cell>
          <cell r="B44">
            <v>14</v>
          </cell>
          <cell r="C44">
            <v>8.7390761548064924E-3</v>
          </cell>
          <cell r="D44">
            <v>15</v>
          </cell>
          <cell r="E44">
            <v>11</v>
          </cell>
        </row>
        <row r="45">
          <cell r="A45" t="str">
            <v>固定收益部</v>
          </cell>
          <cell r="B45">
            <v>18</v>
          </cell>
          <cell r="C45">
            <v>1.1235955056179775E-2</v>
          </cell>
          <cell r="D45">
            <v>18</v>
          </cell>
          <cell r="E45">
            <v>19</v>
          </cell>
        </row>
        <row r="46">
          <cell r="A46" t="str">
            <v>证券投资部</v>
          </cell>
          <cell r="B46">
            <v>8</v>
          </cell>
          <cell r="C46">
            <v>4.9937578027465668E-3</v>
          </cell>
          <cell r="D46">
            <v>8</v>
          </cell>
          <cell r="E46">
            <v>14</v>
          </cell>
        </row>
        <row r="47">
          <cell r="A47" t="str">
            <v>金融衍生品投资部</v>
          </cell>
          <cell r="B47">
            <v>7</v>
          </cell>
          <cell r="C47">
            <v>4.3695380774032462E-3</v>
          </cell>
          <cell r="D47">
            <v>7</v>
          </cell>
          <cell r="E47">
            <v>8</v>
          </cell>
        </row>
        <row r="48">
          <cell r="A48" t="str">
            <v>投顾业务部</v>
          </cell>
          <cell r="B48">
            <v>6</v>
          </cell>
          <cell r="C48">
            <v>3.7453183520599251E-3</v>
          </cell>
          <cell r="D48">
            <v>5</v>
          </cell>
          <cell r="E48">
            <v>0</v>
          </cell>
        </row>
        <row r="49">
          <cell r="A49" t="str">
            <v>做市业务部</v>
          </cell>
          <cell r="B49">
            <v>8</v>
          </cell>
          <cell r="C49">
            <v>4.9937578027465668E-3</v>
          </cell>
          <cell r="D49">
            <v>7</v>
          </cell>
          <cell r="E49">
            <v>0</v>
          </cell>
        </row>
        <row r="50">
          <cell r="A50" t="str">
            <v>广东分公司</v>
          </cell>
          <cell r="B50">
            <v>3</v>
          </cell>
          <cell r="C50">
            <v>1.8726591760299626E-3</v>
          </cell>
          <cell r="D50">
            <v>2</v>
          </cell>
          <cell r="E50">
            <v>0</v>
          </cell>
        </row>
        <row r="51">
          <cell r="A51" t="str">
            <v>前台小计④</v>
          </cell>
          <cell r="B51">
            <v>350</v>
          </cell>
          <cell r="C51">
            <v>0.2184769038701623</v>
          </cell>
          <cell r="D51">
            <v>346</v>
          </cell>
          <cell r="E51">
            <v>263</v>
          </cell>
        </row>
        <row r="52">
          <cell r="A52" t="str">
            <v>小计①+②+③+④</v>
          </cell>
          <cell r="B52">
            <v>559</v>
          </cell>
          <cell r="C52">
            <v>0.34893882646691637</v>
          </cell>
          <cell r="D52">
            <v>557</v>
          </cell>
          <cell r="E52">
            <v>462</v>
          </cell>
        </row>
        <row r="53">
          <cell r="A53" t="str">
            <v>长沙总部证券营业部</v>
          </cell>
          <cell r="B53">
            <v>62</v>
          </cell>
          <cell r="C53">
            <v>3.870162297128589E-2</v>
          </cell>
          <cell r="D53">
            <v>74</v>
          </cell>
          <cell r="E53">
            <v>104</v>
          </cell>
        </row>
        <row r="54">
          <cell r="A54" t="str">
            <v>长沙八一路证券营业部</v>
          </cell>
          <cell r="B54">
            <v>40</v>
          </cell>
          <cell r="C54">
            <v>2.4968789013732832E-2</v>
          </cell>
          <cell r="D54">
            <v>41</v>
          </cell>
          <cell r="E54">
            <v>42</v>
          </cell>
        </row>
        <row r="55">
          <cell r="A55" t="str">
            <v>浏阳世纪大道证券营业部</v>
          </cell>
          <cell r="B55">
            <v>3</v>
          </cell>
          <cell r="C55">
            <v>1.8726591760299626E-3</v>
          </cell>
          <cell r="D55">
            <v>3</v>
          </cell>
          <cell r="E55">
            <v>4</v>
          </cell>
        </row>
        <row r="56">
          <cell r="A56" t="str">
            <v>长沙曙光中路证券营业部</v>
          </cell>
          <cell r="B56">
            <v>48</v>
          </cell>
          <cell r="C56">
            <v>2.9962546816479401E-2</v>
          </cell>
          <cell r="D56">
            <v>48</v>
          </cell>
          <cell r="E56">
            <v>47</v>
          </cell>
        </row>
        <row r="57">
          <cell r="A57" t="str">
            <v>长沙宁乡花明北路证券营业部</v>
          </cell>
          <cell r="B57">
            <v>7</v>
          </cell>
          <cell r="C57">
            <v>4.3695380774032462E-3</v>
          </cell>
          <cell r="D57">
            <v>7</v>
          </cell>
          <cell r="E57">
            <v>7</v>
          </cell>
        </row>
        <row r="58">
          <cell r="A58" t="str">
            <v>长沙芙蓉中路证券营业部</v>
          </cell>
          <cell r="B58">
            <v>59</v>
          </cell>
          <cell r="C58">
            <v>3.682896379525593E-2</v>
          </cell>
          <cell r="D58">
            <v>56</v>
          </cell>
          <cell r="E58">
            <v>51</v>
          </cell>
        </row>
        <row r="59">
          <cell r="A59" t="str">
            <v>长沙韶山北路证券营业部</v>
          </cell>
          <cell r="B59">
            <v>45</v>
          </cell>
          <cell r="C59">
            <v>2.8089887640449437E-2</v>
          </cell>
          <cell r="D59">
            <v>46</v>
          </cell>
          <cell r="E59">
            <v>48</v>
          </cell>
        </row>
        <row r="60">
          <cell r="A60" t="str">
            <v>长沙县星沙北路证券营业部</v>
          </cell>
          <cell r="B60">
            <v>13</v>
          </cell>
          <cell r="C60">
            <v>8.1148564294631718E-3</v>
          </cell>
          <cell r="D60">
            <v>12</v>
          </cell>
          <cell r="E60">
            <v>8</v>
          </cell>
        </row>
        <row r="61">
          <cell r="A61" t="str">
            <v>长沙银盆南路证券营业部</v>
          </cell>
          <cell r="B61">
            <v>11</v>
          </cell>
          <cell r="C61">
            <v>6.8664169787765296E-3</v>
          </cell>
          <cell r="D61">
            <v>11</v>
          </cell>
          <cell r="E61">
            <v>8</v>
          </cell>
        </row>
        <row r="62">
          <cell r="A62" t="str">
            <v>长沙万芙路证券营业部</v>
          </cell>
          <cell r="B62">
            <v>11</v>
          </cell>
          <cell r="C62">
            <v>6.8664169787765296E-3</v>
          </cell>
          <cell r="D62">
            <v>9</v>
          </cell>
          <cell r="E62">
            <v>7</v>
          </cell>
        </row>
        <row r="63">
          <cell r="A63" t="str">
            <v>郴州八一南路证券营业部</v>
          </cell>
          <cell r="B63">
            <v>43</v>
          </cell>
          <cell r="C63">
            <v>2.6841448189762796E-2</v>
          </cell>
          <cell r="D63">
            <v>43</v>
          </cell>
          <cell r="E63">
            <v>48</v>
          </cell>
        </row>
        <row r="64">
          <cell r="A64" t="str">
            <v>郴州临武县临武大道证券营业部</v>
          </cell>
          <cell r="B64">
            <v>3</v>
          </cell>
          <cell r="C64">
            <v>1.8726591760299626E-3</v>
          </cell>
          <cell r="D64">
            <v>3</v>
          </cell>
          <cell r="E64">
            <v>4</v>
          </cell>
        </row>
        <row r="65">
          <cell r="A65" t="str">
            <v>湘潭韶山中路证券营业部</v>
          </cell>
          <cell r="B65">
            <v>32</v>
          </cell>
          <cell r="C65">
            <v>1.9975031210986267E-2</v>
          </cell>
          <cell r="D65">
            <v>32</v>
          </cell>
          <cell r="E65">
            <v>31</v>
          </cell>
        </row>
        <row r="66">
          <cell r="A66" t="str">
            <v>湘乡市大正街证券营业部</v>
          </cell>
          <cell r="B66">
            <v>9</v>
          </cell>
          <cell r="C66">
            <v>5.6179775280898875E-3</v>
          </cell>
          <cell r="D66">
            <v>9</v>
          </cell>
          <cell r="E66">
            <v>7</v>
          </cell>
        </row>
        <row r="67">
          <cell r="A67" t="str">
            <v>湘潭芙蓉路证券营业部</v>
          </cell>
          <cell r="B67">
            <v>24</v>
          </cell>
          <cell r="C67">
            <v>1.4981273408239701E-2</v>
          </cell>
          <cell r="D67">
            <v>24</v>
          </cell>
          <cell r="E67">
            <v>24</v>
          </cell>
        </row>
        <row r="68">
          <cell r="A68" t="str">
            <v>株洲建设南路证券营业部</v>
          </cell>
          <cell r="B68">
            <v>23</v>
          </cell>
          <cell r="C68">
            <v>1.435705368289638E-2</v>
          </cell>
          <cell r="D68">
            <v>23</v>
          </cell>
          <cell r="E68">
            <v>21</v>
          </cell>
        </row>
        <row r="69">
          <cell r="A69" t="str">
            <v>邵阳城北路证券营业部</v>
          </cell>
          <cell r="B69">
            <v>40</v>
          </cell>
          <cell r="C69">
            <v>2.4968789013732832E-2</v>
          </cell>
          <cell r="D69">
            <v>39</v>
          </cell>
          <cell r="E69">
            <v>42</v>
          </cell>
        </row>
        <row r="70">
          <cell r="A70" t="str">
            <v>邵阳邵东金龙大道证券营业部</v>
          </cell>
          <cell r="B70">
            <v>8</v>
          </cell>
          <cell r="C70">
            <v>4.9937578027465668E-3</v>
          </cell>
          <cell r="D70">
            <v>8</v>
          </cell>
          <cell r="E70">
            <v>6</v>
          </cell>
        </row>
        <row r="71">
          <cell r="A71" t="str">
            <v>邵阳隆回桃洪路证券营业部</v>
          </cell>
          <cell r="B71">
            <v>5</v>
          </cell>
          <cell r="C71">
            <v>3.1210986267166041E-3</v>
          </cell>
          <cell r="D71">
            <v>5</v>
          </cell>
          <cell r="E71">
            <v>5</v>
          </cell>
        </row>
        <row r="72">
          <cell r="A72" t="str">
            <v>武冈武强路证券营业部</v>
          </cell>
          <cell r="B72">
            <v>19</v>
          </cell>
          <cell r="C72">
            <v>1.1860174781523096E-2</v>
          </cell>
          <cell r="D72">
            <v>19</v>
          </cell>
          <cell r="E72">
            <v>20</v>
          </cell>
        </row>
        <row r="73">
          <cell r="A73" t="str">
            <v>天津烟台道证券营业部</v>
          </cell>
          <cell r="B73">
            <v>45</v>
          </cell>
          <cell r="C73">
            <v>2.8089887640449437E-2</v>
          </cell>
          <cell r="D73">
            <v>45</v>
          </cell>
          <cell r="E73">
            <v>45</v>
          </cell>
        </row>
        <row r="74">
          <cell r="A74" t="str">
            <v>温州车站大道证券营业部</v>
          </cell>
          <cell r="B74">
            <v>24</v>
          </cell>
          <cell r="C74">
            <v>1.4981273408239701E-2</v>
          </cell>
          <cell r="D74">
            <v>24</v>
          </cell>
          <cell r="E74">
            <v>25</v>
          </cell>
        </row>
        <row r="75">
          <cell r="A75" t="str">
            <v>北京中关村东路证券营业部</v>
          </cell>
          <cell r="B75">
            <v>20</v>
          </cell>
          <cell r="C75">
            <v>1.2484394506866416E-2</v>
          </cell>
          <cell r="D75">
            <v>21</v>
          </cell>
          <cell r="E75">
            <v>22</v>
          </cell>
        </row>
        <row r="76">
          <cell r="A76" t="str">
            <v>北京德胜门外大街证券营业部</v>
          </cell>
          <cell r="B76">
            <v>12</v>
          </cell>
          <cell r="C76">
            <v>7.4906367041198503E-3</v>
          </cell>
          <cell r="D76">
            <v>12</v>
          </cell>
          <cell r="E76">
            <v>12</v>
          </cell>
        </row>
        <row r="77">
          <cell r="A77" t="str">
            <v>深圳深南大道证券营业部</v>
          </cell>
          <cell r="B77">
            <v>20</v>
          </cell>
          <cell r="C77">
            <v>1.2484394506866416E-2</v>
          </cell>
          <cell r="D77">
            <v>24</v>
          </cell>
          <cell r="E77">
            <v>29</v>
          </cell>
        </row>
        <row r="78">
          <cell r="A78" t="str">
            <v>深圳红桂路证券营业部</v>
          </cell>
          <cell r="B78">
            <v>29</v>
          </cell>
          <cell r="C78">
            <v>1.8102372034956304E-2</v>
          </cell>
          <cell r="D78">
            <v>28</v>
          </cell>
          <cell r="E78">
            <v>31</v>
          </cell>
        </row>
        <row r="79">
          <cell r="A79" t="str">
            <v>衡阳解放西路证券营业部</v>
          </cell>
          <cell r="B79">
            <v>20</v>
          </cell>
          <cell r="C79">
            <v>1.2484394506866416E-2</v>
          </cell>
          <cell r="D79">
            <v>21</v>
          </cell>
          <cell r="E79">
            <v>24</v>
          </cell>
        </row>
        <row r="80">
          <cell r="A80" t="str">
            <v>吉首人民北路证券营业部</v>
          </cell>
          <cell r="B80">
            <v>28</v>
          </cell>
          <cell r="C80">
            <v>1.7478152309612985E-2</v>
          </cell>
          <cell r="D80">
            <v>28</v>
          </cell>
          <cell r="E80">
            <v>29</v>
          </cell>
        </row>
        <row r="81">
          <cell r="A81" t="str">
            <v>张家界回龙路证券营业部</v>
          </cell>
          <cell r="B81">
            <v>19</v>
          </cell>
          <cell r="C81">
            <v>1.1860174781523096E-2</v>
          </cell>
          <cell r="D81">
            <v>20</v>
          </cell>
          <cell r="E81">
            <v>20</v>
          </cell>
        </row>
        <row r="82">
          <cell r="A82" t="str">
            <v>怀化红星路证券营业部</v>
          </cell>
          <cell r="B82">
            <v>15</v>
          </cell>
          <cell r="C82">
            <v>9.3632958801498131E-3</v>
          </cell>
          <cell r="D82">
            <v>15</v>
          </cell>
          <cell r="E82">
            <v>18</v>
          </cell>
        </row>
        <row r="83">
          <cell r="A83" t="str">
            <v>常德柳叶大道证券营业部</v>
          </cell>
          <cell r="B83">
            <v>20</v>
          </cell>
          <cell r="C83">
            <v>1.2484394506866416E-2</v>
          </cell>
          <cell r="D83">
            <v>20</v>
          </cell>
          <cell r="E83">
            <v>22</v>
          </cell>
        </row>
        <row r="84">
          <cell r="A84" t="str">
            <v>娄底清泉街证券营业部</v>
          </cell>
          <cell r="B84">
            <v>22</v>
          </cell>
          <cell r="C84">
            <v>1.3732833957553059E-2</v>
          </cell>
          <cell r="D84">
            <v>21</v>
          </cell>
          <cell r="E84">
            <v>22</v>
          </cell>
        </row>
        <row r="85">
          <cell r="A85" t="str">
            <v>益阳康富南路证券营业部</v>
          </cell>
          <cell r="B85">
            <v>9</v>
          </cell>
          <cell r="C85">
            <v>5.6179775280898875E-3</v>
          </cell>
          <cell r="D85">
            <v>9</v>
          </cell>
          <cell r="E85">
            <v>9</v>
          </cell>
        </row>
        <row r="86">
          <cell r="A86" t="str">
            <v>岳阳花板桥路证券营业部</v>
          </cell>
          <cell r="B86">
            <v>7</v>
          </cell>
          <cell r="C86">
            <v>4.3695380774032462E-3</v>
          </cell>
          <cell r="D86">
            <v>8</v>
          </cell>
          <cell r="E86">
            <v>7</v>
          </cell>
        </row>
        <row r="87">
          <cell r="A87" t="str">
            <v>永州零陵中路证券营业部</v>
          </cell>
          <cell r="B87">
            <v>17</v>
          </cell>
          <cell r="C87">
            <v>1.0611735330836454E-2</v>
          </cell>
          <cell r="D87">
            <v>17</v>
          </cell>
          <cell r="E87">
            <v>18</v>
          </cell>
        </row>
        <row r="88">
          <cell r="A88" t="str">
            <v>杭州庆春路证券营业部</v>
          </cell>
          <cell r="B88">
            <v>13</v>
          </cell>
          <cell r="C88">
            <v>8.1148564294631718E-3</v>
          </cell>
          <cell r="D88">
            <v>12</v>
          </cell>
          <cell r="E88">
            <v>7</v>
          </cell>
        </row>
        <row r="89">
          <cell r="A89" t="str">
            <v>杭州绍兴路证券营业部</v>
          </cell>
          <cell r="B89">
            <v>6</v>
          </cell>
          <cell r="C89">
            <v>3.7453183520599251E-3</v>
          </cell>
          <cell r="D89">
            <v>3</v>
          </cell>
          <cell r="E89">
            <v>0</v>
          </cell>
        </row>
        <row r="90">
          <cell r="A90" t="str">
            <v>上海大连路证券营业部</v>
          </cell>
          <cell r="B90">
            <v>11</v>
          </cell>
          <cell r="C90">
            <v>6.8664169787765296E-3</v>
          </cell>
          <cell r="D90">
            <v>11</v>
          </cell>
          <cell r="E90">
            <v>8</v>
          </cell>
        </row>
        <row r="91">
          <cell r="A91" t="str">
            <v>北京东三环中路证券营业部</v>
          </cell>
          <cell r="B91">
            <v>5</v>
          </cell>
          <cell r="C91">
            <v>3.1210986267166041E-3</v>
          </cell>
          <cell r="D91">
            <v>4</v>
          </cell>
          <cell r="E91">
            <v>2</v>
          </cell>
        </row>
        <row r="92">
          <cell r="A92" t="str">
            <v>武汉淮海路营业部</v>
          </cell>
          <cell r="B92">
            <v>9</v>
          </cell>
          <cell r="C92">
            <v>5.6179775280898875E-3</v>
          </cell>
          <cell r="D92">
            <v>9</v>
          </cell>
          <cell r="E92">
            <v>0</v>
          </cell>
        </row>
        <row r="93">
          <cell r="A93" t="str">
            <v>福州鳌峰路营业部</v>
          </cell>
          <cell r="B93">
            <v>5</v>
          </cell>
          <cell r="C93">
            <v>3.1210986267166041E-3</v>
          </cell>
          <cell r="D93">
            <v>5</v>
          </cell>
          <cell r="E93">
            <v>0</v>
          </cell>
        </row>
        <row r="94">
          <cell r="A94" t="str">
            <v>合肥金寨路营业部</v>
          </cell>
          <cell r="B94">
            <v>7</v>
          </cell>
          <cell r="C94">
            <v>4.3695380774032462E-3</v>
          </cell>
          <cell r="D94">
            <v>4</v>
          </cell>
          <cell r="E94">
            <v>0</v>
          </cell>
        </row>
        <row r="95">
          <cell r="A95" t="str">
            <v>中山市中山三路营业部</v>
          </cell>
          <cell r="B95">
            <v>4</v>
          </cell>
          <cell r="C95">
            <v>2.4968789013732834E-3</v>
          </cell>
          <cell r="D95">
            <v>2</v>
          </cell>
          <cell r="E95">
            <v>0</v>
          </cell>
        </row>
        <row r="96">
          <cell r="A96" t="str">
            <v>青岛山东路证券营业部</v>
          </cell>
          <cell r="B96">
            <v>8</v>
          </cell>
          <cell r="C96">
            <v>4.9937578027465668E-3</v>
          </cell>
          <cell r="D96">
            <v>7</v>
          </cell>
          <cell r="E96">
            <v>0</v>
          </cell>
        </row>
        <row r="97">
          <cell r="A97" t="str">
            <v>南昌凤凰中大道营业部</v>
          </cell>
          <cell r="B97">
            <v>6</v>
          </cell>
          <cell r="C97">
            <v>3.7453183520599251E-3</v>
          </cell>
          <cell r="D97">
            <v>4</v>
          </cell>
          <cell r="E97">
            <v>0</v>
          </cell>
        </row>
        <row r="98">
          <cell r="A98" t="str">
            <v>南宁金湖路证券营业部</v>
          </cell>
          <cell r="B98">
            <v>11</v>
          </cell>
          <cell r="C98">
            <v>6.8664169787765296E-3</v>
          </cell>
          <cell r="D98">
            <v>10</v>
          </cell>
          <cell r="E98">
            <v>0</v>
          </cell>
        </row>
        <row r="99">
          <cell r="A99" t="str">
            <v>西安大庆路证券营业部</v>
          </cell>
          <cell r="B99">
            <v>11</v>
          </cell>
          <cell r="C99">
            <v>6.8664169787765296E-3</v>
          </cell>
          <cell r="D99">
            <v>12</v>
          </cell>
          <cell r="E99">
            <v>0</v>
          </cell>
        </row>
        <row r="100">
          <cell r="A100" t="str">
            <v>沈阳北陵大街证券营业部</v>
          </cell>
          <cell r="B100">
            <v>7</v>
          </cell>
          <cell r="C100">
            <v>4.3695380774032462E-3</v>
          </cell>
          <cell r="D100">
            <v>3</v>
          </cell>
          <cell r="E100">
            <v>0</v>
          </cell>
        </row>
        <row r="101">
          <cell r="A101" t="str">
            <v>南京新模范马路证券营业部</v>
          </cell>
          <cell r="B101">
            <v>4</v>
          </cell>
          <cell r="C101">
            <v>2.4968789013732834E-3</v>
          </cell>
          <cell r="D101">
            <v>4</v>
          </cell>
          <cell r="E101">
            <v>0</v>
          </cell>
        </row>
        <row r="102">
          <cell r="A102" t="str">
            <v>昆明新兴路证券营业部</v>
          </cell>
          <cell r="B102">
            <v>4</v>
          </cell>
          <cell r="C102">
            <v>2.4968789013732834E-3</v>
          </cell>
          <cell r="D102">
            <v>5</v>
          </cell>
          <cell r="E102">
            <v>0</v>
          </cell>
        </row>
        <row r="103">
          <cell r="A103" t="str">
            <v>成都光荣北路证券营业部</v>
          </cell>
          <cell r="B103">
            <v>9</v>
          </cell>
          <cell r="C103">
            <v>5.6179775280898875E-3</v>
          </cell>
          <cell r="D103">
            <v>8</v>
          </cell>
          <cell r="E103">
            <v>0</v>
          </cell>
        </row>
        <row r="104">
          <cell r="A104" t="str">
            <v>贵阳花果园大街证券营业部</v>
          </cell>
          <cell r="B104">
            <v>5</v>
          </cell>
          <cell r="C104">
            <v>3.1210986267166041E-3</v>
          </cell>
          <cell r="D104">
            <v>4</v>
          </cell>
          <cell r="E104">
            <v>0</v>
          </cell>
        </row>
        <row r="105">
          <cell r="A105" t="str">
            <v>郑州金水路证券营业部</v>
          </cell>
          <cell r="B105">
            <v>12</v>
          </cell>
          <cell r="C105">
            <v>7.4906367041198503E-3</v>
          </cell>
          <cell r="D105">
            <v>8</v>
          </cell>
          <cell r="E105">
            <v>0</v>
          </cell>
        </row>
        <row r="106">
          <cell r="A106" t="str">
            <v>深圳彩田路证券营业部</v>
          </cell>
          <cell r="B106">
            <v>12</v>
          </cell>
          <cell r="C106">
            <v>7.4906367041198503E-3</v>
          </cell>
          <cell r="D106">
            <v>9</v>
          </cell>
          <cell r="E106">
            <v>0</v>
          </cell>
        </row>
        <row r="107">
          <cell r="A107" t="str">
            <v>台州市府大道证券营业部</v>
          </cell>
          <cell r="B107">
            <v>9</v>
          </cell>
          <cell r="C107">
            <v>5.6179775280898875E-3</v>
          </cell>
          <cell r="D107">
            <v>9</v>
          </cell>
          <cell r="E107">
            <v>0</v>
          </cell>
        </row>
        <row r="108">
          <cell r="A108" t="str">
            <v>嘉兴东升东路证券营业部</v>
          </cell>
          <cell r="B108">
            <v>10</v>
          </cell>
          <cell r="C108">
            <v>6.2421972534332081E-3</v>
          </cell>
          <cell r="D108">
            <v>11</v>
          </cell>
          <cell r="E108">
            <v>0</v>
          </cell>
        </row>
        <row r="109">
          <cell r="A109" t="str">
            <v>台州三门上洋路证券营业部</v>
          </cell>
          <cell r="B109">
            <v>2</v>
          </cell>
          <cell r="C109">
            <v>1.2484394506866417E-3</v>
          </cell>
          <cell r="D109">
            <v>1</v>
          </cell>
          <cell r="E109">
            <v>0</v>
          </cell>
        </row>
        <row r="110">
          <cell r="A110" t="str">
            <v>长兴道园路证券营业部</v>
          </cell>
          <cell r="B110">
            <v>5</v>
          </cell>
          <cell r="C110">
            <v>3.1210986267166041E-3</v>
          </cell>
          <cell r="D110">
            <v>2</v>
          </cell>
          <cell r="E110">
            <v>0</v>
          </cell>
        </row>
        <row r="111">
          <cell r="A111" t="str">
            <v>哈尔滨爱建路证券营业部</v>
          </cell>
          <cell r="B111">
            <v>11</v>
          </cell>
          <cell r="C111">
            <v>6.8664169787765296E-3</v>
          </cell>
          <cell r="D111">
            <v>11</v>
          </cell>
          <cell r="E111">
            <v>0</v>
          </cell>
        </row>
        <row r="112">
          <cell r="A112" t="str">
            <v>石家庄槐安东路证券营业部</v>
          </cell>
          <cell r="B112">
            <v>6</v>
          </cell>
          <cell r="C112">
            <v>3.7453183520599251E-3</v>
          </cell>
          <cell r="D112">
            <v>5</v>
          </cell>
          <cell r="E112">
            <v>0</v>
          </cell>
        </row>
        <row r="113">
          <cell r="A113" t="str">
            <v>广州天河路证券营业部</v>
          </cell>
          <cell r="B113">
            <v>8</v>
          </cell>
          <cell r="C113">
            <v>4.9937578027465668E-3</v>
          </cell>
          <cell r="D113">
            <v>5</v>
          </cell>
          <cell r="E113">
            <v>0</v>
          </cell>
        </row>
        <row r="114">
          <cell r="A114" t="str">
            <v>太原长风街证券营业部</v>
          </cell>
          <cell r="B114">
            <v>9</v>
          </cell>
          <cell r="C114">
            <v>5.6179775280898875E-3</v>
          </cell>
          <cell r="D114">
            <v>8</v>
          </cell>
          <cell r="E114">
            <v>0</v>
          </cell>
        </row>
        <row r="115">
          <cell r="A115" t="str">
            <v>兰州金昌南路证券营业部</v>
          </cell>
          <cell r="B115">
            <v>11</v>
          </cell>
          <cell r="C115">
            <v>6.8664169787765296E-3</v>
          </cell>
          <cell r="D115">
            <v>9</v>
          </cell>
          <cell r="E115">
            <v>0</v>
          </cell>
        </row>
        <row r="116">
          <cell r="A116" t="str">
            <v>长春建设街证券营业部</v>
          </cell>
          <cell r="B116">
            <v>5</v>
          </cell>
          <cell r="C116">
            <v>3.1210986267166041E-3</v>
          </cell>
          <cell r="D116">
            <v>4</v>
          </cell>
          <cell r="E116">
            <v>0</v>
          </cell>
        </row>
        <row r="117">
          <cell r="A117" t="str">
            <v>重庆北城天街证券营业部</v>
          </cell>
          <cell r="B117">
            <v>4</v>
          </cell>
          <cell r="C117">
            <v>2.4968789013732834E-3</v>
          </cell>
          <cell r="D117">
            <v>4</v>
          </cell>
          <cell r="E117">
            <v>0</v>
          </cell>
        </row>
        <row r="118">
          <cell r="A118" t="str">
            <v>东莞营业部（筹）</v>
          </cell>
          <cell r="B118">
            <v>2</v>
          </cell>
          <cell r="C118">
            <v>1.2484394506866417E-3</v>
          </cell>
          <cell r="D118">
            <v>2</v>
          </cell>
          <cell r="E118">
            <v>0</v>
          </cell>
        </row>
        <row r="119">
          <cell r="A119" t="str">
            <v>营业部小计⑤</v>
          </cell>
          <cell r="B119">
            <v>1043</v>
          </cell>
          <cell r="C119">
            <v>0.65106117353308368</v>
          </cell>
          <cell r="D119">
            <v>1020</v>
          </cell>
          <cell r="E119">
            <v>884</v>
          </cell>
        </row>
        <row r="120">
          <cell r="A120" t="str">
            <v>公司合计①+②+③+④+⑤</v>
          </cell>
          <cell r="B120">
            <v>1602</v>
          </cell>
          <cell r="C120">
            <v>1</v>
          </cell>
          <cell r="D120">
            <v>1577</v>
          </cell>
          <cell r="E120">
            <v>1346</v>
          </cell>
        </row>
        <row r="121">
          <cell r="A121" t="str">
            <v>占比</v>
          </cell>
          <cell r="B121">
            <v>1</v>
          </cell>
          <cell r="C121">
            <v>1</v>
          </cell>
          <cell r="D121">
            <v>0</v>
          </cell>
          <cell r="E121">
            <v>1</v>
          </cell>
        </row>
        <row r="122">
          <cell r="B122">
            <v>0</v>
          </cell>
        </row>
        <row r="123">
          <cell r="A123" t="str">
            <v>备注：1、公司领导编制为董事会确定，本表中编制数为现有人数；其他各部门编制为上总办会确定编制。
      2、营业部编制由营业部参照经纪业务总部的营业部管理指引进行，由经纪业务总部审批，未规定具体编制数，故在本表中编制和编制执行率用“-”表示。
      3、管理干部人数统计中对于兼岗的人员只统计在其中一个岗位中，不重复统计。如党群办、经纪业务总部、投资银行总部、深圳分公司总经理由公司领导兼，人数统计在公司领导中；刘军云为深圳分公司副总经理兼深圳分公司风险管理部总经理，人数统计在深圳分公司中；林庆新为浙江分公司总经理助理兼杭州营业部总经理，人数统计在浙江分公司中。
      4、筹建中的营业部负责人尚未任命，不计入管理干部统计人数中。
      5、人员异动情况中正数表示调入，负数表示调出。</v>
          </cell>
          <cell r="B123">
            <v>0</v>
          </cell>
          <cell r="C123">
            <v>0</v>
          </cell>
          <cell r="D123">
            <v>0</v>
          </cell>
          <cell r="E123">
            <v>0</v>
          </cell>
        </row>
      </sheetData>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8.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5" tint="-0.249977111117893"/>
  </sheetPr>
  <dimension ref="A1:CA134"/>
  <sheetViews>
    <sheetView showGridLines="0" workbookViewId="0">
      <pane xSplit="1" ySplit="3" topLeftCell="B109" activePane="bottomRight" state="frozen"/>
      <selection pane="topRight"/>
      <selection pane="bottomLeft"/>
      <selection pane="bottomRight" activeCell="E131" sqref="E131"/>
    </sheetView>
  </sheetViews>
  <sheetFormatPr defaultColWidth="9" defaultRowHeight="13.5"/>
  <cols>
    <col min="1" max="1" width="25.625" style="222" customWidth="1"/>
    <col min="2" max="2" width="18.375" customWidth="1"/>
    <col min="3" max="4" width="15" customWidth="1"/>
    <col min="5" max="7" width="12.75" customWidth="1"/>
    <col min="8" max="9" width="13.125" customWidth="1"/>
    <col min="10" max="10" width="11.625" customWidth="1"/>
    <col min="11" max="11" width="11.375" customWidth="1"/>
    <col min="12" max="13" width="14.125" customWidth="1"/>
    <col min="14" max="14" width="16.125" customWidth="1"/>
    <col min="15" max="16" width="13.875" customWidth="1"/>
    <col min="17" max="17" width="11.625" customWidth="1"/>
    <col min="18" max="18" width="15" bestFit="1" customWidth="1"/>
    <col min="19" max="19" width="11.375" customWidth="1"/>
    <col min="20" max="20" width="15" customWidth="1"/>
    <col min="21" max="24" width="12.25" customWidth="1"/>
    <col min="25" max="26" width="16.125" customWidth="1"/>
    <col min="27" max="27" width="14.125" customWidth="1"/>
    <col min="28" max="28" width="10.25" customWidth="1"/>
    <col min="29" max="29" width="19.375" style="223" customWidth="1"/>
    <col min="30" max="31" width="9.625" style="223" customWidth="1"/>
    <col min="32" max="32" width="8" style="223" customWidth="1"/>
    <col min="33" max="33" width="6.375" style="223" customWidth="1"/>
    <col min="34" max="35" width="8" style="223" customWidth="1"/>
    <col min="36" max="36" width="6.375" style="223" customWidth="1"/>
    <col min="37" max="79" width="9" style="220"/>
  </cols>
  <sheetData>
    <row r="1" spans="1:79">
      <c r="A1"/>
    </row>
    <row r="2" spans="1:79">
      <c r="A2" s="224" t="s">
        <v>0</v>
      </c>
      <c r="B2" s="225"/>
      <c r="C2" s="225"/>
      <c r="D2" s="344"/>
      <c r="E2" s="225"/>
      <c r="F2" s="225"/>
      <c r="G2" s="225"/>
      <c r="H2" s="225"/>
      <c r="I2" s="225"/>
      <c r="J2" s="225"/>
      <c r="K2" s="225"/>
      <c r="L2" s="225"/>
      <c r="M2" s="225"/>
      <c r="N2" s="225"/>
      <c r="O2" s="225"/>
      <c r="P2" s="225"/>
      <c r="Q2" s="225"/>
      <c r="R2" s="225"/>
      <c r="S2" s="225"/>
      <c r="T2" s="225"/>
      <c r="U2" s="225"/>
      <c r="V2" s="225"/>
      <c r="W2" s="225"/>
      <c r="X2" s="225"/>
      <c r="Y2" s="225"/>
      <c r="Z2" s="225"/>
      <c r="AA2" s="225"/>
      <c r="AB2" s="225"/>
    </row>
    <row r="3" spans="1:79" s="13" customFormat="1" ht="16.350000000000001" customHeight="1">
      <c r="A3" s="226" t="s">
        <v>1</v>
      </c>
      <c r="B3" s="227" t="s">
        <v>2</v>
      </c>
      <c r="C3" s="227" t="s">
        <v>3</v>
      </c>
      <c r="D3" s="227" t="s">
        <v>4</v>
      </c>
      <c r="E3" s="227" t="s">
        <v>5</v>
      </c>
      <c r="F3" s="227" t="s">
        <v>6</v>
      </c>
      <c r="G3" s="227" t="s">
        <v>7</v>
      </c>
      <c r="H3" s="227" t="s">
        <v>8</v>
      </c>
      <c r="I3" s="227" t="s">
        <v>9</v>
      </c>
      <c r="J3" s="227" t="s">
        <v>10</v>
      </c>
      <c r="K3" s="227" t="s">
        <v>11</v>
      </c>
      <c r="L3" s="227" t="s">
        <v>12</v>
      </c>
      <c r="M3" s="227" t="s">
        <v>13</v>
      </c>
      <c r="N3" s="227" t="s">
        <v>14</v>
      </c>
      <c r="O3" s="227" t="s">
        <v>15</v>
      </c>
      <c r="P3" s="227" t="s">
        <v>16</v>
      </c>
      <c r="Q3" s="227" t="s">
        <v>17</v>
      </c>
      <c r="R3" s="227" t="s">
        <v>18</v>
      </c>
      <c r="S3" s="227" t="s">
        <v>19</v>
      </c>
      <c r="T3" s="227" t="s">
        <v>20</v>
      </c>
      <c r="U3" s="227" t="s">
        <v>21</v>
      </c>
      <c r="V3" s="227" t="s">
        <v>22</v>
      </c>
      <c r="W3" s="227" t="s">
        <v>23</v>
      </c>
      <c r="X3" s="227" t="s">
        <v>24</v>
      </c>
      <c r="Y3" s="227" t="s">
        <v>25</v>
      </c>
      <c r="Z3" s="227" t="s">
        <v>26</v>
      </c>
      <c r="AA3" s="227" t="s">
        <v>27</v>
      </c>
      <c r="AB3" s="227" t="s">
        <v>28</v>
      </c>
      <c r="AC3" s="323"/>
      <c r="AD3" s="323"/>
      <c r="AE3" s="323"/>
      <c r="AF3" s="323"/>
      <c r="AG3" s="323"/>
      <c r="AH3" s="323"/>
      <c r="AI3" s="323"/>
      <c r="AJ3" s="323"/>
      <c r="AK3" s="326"/>
      <c r="AL3" s="326"/>
      <c r="AM3" s="326"/>
      <c r="AN3" s="326"/>
      <c r="AO3" s="326"/>
      <c r="AP3" s="326"/>
      <c r="AQ3" s="326"/>
      <c r="AR3" s="326"/>
      <c r="AS3" s="326"/>
      <c r="AT3" s="326"/>
      <c r="AU3" s="326"/>
      <c r="AV3" s="326"/>
      <c r="AW3" s="326"/>
      <c r="AX3" s="326"/>
      <c r="AY3" s="326"/>
      <c r="AZ3" s="326"/>
      <c r="BA3" s="326"/>
      <c r="BB3" s="326"/>
      <c r="BC3" s="326"/>
      <c r="BD3" s="326"/>
      <c r="BE3" s="326"/>
      <c r="BF3" s="326"/>
      <c r="BG3" s="326"/>
      <c r="BH3" s="326"/>
      <c r="BI3" s="326"/>
      <c r="BJ3" s="326"/>
      <c r="BK3" s="326"/>
      <c r="BL3" s="326"/>
      <c r="BM3" s="326"/>
      <c r="BN3" s="326"/>
      <c r="BO3" s="326"/>
      <c r="BP3" s="326"/>
      <c r="BQ3" s="326"/>
      <c r="BR3" s="326"/>
      <c r="BS3" s="326"/>
      <c r="BT3" s="326"/>
      <c r="BU3" s="326"/>
      <c r="BV3" s="326"/>
      <c r="BW3" s="326"/>
      <c r="BX3" s="326"/>
      <c r="BY3" s="326"/>
      <c r="BZ3" s="326"/>
      <c r="CA3" s="326"/>
    </row>
    <row r="4" spans="1:79" ht="14.25">
      <c r="A4" s="228" t="s">
        <v>30</v>
      </c>
      <c r="B4" s="229">
        <f>C4+D4+E4+G4+K4+P4+T4+AC4</f>
        <v>-16549875.289999992</v>
      </c>
      <c r="C4" s="230">
        <f>财务报表【邓姐发】!J4</f>
        <v>1809707.6</v>
      </c>
      <c r="D4" s="231">
        <f>财务报表【邓姐发】!I4+财务报表【邓姐发】!S4+财务报表【邓姐发】!Q4+财务报表【邓姐发】!Z4+财务报表【邓姐发】!AI4</f>
        <v>-176801876.64000002</v>
      </c>
      <c r="E4" s="230">
        <f>财务报表【邓姐发】!O4+财务报表【邓姐发】!P4+财务报表【邓姐发】!R4</f>
        <v>539610034.13</v>
      </c>
      <c r="F4" s="230">
        <f>财务报表【邓姐发】!AI4</f>
        <v>6440941.8300000001</v>
      </c>
      <c r="G4" s="232">
        <f>H4+I4+J4</f>
        <v>-461717401.81999999</v>
      </c>
      <c r="H4" s="230">
        <f>财务报表【邓姐发】!AJ4</f>
        <v>-414464605.19999999</v>
      </c>
      <c r="I4" s="230">
        <f>财务报表【邓姐发】!AH4</f>
        <v>183516.57</v>
      </c>
      <c r="J4" s="230">
        <f>财务报表【邓姐发】!V4</f>
        <v>-47436313.189999998</v>
      </c>
      <c r="K4" s="232">
        <f>L4+M4+N4+O4</f>
        <v>139768071.45000002</v>
      </c>
      <c r="L4" s="230">
        <f>财务报表【邓姐发】!T4</f>
        <v>56753568.030000001</v>
      </c>
      <c r="M4" s="230">
        <f>财务报表【邓姐发】!U4</f>
        <v>60751406.700000003</v>
      </c>
      <c r="N4" s="230">
        <f>财务报表【邓姐发】!AK4</f>
        <v>21042427.690000001</v>
      </c>
      <c r="O4" s="230">
        <f>财务报表【邓姐发】!Y4</f>
        <v>1220669.03</v>
      </c>
      <c r="P4" s="232">
        <f>Q4+R4</f>
        <v>-103955499.63</v>
      </c>
      <c r="Q4" s="230">
        <f>财务报表【邓姐发】!X4</f>
        <v>-97326067.599999994</v>
      </c>
      <c r="R4" s="230">
        <f>财务报表【邓姐发】!W4</f>
        <v>-6629432.0300000003</v>
      </c>
      <c r="S4" s="230">
        <f>财务报表【邓姐发】!S4</f>
        <v>683.19</v>
      </c>
      <c r="T4" s="232">
        <f>U4+V4+W4+X4+Y4+Z4</f>
        <v>44737089.620000005</v>
      </c>
      <c r="U4" s="230">
        <f>财务报表【邓姐发】!AA4</f>
        <v>33112974.489999998</v>
      </c>
      <c r="V4" s="230">
        <f>财务报表【邓姐发】!AB4</f>
        <v>411792.46</v>
      </c>
      <c r="W4" s="230">
        <f>财务报表【邓姐发】!AC4</f>
        <v>4857145.29</v>
      </c>
      <c r="X4" s="230">
        <f>财务报表【邓姐发】!AD4</f>
        <v>223345.59</v>
      </c>
      <c r="Y4" s="230">
        <f>财务报表【邓姐发】!AE4</f>
        <v>6131830.1900000004</v>
      </c>
      <c r="Z4" s="230">
        <f>财务报表【邓姐发】!AF4</f>
        <v>1.6</v>
      </c>
      <c r="AA4" s="230">
        <f>财务报表【邓姐发】!Z4</f>
        <v>15000</v>
      </c>
      <c r="AB4" s="230">
        <f>财务报表【邓姐发】!AR4</f>
        <v>0</v>
      </c>
      <c r="AC4" s="324"/>
    </row>
    <row r="5" spans="1:79" ht="14.25">
      <c r="A5" s="233" t="s">
        <v>31</v>
      </c>
      <c r="B5" s="234">
        <f t="shared" ref="B5:B29" si="0">C5+D5+E5+G5+K5+P5+T5+AC5</f>
        <v>321021568</v>
      </c>
      <c r="C5" s="235">
        <f>财务报表【邓姐发】!J5</f>
        <v>0</v>
      </c>
      <c r="D5" s="236">
        <f>财务报表【邓姐发】!I5+财务报表【邓姐发】!S5+财务报表【邓姐发】!Q5+财务报表【邓姐发】!Z5+财务报表【邓姐发】!AI5</f>
        <v>4112793.6000000006</v>
      </c>
      <c r="E5" s="237">
        <f>财务报表【邓姐发】!O5+财务报表【邓姐发】!P5+财务报表【邓姐发】!R5</f>
        <v>234346792.63999999</v>
      </c>
      <c r="F5" s="235">
        <f>财务报表【邓姐发】!AI5</f>
        <v>5688643.6100000003</v>
      </c>
      <c r="G5" s="232">
        <f t="shared" ref="G5:G29" si="1">H5+I5+J5</f>
        <v>18938182.030000001</v>
      </c>
      <c r="H5" s="235">
        <f>财务报表【邓姐发】!AJ5</f>
        <v>15902745.449999999</v>
      </c>
      <c r="I5" s="235">
        <f>财务报表【邓姐发】!AH5</f>
        <v>3035436.58</v>
      </c>
      <c r="J5" s="237">
        <f>财务报表【邓姐发】!V5</f>
        <v>0</v>
      </c>
      <c r="K5" s="232">
        <f t="shared" ref="K5:K29" si="2">L5+M5+N5+O5</f>
        <v>18888713.039999999</v>
      </c>
      <c r="L5" s="237">
        <f>财务报表【邓姐发】!T5</f>
        <v>-1156135.5</v>
      </c>
      <c r="M5" s="237">
        <f>财务报表【邓姐发】!U5</f>
        <v>-649091.09</v>
      </c>
      <c r="N5" s="237">
        <f>财务报表【邓姐发】!AK5</f>
        <v>19484361.23</v>
      </c>
      <c r="O5" s="237">
        <f>财务报表【邓姐发】!Y5</f>
        <v>1209578.3999999999</v>
      </c>
      <c r="P5" s="312">
        <f t="shared" ref="P5:P29" si="3">Q5+R5</f>
        <v>-1992.59</v>
      </c>
      <c r="Q5" s="235">
        <f>财务报表【邓姐发】!X5</f>
        <v>0</v>
      </c>
      <c r="R5" s="235">
        <f>财务报表【邓姐发】!W5</f>
        <v>-1992.59</v>
      </c>
      <c r="S5" s="235">
        <f>财务报表【邓姐发】!S5</f>
        <v>-3412</v>
      </c>
      <c r="T5" s="232">
        <f t="shared" ref="T5:T29" si="4">U5+V5+W5+X5+Y5+Z5</f>
        <v>44737079.280000001</v>
      </c>
      <c r="U5" s="235">
        <f>财务报表【邓姐发】!AA5</f>
        <v>33112965.75</v>
      </c>
      <c r="V5" s="235">
        <f>财务报表【邓姐发】!AB5</f>
        <v>411792.46</v>
      </c>
      <c r="W5" s="235">
        <f>财务报表【邓姐发】!AC5</f>
        <v>4857145.29</v>
      </c>
      <c r="X5" s="235">
        <f>财务报表【邓姐发】!AD5</f>
        <v>223345.59</v>
      </c>
      <c r="Y5" s="235">
        <f>财务报表【邓姐发】!AE5</f>
        <v>6131830.1900000004</v>
      </c>
      <c r="Z5" s="235">
        <f>财务报表【邓姐发】!AF5</f>
        <v>0</v>
      </c>
      <c r="AA5" s="235">
        <f>财务报表【邓姐发】!Z5</f>
        <v>15000</v>
      </c>
      <c r="AB5" s="235">
        <f>财务报表【邓姐发】!AR5</f>
        <v>0</v>
      </c>
      <c r="AC5" s="324"/>
    </row>
    <row r="6" spans="1:79" ht="14.25">
      <c r="A6" s="238" t="s">
        <v>32</v>
      </c>
      <c r="B6" s="239">
        <f t="shared" si="0"/>
        <v>231027337.15000001</v>
      </c>
      <c r="C6" s="240">
        <f>财务报表【邓姐发】!J6</f>
        <v>0</v>
      </c>
      <c r="D6" s="241">
        <f>财务报表【邓姐发】!I6+财务报表【邓姐发】!S6+财务报表【邓姐发】!Q6+财务报表【邓姐发】!Z6+财务报表【邓姐发】!AI6</f>
        <v>-1163154</v>
      </c>
      <c r="E6" s="242">
        <f>财务报表【邓姐发】!O6+财务报表【邓姐发】!P6+财务报表【邓姐发】!R6</f>
        <v>232115572.31</v>
      </c>
      <c r="F6" s="240">
        <f>财务报表【邓姐发】!AI6</f>
        <v>79966.009999999995</v>
      </c>
      <c r="G6" s="232">
        <f t="shared" si="1"/>
        <v>76911.429999999993</v>
      </c>
      <c r="H6" s="240">
        <f>财务报表【邓姐发】!AJ6</f>
        <v>0</v>
      </c>
      <c r="I6" s="240">
        <f>财务报表【邓姐发】!AH6</f>
        <v>76911.429999999993</v>
      </c>
      <c r="J6" s="242">
        <f>财务报表【邓姐发】!V6</f>
        <v>0</v>
      </c>
      <c r="K6" s="232">
        <f t="shared" si="2"/>
        <v>0</v>
      </c>
      <c r="L6" s="242">
        <f>财务报表【邓姐发】!T6</f>
        <v>0</v>
      </c>
      <c r="M6" s="242">
        <f>财务报表【邓姐发】!U6</f>
        <v>0</v>
      </c>
      <c r="N6" s="242">
        <f>财务报表【邓姐发】!AK6</f>
        <v>0</v>
      </c>
      <c r="O6" s="242">
        <f>财务报表【邓姐发】!Y6</f>
        <v>0</v>
      </c>
      <c r="P6" s="313">
        <f t="shared" si="3"/>
        <v>-1992.59</v>
      </c>
      <c r="Q6" s="240">
        <f>财务报表【邓姐发】!X6</f>
        <v>0</v>
      </c>
      <c r="R6" s="240">
        <f>财务报表【邓姐发】!W6</f>
        <v>-1992.59</v>
      </c>
      <c r="S6" s="240">
        <f>财务报表【邓姐发】!S6</f>
        <v>0</v>
      </c>
      <c r="T6" s="232">
        <f t="shared" si="4"/>
        <v>0</v>
      </c>
      <c r="U6" s="240">
        <f>财务报表【邓姐发】!AA6</f>
        <v>0</v>
      </c>
      <c r="V6" s="240">
        <f>财务报表【邓姐发】!AB6</f>
        <v>0</v>
      </c>
      <c r="W6" s="240">
        <f>财务报表【邓姐发】!AC6</f>
        <v>0</v>
      </c>
      <c r="X6" s="240">
        <f>财务报表【邓姐发】!AD6</f>
        <v>0</v>
      </c>
      <c r="Y6" s="240">
        <f>财务报表【邓姐发】!AE6</f>
        <v>0</v>
      </c>
      <c r="Z6" s="240">
        <f>财务报表【邓姐发】!AF6</f>
        <v>0</v>
      </c>
      <c r="AA6" s="240">
        <f>财务报表【邓姐发】!Z6</f>
        <v>0</v>
      </c>
      <c r="AB6" s="240">
        <f>财务报表【邓姐发】!AR6</f>
        <v>0</v>
      </c>
      <c r="AC6" s="324"/>
    </row>
    <row r="7" spans="1:79" ht="14.25">
      <c r="A7" s="238" t="s">
        <v>33</v>
      </c>
      <c r="B7" s="239">
        <f t="shared" si="0"/>
        <v>44752079.280000001</v>
      </c>
      <c r="C7" s="240">
        <f>财务报表【邓姐发】!J7</f>
        <v>0</v>
      </c>
      <c r="D7" s="241">
        <f>财务报表【邓姐发】!I7+财务报表【邓姐发】!S7+财务报表【邓姐发】!Q7+财务报表【邓姐发】!Z7+财务报表【邓姐发】!AI7</f>
        <v>15000</v>
      </c>
      <c r="E7" s="242">
        <f>财务报表【邓姐发】!O7+财务报表【邓姐发】!P7+财务报表【邓姐发】!R7</f>
        <v>0</v>
      </c>
      <c r="F7" s="240">
        <f>财务报表【邓姐发】!AI7</f>
        <v>0</v>
      </c>
      <c r="G7" s="232">
        <f t="shared" si="1"/>
        <v>0</v>
      </c>
      <c r="H7" s="240">
        <f>财务报表【邓姐发】!AJ7</f>
        <v>0</v>
      </c>
      <c r="I7" s="240">
        <f>财务报表【邓姐发】!AH7</f>
        <v>0</v>
      </c>
      <c r="J7" s="242">
        <f>财务报表【邓姐发】!V7</f>
        <v>0</v>
      </c>
      <c r="K7" s="232">
        <f t="shared" si="2"/>
        <v>0</v>
      </c>
      <c r="L7" s="242">
        <f>财务报表【邓姐发】!T7</f>
        <v>0</v>
      </c>
      <c r="M7" s="242">
        <f>财务报表【邓姐发】!U7</f>
        <v>0</v>
      </c>
      <c r="N7" s="242">
        <f>财务报表【邓姐发】!AK7</f>
        <v>0</v>
      </c>
      <c r="O7" s="242">
        <f>财务报表【邓姐发】!Y7</f>
        <v>0</v>
      </c>
      <c r="P7" s="313">
        <f t="shared" si="3"/>
        <v>0</v>
      </c>
      <c r="Q7" s="240">
        <f>财务报表【邓姐发】!X7</f>
        <v>0</v>
      </c>
      <c r="R7" s="240">
        <f>财务报表【邓姐发】!W7</f>
        <v>0</v>
      </c>
      <c r="S7" s="240">
        <f>财务报表【邓姐发】!S7</f>
        <v>0</v>
      </c>
      <c r="T7" s="232">
        <f t="shared" si="4"/>
        <v>44737079.280000001</v>
      </c>
      <c r="U7" s="240">
        <f>财务报表【邓姐发】!AA7</f>
        <v>33112965.75</v>
      </c>
      <c r="V7" s="240">
        <f>财务报表【邓姐发】!AB7</f>
        <v>411792.46</v>
      </c>
      <c r="W7" s="240">
        <f>财务报表【邓姐发】!AC7</f>
        <v>4857145.29</v>
      </c>
      <c r="X7" s="240">
        <f>财务报表【邓姐发】!AD7</f>
        <v>223345.59</v>
      </c>
      <c r="Y7" s="240">
        <f>财务报表【邓姐发】!AE7</f>
        <v>6131830.1900000004</v>
      </c>
      <c r="Z7" s="240">
        <f>财务报表【邓姐发】!AF7</f>
        <v>0</v>
      </c>
      <c r="AA7" s="240">
        <f>财务报表【邓姐发】!Z7</f>
        <v>15000</v>
      </c>
      <c r="AB7" s="240">
        <f>财务报表【邓姐发】!AR7</f>
        <v>0</v>
      </c>
      <c r="AC7" s="324"/>
    </row>
    <row r="8" spans="1:79" ht="14.25">
      <c r="A8" s="238" t="s">
        <v>34</v>
      </c>
      <c r="B8" s="239">
        <f t="shared" si="0"/>
        <v>43957222.539999999</v>
      </c>
      <c r="C8" s="240">
        <f>财务报表【邓姐发】!J8</f>
        <v>0</v>
      </c>
      <c r="D8" s="241">
        <f>财务报表【邓姐发】!I8+财务报表【邓姐发】!S8+财务报表【邓姐发】!Q8+财务报表【邓姐发】!Z8+财务报表【邓姐发】!AI8</f>
        <v>5611590.71</v>
      </c>
      <c r="E8" s="242">
        <f>财务报表【邓姐发】!O8+财务报表【邓姐发】!P8+财务报表【邓姐发】!R8</f>
        <v>0</v>
      </c>
      <c r="F8" s="240">
        <f>财务报表【邓姐发】!AI8</f>
        <v>5611590.71</v>
      </c>
      <c r="G8" s="232">
        <f t="shared" si="1"/>
        <v>18861270.599999998</v>
      </c>
      <c r="H8" s="240">
        <f>财务报表【邓姐发】!AJ8</f>
        <v>15902745.449999999</v>
      </c>
      <c r="I8" s="240">
        <f>财务报表【邓姐发】!AH8</f>
        <v>2958525.15</v>
      </c>
      <c r="J8" s="242">
        <f>财务报表【邓姐发】!V8</f>
        <v>0</v>
      </c>
      <c r="K8" s="232">
        <f t="shared" si="2"/>
        <v>19484361.23</v>
      </c>
      <c r="L8" s="242">
        <f>财务报表【邓姐发】!T8</f>
        <v>0</v>
      </c>
      <c r="M8" s="242">
        <f>财务报表【邓姐发】!U8</f>
        <v>0</v>
      </c>
      <c r="N8" s="242">
        <f>财务报表【邓姐发】!AK8</f>
        <v>19484361.23</v>
      </c>
      <c r="O8" s="242">
        <f>财务报表【邓姐发】!Y8</f>
        <v>0</v>
      </c>
      <c r="P8" s="313">
        <f t="shared" si="3"/>
        <v>0</v>
      </c>
      <c r="Q8" s="240">
        <f>财务报表【邓姐发】!X8</f>
        <v>0</v>
      </c>
      <c r="R8" s="240">
        <f>财务报表【邓姐发】!W8</f>
        <v>0</v>
      </c>
      <c r="S8" s="240">
        <f>财务报表【邓姐发】!S8</f>
        <v>0</v>
      </c>
      <c r="T8" s="232">
        <f t="shared" si="4"/>
        <v>0</v>
      </c>
      <c r="U8" s="240">
        <f>财务报表【邓姐发】!AA8</f>
        <v>0</v>
      </c>
      <c r="V8" s="240">
        <f>财务报表【邓姐发】!AB8</f>
        <v>0</v>
      </c>
      <c r="W8" s="240">
        <f>财务报表【邓姐发】!AC8</f>
        <v>0</v>
      </c>
      <c r="X8" s="240">
        <f>财务报表【邓姐发】!AD8</f>
        <v>0</v>
      </c>
      <c r="Y8" s="240">
        <f>财务报表【邓姐发】!AE8</f>
        <v>0</v>
      </c>
      <c r="Z8" s="240">
        <f>财务报表【邓姐发】!AF8</f>
        <v>0</v>
      </c>
      <c r="AA8" s="240">
        <f>财务报表【邓姐发】!Z8</f>
        <v>0</v>
      </c>
      <c r="AB8" s="240">
        <f>财务报表【邓姐发】!AR8</f>
        <v>0</v>
      </c>
      <c r="AC8" s="324"/>
    </row>
    <row r="9" spans="1:79" ht="14.25">
      <c r="A9" s="243" t="s">
        <v>35</v>
      </c>
      <c r="B9" s="244">
        <f t="shared" si="0"/>
        <v>119787543.95</v>
      </c>
      <c r="C9" s="245">
        <f>财务报表【邓姐发】!J9</f>
        <v>1809707.6</v>
      </c>
      <c r="D9" s="241">
        <f>财务报表【邓姐发】!I9+财务报表【邓姐发】!S9+财务报表【邓姐发】!Q9+财务报表【邓姐发】!Z9+财务报表【邓姐发】!AI9</f>
        <v>-191562415.48000002</v>
      </c>
      <c r="E9" s="242">
        <f>财务报表【邓姐发】!O9+财务报表【邓姐发】!P9+财务报表【邓姐发】!R9</f>
        <v>290595523.10000002</v>
      </c>
      <c r="F9" s="245">
        <f>财务报表【邓姐发】!AI9</f>
        <v>199020.14</v>
      </c>
      <c r="G9" s="232">
        <f t="shared" si="1"/>
        <v>19969815.789999999</v>
      </c>
      <c r="H9" s="245">
        <f>财务报表【邓姐发】!AJ9</f>
        <v>0</v>
      </c>
      <c r="I9" s="245">
        <f>财务报表【邓姐发】!AH9</f>
        <v>11404.46</v>
      </c>
      <c r="J9" s="242">
        <f>财务报表【邓姐发】!V9</f>
        <v>19958411.329999998</v>
      </c>
      <c r="K9" s="232">
        <f t="shared" si="2"/>
        <v>-2396680.13</v>
      </c>
      <c r="L9" s="242">
        <f>财务报表【邓姐发】!T9</f>
        <v>-1339407.55</v>
      </c>
      <c r="M9" s="242">
        <f>财务报表【邓姐发】!U9</f>
        <v>-1057272.58</v>
      </c>
      <c r="N9" s="242">
        <f>财务报表【邓姐发】!AK9</f>
        <v>0</v>
      </c>
      <c r="O9" s="242">
        <f>财务报表【邓姐发】!Y9</f>
        <v>0</v>
      </c>
      <c r="P9" s="312">
        <f t="shared" si="3"/>
        <v>1371582.73</v>
      </c>
      <c r="Q9" s="245">
        <f>财务报表【邓姐发】!X9</f>
        <v>0</v>
      </c>
      <c r="R9" s="245">
        <f>财务报表【邓姐发】!W9</f>
        <v>1371582.73</v>
      </c>
      <c r="S9" s="245">
        <f>财务报表【邓姐发】!S9</f>
        <v>3857.69</v>
      </c>
      <c r="T9" s="232">
        <f t="shared" si="4"/>
        <v>10.34</v>
      </c>
      <c r="U9" s="245">
        <f>财务报表【邓姐发】!AA9</f>
        <v>8.74</v>
      </c>
      <c r="V9" s="245">
        <f>财务报表【邓姐发】!AB9</f>
        <v>0</v>
      </c>
      <c r="W9" s="245">
        <f>财务报表【邓姐发】!AC9</f>
        <v>0</v>
      </c>
      <c r="X9" s="245">
        <f>财务报表【邓姐发】!AD9</f>
        <v>0</v>
      </c>
      <c r="Y9" s="245">
        <f>财务报表【邓姐发】!AE9</f>
        <v>0</v>
      </c>
      <c r="Z9" s="245">
        <f>财务报表【邓姐发】!AF9</f>
        <v>1.6</v>
      </c>
      <c r="AA9" s="245">
        <f>财务报表【邓姐发】!Z9</f>
        <v>0</v>
      </c>
      <c r="AB9" s="245">
        <f>财务报表【邓姐发】!AR9</f>
        <v>0</v>
      </c>
      <c r="AC9" s="324"/>
    </row>
    <row r="10" spans="1:79" ht="14.25">
      <c r="A10" s="243" t="s">
        <v>36</v>
      </c>
      <c r="B10" s="244">
        <f t="shared" si="0"/>
        <v>-449154977.17000002</v>
      </c>
      <c r="C10" s="245">
        <f>财务报表【邓姐发】!J10</f>
        <v>0</v>
      </c>
      <c r="D10" s="241">
        <f>财务报表【邓姐发】!I10+财务报表【邓姐发】!S10+财务报表【邓姐发】!Q10+财务报表【邓姐发】!Z10+财务报表【邓姐发】!AI10</f>
        <v>10710533.869999999</v>
      </c>
      <c r="E10" s="242">
        <f>财务报表【邓姐发】!O10+财务报表【邓姐发】!P10+财务报表【邓姐发】!R10</f>
        <v>104150.94</v>
      </c>
      <c r="F10" s="245">
        <f>财务报表【邓姐发】!AI10</f>
        <v>553278.07999999996</v>
      </c>
      <c r="G10" s="232">
        <f t="shared" si="1"/>
        <v>-486560363.18000001</v>
      </c>
      <c r="H10" s="245">
        <f>财务报表【邓姐发】!AJ10</f>
        <v>-430367350.64999998</v>
      </c>
      <c r="I10" s="245">
        <f>财务报表【邓姐发】!AH10</f>
        <v>-2863324.47</v>
      </c>
      <c r="J10" s="242">
        <f>财务报表【邓姐发】!V10</f>
        <v>-53329688.060000002</v>
      </c>
      <c r="K10" s="232">
        <f t="shared" si="2"/>
        <v>43339483.93</v>
      </c>
      <c r="L10" s="242">
        <f>财务报表【邓姐发】!T10</f>
        <v>48916383.079999998</v>
      </c>
      <c r="M10" s="242">
        <f>财务报表【邓姐发】!U10</f>
        <v>-7146056.2400000002</v>
      </c>
      <c r="N10" s="242">
        <f>财务报表【邓姐发】!AK10</f>
        <v>1558066.46</v>
      </c>
      <c r="O10" s="242">
        <f>财务报表【邓姐发】!Y10</f>
        <v>11090.63</v>
      </c>
      <c r="P10" s="312">
        <f t="shared" si="3"/>
        <v>-16748782.73</v>
      </c>
      <c r="Q10" s="245">
        <f>财务报表【邓姐发】!X10</f>
        <v>-7040875.8600000003</v>
      </c>
      <c r="R10" s="245">
        <f>财务报表【邓姐发】!W10</f>
        <v>-9707906.8699999992</v>
      </c>
      <c r="S10" s="245">
        <f>财务报表【邓姐发】!S10</f>
        <v>0</v>
      </c>
      <c r="T10" s="232">
        <f t="shared" si="4"/>
        <v>0</v>
      </c>
      <c r="U10" s="245">
        <f>财务报表【邓姐发】!AA10</f>
        <v>0</v>
      </c>
      <c r="V10" s="245">
        <f>财务报表【邓姐发】!AB10</f>
        <v>0</v>
      </c>
      <c r="W10" s="245">
        <f>财务报表【邓姐发】!AC10</f>
        <v>0</v>
      </c>
      <c r="X10" s="245">
        <f>财务报表【邓姐发】!AD10</f>
        <v>0</v>
      </c>
      <c r="Y10" s="245">
        <f>财务报表【邓姐发】!AE10</f>
        <v>0</v>
      </c>
      <c r="Z10" s="245">
        <f>财务报表【邓姐发】!AF10</f>
        <v>0</v>
      </c>
      <c r="AA10" s="245">
        <f>财务报表【邓姐发】!Z10</f>
        <v>0</v>
      </c>
      <c r="AB10" s="245">
        <f>财务报表【邓姐发】!AR10</f>
        <v>0</v>
      </c>
      <c r="AC10" s="324"/>
    </row>
    <row r="11" spans="1:79" ht="14.25">
      <c r="A11" s="246" t="s">
        <v>37</v>
      </c>
      <c r="B11" s="244">
        <f t="shared" si="0"/>
        <v>0</v>
      </c>
      <c r="C11" s="245">
        <f>财务报表【邓姐发】!J11</f>
        <v>0</v>
      </c>
      <c r="D11" s="241">
        <f>财务报表【邓姐发】!I11+财务报表【邓姐发】!S11+财务报表【邓姐发】!Q11+财务报表【邓姐发】!Z11+财务报表【邓姐发】!AI11</f>
        <v>0</v>
      </c>
      <c r="E11" s="242">
        <f>财务报表【邓姐发】!O11+财务报表【邓姐发】!P11+财务报表【邓姐发】!R11</f>
        <v>0</v>
      </c>
      <c r="F11" s="245">
        <f>财务报表【邓姐发】!AI11</f>
        <v>0</v>
      </c>
      <c r="G11" s="232">
        <f t="shared" si="1"/>
        <v>0</v>
      </c>
      <c r="H11" s="245">
        <f>财务报表【邓姐发】!AJ11</f>
        <v>0</v>
      </c>
      <c r="I11" s="245">
        <f>财务报表【邓姐发】!AH11</f>
        <v>0</v>
      </c>
      <c r="J11" s="242">
        <f>财务报表【邓姐发】!V11</f>
        <v>0</v>
      </c>
      <c r="K11" s="232">
        <f t="shared" si="2"/>
        <v>0</v>
      </c>
      <c r="L11" s="242">
        <f>财务报表【邓姐发】!T11</f>
        <v>0</v>
      </c>
      <c r="M11" s="242">
        <f>财务报表【邓姐发】!U11</f>
        <v>0</v>
      </c>
      <c r="N11" s="242">
        <f>财务报表【邓姐发】!AK11</f>
        <v>0</v>
      </c>
      <c r="O11" s="242">
        <f>财务报表【邓姐发】!Y11</f>
        <v>0</v>
      </c>
      <c r="P11" s="312">
        <f t="shared" si="3"/>
        <v>0</v>
      </c>
      <c r="Q11" s="245">
        <f>财务报表【邓姐发】!X11</f>
        <v>0</v>
      </c>
      <c r="R11" s="245">
        <f>财务报表【邓姐发】!W11</f>
        <v>0</v>
      </c>
      <c r="S11" s="245">
        <f>财务报表【邓姐发】!S11</f>
        <v>0</v>
      </c>
      <c r="T11" s="232">
        <f t="shared" si="4"/>
        <v>0</v>
      </c>
      <c r="U11" s="245">
        <f>财务报表【邓姐发】!AA11</f>
        <v>0</v>
      </c>
      <c r="V11" s="245">
        <f>财务报表【邓姐发】!AB11</f>
        <v>0</v>
      </c>
      <c r="W11" s="245">
        <f>财务报表【邓姐发】!AC11</f>
        <v>0</v>
      </c>
      <c r="X11" s="245">
        <f>财务报表【邓姐发】!AD11</f>
        <v>0</v>
      </c>
      <c r="Y11" s="245">
        <f>财务报表【邓姐发】!AE11</f>
        <v>0</v>
      </c>
      <c r="Z11" s="245">
        <f>财务报表【邓姐发】!AF11</f>
        <v>0</v>
      </c>
      <c r="AA11" s="245">
        <f>财务报表【邓姐发】!Z11</f>
        <v>0</v>
      </c>
      <c r="AB11" s="245">
        <f>财务报表【邓姐发】!AR11</f>
        <v>0</v>
      </c>
      <c r="AC11" s="324"/>
    </row>
    <row r="12" spans="1:79" ht="14.25">
      <c r="A12" s="243" t="s">
        <v>38</v>
      </c>
      <c r="B12" s="244">
        <f t="shared" si="0"/>
        <v>-22704788.889999993</v>
      </c>
      <c r="C12" s="245">
        <f>财务报表【邓姐发】!J12</f>
        <v>0</v>
      </c>
      <c r="D12" s="241">
        <f>财务报表【邓姐发】!I12+财务报表【邓姐发】!S12+财务报表【邓姐发】!Q12+财务报表【邓姐发】!Z12+财务报表【邓姐发】!AI12</f>
        <v>0</v>
      </c>
      <c r="E12" s="242">
        <f>财务报表【邓姐发】!O12+财务报表【邓姐发】!P12+财务报表【邓姐发】!R12</f>
        <v>0</v>
      </c>
      <c r="F12" s="245">
        <f>财务报表【邓姐发】!AI12</f>
        <v>0</v>
      </c>
      <c r="G12" s="232">
        <f t="shared" si="1"/>
        <v>-14065036.460000001</v>
      </c>
      <c r="H12" s="245">
        <f>财务报表【邓姐发】!AJ12</f>
        <v>0</v>
      </c>
      <c r="I12" s="245">
        <f>财务报表【邓姐发】!AH12</f>
        <v>0</v>
      </c>
      <c r="J12" s="242">
        <f>财务报表【邓姐发】!V12</f>
        <v>-14065036.460000001</v>
      </c>
      <c r="K12" s="232">
        <f t="shared" si="2"/>
        <v>79936554.609999999</v>
      </c>
      <c r="L12" s="242">
        <f>财务报表【邓姐发】!T12</f>
        <v>10332728</v>
      </c>
      <c r="M12" s="242">
        <f>财务报表【邓姐发】!U12</f>
        <v>69603826.609999999</v>
      </c>
      <c r="N12" s="242">
        <f>财务报表【邓姐发】!AK12</f>
        <v>0</v>
      </c>
      <c r="O12" s="242">
        <f>财务报表【邓姐发】!Y12</f>
        <v>0</v>
      </c>
      <c r="P12" s="312">
        <f t="shared" si="3"/>
        <v>-88576307.039999992</v>
      </c>
      <c r="Q12" s="245">
        <f>财务报表【邓姐发】!X12</f>
        <v>-90285191.739999995</v>
      </c>
      <c r="R12" s="245">
        <f>财务报表【邓姐发】!W12</f>
        <v>1708884.7</v>
      </c>
      <c r="S12" s="245">
        <f>财务报表【邓姐发】!S12</f>
        <v>0</v>
      </c>
      <c r="T12" s="232">
        <f t="shared" si="4"/>
        <v>0</v>
      </c>
      <c r="U12" s="245">
        <f>财务报表【邓姐发】!AA12</f>
        <v>0</v>
      </c>
      <c r="V12" s="245">
        <f>财务报表【邓姐发】!AB12</f>
        <v>0</v>
      </c>
      <c r="W12" s="245">
        <f>财务报表【邓姐发】!AC12</f>
        <v>0</v>
      </c>
      <c r="X12" s="245">
        <f>财务报表【邓姐发】!AD12</f>
        <v>0</v>
      </c>
      <c r="Y12" s="245">
        <f>财务报表【邓姐发】!AE12</f>
        <v>0</v>
      </c>
      <c r="Z12" s="245">
        <f>财务报表【邓姐发】!AF12</f>
        <v>0</v>
      </c>
      <c r="AA12" s="245">
        <f>财务报表【邓姐发】!Z12</f>
        <v>0</v>
      </c>
      <c r="AB12" s="245">
        <f>财务报表【邓姐发】!AR12</f>
        <v>0</v>
      </c>
      <c r="AC12" s="324"/>
    </row>
    <row r="13" spans="1:79" ht="14.25">
      <c r="A13" s="243" t="s">
        <v>39</v>
      </c>
      <c r="B13" s="244">
        <f t="shared" si="0"/>
        <v>569630.86</v>
      </c>
      <c r="C13" s="245">
        <f>财务报表【邓姐发】!J13</f>
        <v>0</v>
      </c>
      <c r="D13" s="241">
        <f>财务报表【邓姐发】!I13+财务报表【邓姐发】!S13+财务报表【邓姐发】!Q13+财务报表【邓姐发】!Z13+财务报表【邓姐发】!AI13</f>
        <v>-62529.21</v>
      </c>
      <c r="E13" s="242">
        <f>财务报表【邓姐发】!O13+财务报表【邓姐发】!P13+财务报表【邓姐发】!R13</f>
        <v>632160.06999999995</v>
      </c>
      <c r="F13" s="245">
        <f>财务报表【邓姐发】!AI13</f>
        <v>0</v>
      </c>
      <c r="G13" s="232">
        <f t="shared" si="1"/>
        <v>0</v>
      </c>
      <c r="H13" s="245">
        <f>财务报表【邓姐发】!AJ13</f>
        <v>0</v>
      </c>
      <c r="I13" s="245">
        <f>财务报表【邓姐发】!AH13</f>
        <v>0</v>
      </c>
      <c r="J13" s="242">
        <f>财务报表【邓姐发】!V13</f>
        <v>0</v>
      </c>
      <c r="K13" s="232">
        <f t="shared" si="2"/>
        <v>0</v>
      </c>
      <c r="L13" s="242">
        <f>财务报表【邓姐发】!T13</f>
        <v>0</v>
      </c>
      <c r="M13" s="242">
        <f>财务报表【邓姐发】!U13</f>
        <v>0</v>
      </c>
      <c r="N13" s="242">
        <f>财务报表【邓姐发】!AK13</f>
        <v>0</v>
      </c>
      <c r="O13" s="242">
        <f>财务报表【邓姐发】!Y13</f>
        <v>0</v>
      </c>
      <c r="P13" s="312">
        <f t="shared" si="3"/>
        <v>0</v>
      </c>
      <c r="Q13" s="245">
        <f>财务报表【邓姐发】!X13</f>
        <v>0</v>
      </c>
      <c r="R13" s="245">
        <f>财务报表【邓姐发】!W13</f>
        <v>0</v>
      </c>
      <c r="S13" s="245">
        <f>财务报表【邓姐发】!S13</f>
        <v>0</v>
      </c>
      <c r="T13" s="232">
        <f t="shared" si="4"/>
        <v>0</v>
      </c>
      <c r="U13" s="245">
        <f>财务报表【邓姐发】!AA13</f>
        <v>0</v>
      </c>
      <c r="V13" s="245">
        <f>财务报表【邓姐发】!AB13</f>
        <v>0</v>
      </c>
      <c r="W13" s="245">
        <f>财务报表【邓姐发】!AC13</f>
        <v>0</v>
      </c>
      <c r="X13" s="245">
        <f>财务报表【邓姐发】!AD13</f>
        <v>0</v>
      </c>
      <c r="Y13" s="245">
        <f>财务报表【邓姐发】!AE13</f>
        <v>0</v>
      </c>
      <c r="Z13" s="245">
        <f>财务报表【邓姐发】!AF13</f>
        <v>0</v>
      </c>
      <c r="AA13" s="245">
        <f>财务报表【邓姐发】!Z13</f>
        <v>0</v>
      </c>
      <c r="AB13" s="245">
        <f>财务报表【邓姐发】!AR13</f>
        <v>0</v>
      </c>
      <c r="AC13" s="324"/>
    </row>
    <row r="14" spans="1:79" ht="14.25">
      <c r="A14" s="243" t="s">
        <v>40</v>
      </c>
      <c r="B14" s="244">
        <f t="shared" si="0"/>
        <v>13932578.18</v>
      </c>
      <c r="C14" s="245">
        <f>财务报表【邓姐发】!J14</f>
        <v>0</v>
      </c>
      <c r="D14" s="241">
        <f>财务报表【邓姐发】!I14+财务报表【邓姐发】!S14+财务报表【邓姐发】!Q14+财务报表【邓姐发】!Z14+财务报表【邓姐发】!AI14</f>
        <v>0</v>
      </c>
      <c r="E14" s="242">
        <f>财务报表【邓姐发】!O14+财务报表【邓姐发】!P14+财务报表【邓姐发】!R14</f>
        <v>13932578.18</v>
      </c>
      <c r="F14" s="245">
        <f>财务报表【邓姐发】!AI14</f>
        <v>0</v>
      </c>
      <c r="G14" s="232">
        <f t="shared" si="1"/>
        <v>0</v>
      </c>
      <c r="H14" s="245">
        <f>财务报表【邓姐发】!AJ14</f>
        <v>0</v>
      </c>
      <c r="I14" s="245">
        <f>财务报表【邓姐发】!AH14</f>
        <v>0</v>
      </c>
      <c r="J14" s="242">
        <f>财务报表【邓姐发】!V14</f>
        <v>0</v>
      </c>
      <c r="K14" s="232">
        <f t="shared" si="2"/>
        <v>0</v>
      </c>
      <c r="L14" s="242">
        <f>财务报表【邓姐发】!T14</f>
        <v>0</v>
      </c>
      <c r="M14" s="242">
        <f>财务报表【邓姐发】!U14</f>
        <v>0</v>
      </c>
      <c r="N14" s="242">
        <f>财务报表【邓姐发】!AK14</f>
        <v>0</v>
      </c>
      <c r="O14" s="242">
        <f>财务报表【邓姐发】!Y14</f>
        <v>0</v>
      </c>
      <c r="P14" s="312">
        <f t="shared" si="3"/>
        <v>0</v>
      </c>
      <c r="Q14" s="245">
        <f>财务报表【邓姐发】!X14</f>
        <v>0</v>
      </c>
      <c r="R14" s="245">
        <f>财务报表【邓姐发】!W14</f>
        <v>0</v>
      </c>
      <c r="S14" s="245">
        <f>财务报表【邓姐发】!S14</f>
        <v>0</v>
      </c>
      <c r="T14" s="232">
        <f t="shared" si="4"/>
        <v>0</v>
      </c>
      <c r="U14" s="245">
        <f>财务报表【邓姐发】!AA14</f>
        <v>0</v>
      </c>
      <c r="V14" s="245">
        <f>财务报表【邓姐发】!AB14</f>
        <v>0</v>
      </c>
      <c r="W14" s="245">
        <f>财务报表【邓姐发】!AC14</f>
        <v>0</v>
      </c>
      <c r="X14" s="245">
        <f>财务报表【邓姐发】!AD14</f>
        <v>0</v>
      </c>
      <c r="Y14" s="245">
        <f>财务报表【邓姐发】!AE14</f>
        <v>0</v>
      </c>
      <c r="Z14" s="245">
        <f>财务报表【邓姐发】!AF14</f>
        <v>0</v>
      </c>
      <c r="AA14" s="245">
        <f>财务报表【邓姐发】!Z14</f>
        <v>0</v>
      </c>
      <c r="AB14" s="245">
        <f>财务报表【邓姐发】!AR14</f>
        <v>0</v>
      </c>
      <c r="AC14" s="324"/>
    </row>
    <row r="15" spans="1:79" ht="14.25">
      <c r="A15" s="247" t="s">
        <v>41</v>
      </c>
      <c r="B15" s="248">
        <f t="shared" si="0"/>
        <v>-1430.22</v>
      </c>
      <c r="C15" s="249">
        <f>财务报表【邓姐发】!J15</f>
        <v>0</v>
      </c>
      <c r="D15" s="250">
        <f>财务报表【邓姐发】!I15+财务报表【邓姐发】!S15+财务报表【邓姐发】!Q15+财务报表【邓姐发】!Z15+财务报表【邓姐发】!AI15</f>
        <v>-259.42</v>
      </c>
      <c r="E15" s="242">
        <f>财务报表【邓姐发】!O15+财务报表【邓姐发】!P15+财务报表【邓姐发】!R15</f>
        <v>-1170.8</v>
      </c>
      <c r="F15" s="249">
        <f>财务报表【邓姐发】!AI15</f>
        <v>0</v>
      </c>
      <c r="G15" s="232">
        <f t="shared" si="1"/>
        <v>0</v>
      </c>
      <c r="H15" s="249">
        <f>财务报表【邓姐发】!AJ15</f>
        <v>0</v>
      </c>
      <c r="I15" s="249">
        <f>财务报表【邓姐发】!AH15</f>
        <v>0</v>
      </c>
      <c r="J15" s="242">
        <f>财务报表【邓姐发】!V15</f>
        <v>0</v>
      </c>
      <c r="K15" s="232">
        <f t="shared" si="2"/>
        <v>0</v>
      </c>
      <c r="L15" s="242">
        <f>财务报表【邓姐发】!T15</f>
        <v>0</v>
      </c>
      <c r="M15" s="242">
        <f>财务报表【邓姐发】!U15</f>
        <v>0</v>
      </c>
      <c r="N15" s="242">
        <f>财务报表【邓姐发】!AK15</f>
        <v>0</v>
      </c>
      <c r="O15" s="242">
        <f>财务报表【邓姐发】!Y15</f>
        <v>0</v>
      </c>
      <c r="P15" s="314">
        <f t="shared" si="3"/>
        <v>0</v>
      </c>
      <c r="Q15" s="249">
        <f>财务报表【邓姐发】!X15</f>
        <v>0</v>
      </c>
      <c r="R15" s="249">
        <f>财务报表【邓姐发】!W15</f>
        <v>0</v>
      </c>
      <c r="S15" s="249">
        <f>财务报表【邓姐发】!S15</f>
        <v>237.5</v>
      </c>
      <c r="T15" s="232">
        <f t="shared" si="4"/>
        <v>0</v>
      </c>
      <c r="U15" s="249">
        <f>财务报表【邓姐发】!AA15</f>
        <v>0</v>
      </c>
      <c r="V15" s="249">
        <f>财务报表【邓姐发】!AB15</f>
        <v>0</v>
      </c>
      <c r="W15" s="249">
        <f>财务报表【邓姐发】!AC15</f>
        <v>0</v>
      </c>
      <c r="X15" s="249">
        <f>财务报表【邓姐发】!AD15</f>
        <v>0</v>
      </c>
      <c r="Y15" s="249">
        <f>财务报表【邓姐发】!AE15</f>
        <v>0</v>
      </c>
      <c r="Z15" s="249">
        <f>财务报表【邓姐发】!AF15</f>
        <v>0</v>
      </c>
      <c r="AA15" s="249">
        <f>财务报表【邓姐发】!Z15</f>
        <v>0</v>
      </c>
      <c r="AB15" s="249">
        <f>财务报表【邓姐发】!AR15</f>
        <v>0</v>
      </c>
      <c r="AC15" s="324"/>
    </row>
    <row r="16" spans="1:79" ht="14.25">
      <c r="A16" s="243" t="s">
        <v>42</v>
      </c>
      <c r="B16" s="251">
        <f t="shared" si="0"/>
        <v>0</v>
      </c>
      <c r="C16" s="252">
        <f>财务报表【邓姐发】!J16</f>
        <v>0</v>
      </c>
      <c r="D16" s="241">
        <f>财务报表【邓姐发】!I16+财务报表【邓姐发】!S16+财务报表【邓姐发】!Q16+财务报表【邓姐发】!Z16+财务报表【邓姐发】!AI16</f>
        <v>0</v>
      </c>
      <c r="E16" s="242">
        <f>财务报表【邓姐发】!O16+财务报表【邓姐发】!P16+财务报表【邓姐发】!R16</f>
        <v>0</v>
      </c>
      <c r="F16" s="252">
        <f>财务报表【邓姐发】!AI16</f>
        <v>0</v>
      </c>
      <c r="G16" s="232">
        <f t="shared" si="1"/>
        <v>0</v>
      </c>
      <c r="H16" s="252">
        <f>财务报表【邓姐发】!AJ16</f>
        <v>0</v>
      </c>
      <c r="I16" s="252">
        <f>财务报表【邓姐发】!AH16</f>
        <v>0</v>
      </c>
      <c r="J16" s="242">
        <f>财务报表【邓姐发】!V16</f>
        <v>0</v>
      </c>
      <c r="K16" s="232">
        <f t="shared" si="2"/>
        <v>0</v>
      </c>
      <c r="L16" s="242">
        <f>财务报表【邓姐发】!T16</f>
        <v>0</v>
      </c>
      <c r="M16" s="242">
        <f>财务报表【邓姐发】!U16</f>
        <v>0</v>
      </c>
      <c r="N16" s="242">
        <f>财务报表【邓姐发】!AK16</f>
        <v>0</v>
      </c>
      <c r="O16" s="242">
        <f>财务报表【邓姐发】!Y16</f>
        <v>0</v>
      </c>
      <c r="P16" s="315">
        <f t="shared" si="3"/>
        <v>0</v>
      </c>
      <c r="Q16" s="252">
        <f>财务报表【邓姐发】!X16</f>
        <v>0</v>
      </c>
      <c r="R16" s="252">
        <f>财务报表【邓姐发】!W16</f>
        <v>0</v>
      </c>
      <c r="S16" s="252">
        <f>财务报表【邓姐发】!S16</f>
        <v>0</v>
      </c>
      <c r="T16" s="232">
        <f t="shared" si="4"/>
        <v>0</v>
      </c>
      <c r="U16" s="252">
        <f>财务报表【邓姐发】!AA16</f>
        <v>0</v>
      </c>
      <c r="V16" s="252">
        <f>财务报表【邓姐发】!AB16</f>
        <v>0</v>
      </c>
      <c r="W16" s="252">
        <f>财务报表【邓姐发】!AC16</f>
        <v>0</v>
      </c>
      <c r="X16" s="252">
        <f>财务报表【邓姐发】!AD16</f>
        <v>0</v>
      </c>
      <c r="Y16" s="252">
        <f>财务报表【邓姐发】!AE16</f>
        <v>0</v>
      </c>
      <c r="Z16" s="252">
        <f>财务报表【邓姐发】!AF16</f>
        <v>0</v>
      </c>
      <c r="AA16" s="252">
        <f>财务报表【邓姐发】!Z16</f>
        <v>0</v>
      </c>
      <c r="AB16" s="252">
        <f>财务报表【邓姐发】!AR16</f>
        <v>0</v>
      </c>
      <c r="AC16" s="324"/>
    </row>
    <row r="17" spans="1:29" ht="14.25">
      <c r="A17" s="233" t="s">
        <v>43</v>
      </c>
      <c r="B17" s="234">
        <f t="shared" si="0"/>
        <v>377171659.69999999</v>
      </c>
      <c r="C17" s="235">
        <f>财务报表【邓姐发】!J17</f>
        <v>29877.14</v>
      </c>
      <c r="D17" s="236">
        <f>财务报表【邓姐发】!I17+财务报表【邓姐发】!S17+财务报表【邓姐发】!Q17+财务报表【邓姐发】!Z17+财务报表【邓姐发】!AI17</f>
        <v>117861204.99999999</v>
      </c>
      <c r="E17" s="237">
        <f>财务报表【邓姐发】!O17+财务报表【邓姐发】!P17+财务报表【邓姐发】!R17</f>
        <v>203020118.69</v>
      </c>
      <c r="F17" s="235">
        <f>财务报表【邓姐发】!AI17</f>
        <v>3020140.95</v>
      </c>
      <c r="G17" s="232">
        <f t="shared" si="1"/>
        <v>595212.16999999993</v>
      </c>
      <c r="H17" s="235">
        <f>财务报表【邓姐发】!AJ17</f>
        <v>-3955440.7</v>
      </c>
      <c r="I17" s="235">
        <f>财务报表【邓姐发】!AH17</f>
        <v>1892689.83</v>
      </c>
      <c r="J17" s="237">
        <f>财务报表【邓姐发】!V17</f>
        <v>2657963.04</v>
      </c>
      <c r="K17" s="232">
        <f t="shared" si="2"/>
        <v>11956088.460000001</v>
      </c>
      <c r="L17" s="235">
        <f>财务报表【邓姐发】!T17</f>
        <v>3105170.18</v>
      </c>
      <c r="M17" s="235">
        <f>财务报表【邓姐发】!U17</f>
        <v>3579489.54</v>
      </c>
      <c r="N17" s="235">
        <f>财务报表【邓姐发】!AK17</f>
        <v>4308129</v>
      </c>
      <c r="O17" s="235">
        <f>财务报表【邓姐发】!Y17</f>
        <v>963299.74</v>
      </c>
      <c r="P17" s="312">
        <f t="shared" si="3"/>
        <v>2701682.2399999998</v>
      </c>
      <c r="Q17" s="235">
        <f>财务报表【邓姐发】!X17</f>
        <v>208014.53</v>
      </c>
      <c r="R17" s="235">
        <f>财务报表【邓姐发】!W17</f>
        <v>2493667.71</v>
      </c>
      <c r="S17" s="235">
        <f>财务报表【邓姐发】!S17</f>
        <v>12227801.630000001</v>
      </c>
      <c r="T17" s="232">
        <f t="shared" si="4"/>
        <v>41007476</v>
      </c>
      <c r="U17" s="235">
        <f>财务报表【邓姐发】!AA17</f>
        <v>19661609.640000001</v>
      </c>
      <c r="V17" s="235">
        <f>财务报表【邓姐发】!AB17</f>
        <v>7733326.2699999996</v>
      </c>
      <c r="W17" s="235">
        <f>财务报表【邓姐发】!AC17</f>
        <v>5546183.4400000004</v>
      </c>
      <c r="X17" s="235">
        <f>财务报表【邓姐发】!AD17</f>
        <v>1920324.53</v>
      </c>
      <c r="Y17" s="235">
        <f>财务报表【邓姐发】!AE17</f>
        <v>4963082.83</v>
      </c>
      <c r="Z17" s="235">
        <f>财务报表【邓姐发】!AF17</f>
        <v>1182949.29</v>
      </c>
      <c r="AA17" s="235">
        <f>财务报表【邓姐发】!Z17</f>
        <v>5877720.96</v>
      </c>
      <c r="AB17" s="235">
        <f>财务报表【邓姐发】!AR17</f>
        <v>6792614.2800000003</v>
      </c>
      <c r="AC17" s="324"/>
    </row>
    <row r="18" spans="1:29" ht="14.25">
      <c r="A18" s="246" t="s">
        <v>44</v>
      </c>
      <c r="B18" s="251">
        <f t="shared" si="0"/>
        <v>4258343.72</v>
      </c>
      <c r="C18" s="252">
        <f>财务报表【邓姐发】!J18</f>
        <v>0</v>
      </c>
      <c r="D18" s="241">
        <f>财务报表【邓姐发】!I18+财务报表【邓姐发】!S18+财务报表【邓姐发】!Q18+财务报表【邓姐发】!Z18+财务报表【邓姐发】!AI18</f>
        <v>-374497.45</v>
      </c>
      <c r="E18" s="242">
        <f>财务报表【邓姐发】!O18+财务报表【邓姐发】!P18+财务报表【邓姐发】!R18</f>
        <v>3738502.63</v>
      </c>
      <c r="F18" s="252">
        <f>财务报表【邓姐发】!AI18</f>
        <v>39823.949999999997</v>
      </c>
      <c r="G18" s="232">
        <f t="shared" si="1"/>
        <v>-279670</v>
      </c>
      <c r="H18" s="252">
        <f>财务报表【邓姐发】!AJ18</f>
        <v>114378.4</v>
      </c>
      <c r="I18" s="252">
        <f>财务报表【邓姐发】!AH18</f>
        <v>21517.18</v>
      </c>
      <c r="J18" s="242">
        <f>财务报表【邓姐发】!V18</f>
        <v>-415565.58</v>
      </c>
      <c r="K18" s="232">
        <f t="shared" si="2"/>
        <v>999751.85</v>
      </c>
      <c r="L18" s="242">
        <f>财务报表【邓姐发】!T18</f>
        <v>728566.75</v>
      </c>
      <c r="M18" s="242">
        <f>财务报表【邓姐发】!U18</f>
        <v>132460.34</v>
      </c>
      <c r="N18" s="242">
        <f>财务报表【邓姐发】!AK18</f>
        <v>130273.62</v>
      </c>
      <c r="O18" s="242">
        <f>财务报表【邓姐发】!Y18</f>
        <v>8451.14</v>
      </c>
      <c r="P18" s="315">
        <f t="shared" si="3"/>
        <v>-143362.21000000002</v>
      </c>
      <c r="Q18" s="252">
        <f>财务报表【邓姐发】!X18</f>
        <v>-66398</v>
      </c>
      <c r="R18" s="252">
        <f>财务报表【邓姐发】!W18</f>
        <v>-76964.210000000006</v>
      </c>
      <c r="S18" s="252">
        <f>财务报表【邓姐发】!S18</f>
        <v>20</v>
      </c>
      <c r="T18" s="232">
        <f t="shared" si="4"/>
        <v>317618.90000000002</v>
      </c>
      <c r="U18" s="252">
        <f>财务报表【邓姐发】!AA18</f>
        <v>236391.02</v>
      </c>
      <c r="V18" s="252">
        <f>财务报表【邓姐发】!AB18</f>
        <v>2439.2199999999998</v>
      </c>
      <c r="W18" s="252">
        <f>财务报表【邓姐发】!AC18</f>
        <v>33828.53</v>
      </c>
      <c r="X18" s="252">
        <f>财务报表【邓姐发】!AD18</f>
        <v>1281.44</v>
      </c>
      <c r="Y18" s="252">
        <f>财务报表【邓姐发】!AE18</f>
        <v>43749.83</v>
      </c>
      <c r="Z18" s="252">
        <f>财务报表【邓姐发】!AF18</f>
        <v>-71.14</v>
      </c>
      <c r="AA18" s="252">
        <f>财务报表【邓姐发】!Z18</f>
        <v>-8811.7800000000007</v>
      </c>
      <c r="AB18" s="252">
        <f>财务报表【邓姐发】!AR18</f>
        <v>-809.15</v>
      </c>
      <c r="AC18" s="324"/>
    </row>
    <row r="19" spans="1:29" ht="14.25">
      <c r="A19" s="246" t="s">
        <v>45</v>
      </c>
      <c r="B19" s="251">
        <f t="shared" si="0"/>
        <v>372203683.39000005</v>
      </c>
      <c r="C19" s="252">
        <f>财务报表【邓姐发】!J19</f>
        <v>29877.14</v>
      </c>
      <c r="D19" s="241">
        <f>财务报表【邓姐发】!I19+财务报表【邓姐发】!S19+财务报表【邓姐发】!Q19+财务报表【邓姐发】!Z19+财务报表【邓姐发】!AI19</f>
        <v>119921052.28999999</v>
      </c>
      <c r="E19" s="242">
        <f>财务报表【邓姐发】!O19+财务报表【邓姐发】!P19+财务报表【邓姐发】!R19</f>
        <v>196886633.63</v>
      </c>
      <c r="F19" s="252">
        <f>财务报表【邓姐发】!AI19</f>
        <v>2980317</v>
      </c>
      <c r="G19" s="232">
        <f t="shared" si="1"/>
        <v>874882.16999999993</v>
      </c>
      <c r="H19" s="252">
        <f>财务报表【邓姐发】!AJ19</f>
        <v>-4069819.1</v>
      </c>
      <c r="I19" s="252">
        <f>财务报表【邓姐发】!AH19</f>
        <v>1871172.65</v>
      </c>
      <c r="J19" s="242">
        <f>财务报表【邓姐发】!V19</f>
        <v>3073528.62</v>
      </c>
      <c r="K19" s="232">
        <f t="shared" si="2"/>
        <v>10956336.610000001</v>
      </c>
      <c r="L19" s="242">
        <f>财务报表【邓姐发】!T19</f>
        <v>2376603.4300000002</v>
      </c>
      <c r="M19" s="242">
        <f>财务报表【邓姐发】!U19</f>
        <v>3447029.2</v>
      </c>
      <c r="N19" s="242">
        <f>财务报表【邓姐发】!AK19</f>
        <v>4177855.38</v>
      </c>
      <c r="O19" s="242">
        <f>财务报表【邓姐发】!Y19</f>
        <v>954848.6</v>
      </c>
      <c r="P19" s="315">
        <f t="shared" si="3"/>
        <v>2845044.45</v>
      </c>
      <c r="Q19" s="252">
        <f>财务报表【邓姐发】!X19</f>
        <v>274412.53000000003</v>
      </c>
      <c r="R19" s="252">
        <f>财务报表【邓姐发】!W19</f>
        <v>2570631.92</v>
      </c>
      <c r="S19" s="252">
        <f>财务报表【邓姐发】!S19</f>
        <v>12227781.630000001</v>
      </c>
      <c r="T19" s="232">
        <f t="shared" si="4"/>
        <v>40689857.100000001</v>
      </c>
      <c r="U19" s="252">
        <f>财务报表【邓姐发】!AA19</f>
        <v>19425218.620000001</v>
      </c>
      <c r="V19" s="252">
        <f>财务报表【邓姐发】!AB19</f>
        <v>7730887.0499999998</v>
      </c>
      <c r="W19" s="252">
        <f>财务报表【邓姐发】!AC19</f>
        <v>5512354.9100000001</v>
      </c>
      <c r="X19" s="252">
        <f>财务报表【邓姐发】!AD19</f>
        <v>1919043.09</v>
      </c>
      <c r="Y19" s="252">
        <f>财务报表【邓姐发】!AE19</f>
        <v>4919333</v>
      </c>
      <c r="Z19" s="252">
        <f>财务报表【邓姐发】!AF19</f>
        <v>1183020.43</v>
      </c>
      <c r="AA19" s="252">
        <f>财务报表【邓姐发】!Z19</f>
        <v>5886532.7400000002</v>
      </c>
      <c r="AB19" s="252">
        <f>财务报表【邓姐发】!AR19</f>
        <v>6793423.4299999997</v>
      </c>
      <c r="AC19" s="324"/>
    </row>
    <row r="20" spans="1:29" ht="14.25">
      <c r="A20" s="253" t="s">
        <v>46</v>
      </c>
      <c r="B20" s="248">
        <f t="shared" si="0"/>
        <v>-1697649.84</v>
      </c>
      <c r="C20" s="249">
        <f>财务报表【邓姐发】!J20</f>
        <v>0</v>
      </c>
      <c r="D20" s="250">
        <f>财务报表【邓姐发】!I20+财务报表【邓姐发】!S20+财务报表【邓姐发】!Q20+财务报表【邓姐发】!Z20+财务报表【邓姐发】!AI20</f>
        <v>-1685349.84</v>
      </c>
      <c r="E20" s="242">
        <f>财务报表【邓姐发】!O20+财务报表【邓姐发】!P20+财务报表【邓姐发】!R20</f>
        <v>-12300</v>
      </c>
      <c r="F20" s="249">
        <f>财务报表【邓姐发】!AI20</f>
        <v>0</v>
      </c>
      <c r="G20" s="232">
        <f t="shared" si="1"/>
        <v>0</v>
      </c>
      <c r="H20" s="249">
        <f>财务报表【邓姐发】!AJ20</f>
        <v>0</v>
      </c>
      <c r="I20" s="249">
        <f>财务报表【邓姐发】!AH20</f>
        <v>0</v>
      </c>
      <c r="J20" s="242">
        <f>财务报表【邓姐发】!V20</f>
        <v>0</v>
      </c>
      <c r="K20" s="232">
        <f t="shared" si="2"/>
        <v>0</v>
      </c>
      <c r="L20" s="242">
        <f>财务报表【邓姐发】!T20</f>
        <v>0</v>
      </c>
      <c r="M20" s="242">
        <f>财务报表【邓姐发】!U20</f>
        <v>0</v>
      </c>
      <c r="N20" s="242">
        <f>财务报表【邓姐发】!AK20</f>
        <v>0</v>
      </c>
      <c r="O20" s="242">
        <f>财务报表【邓姐发】!Y20</f>
        <v>0</v>
      </c>
      <c r="P20" s="314">
        <f t="shared" si="3"/>
        <v>0</v>
      </c>
      <c r="Q20" s="249">
        <f>财务报表【邓姐发】!X20</f>
        <v>0</v>
      </c>
      <c r="R20" s="249">
        <f>财务报表【邓姐发】!W20</f>
        <v>0</v>
      </c>
      <c r="S20" s="249">
        <f>财务报表【邓姐发】!S20</f>
        <v>0</v>
      </c>
      <c r="T20" s="232">
        <f t="shared" si="4"/>
        <v>0</v>
      </c>
      <c r="U20" s="249">
        <f>财务报表【邓姐发】!AA20</f>
        <v>0</v>
      </c>
      <c r="V20" s="249">
        <f>财务报表【邓姐发】!AB20</f>
        <v>0</v>
      </c>
      <c r="W20" s="249">
        <f>财务报表【邓姐发】!AC20</f>
        <v>0</v>
      </c>
      <c r="X20" s="249">
        <f>财务报表【邓姐发】!AD20</f>
        <v>0</v>
      </c>
      <c r="Y20" s="249">
        <f>财务报表【邓姐发】!AE20</f>
        <v>0</v>
      </c>
      <c r="Z20" s="249">
        <f>财务报表【邓姐发】!AF20</f>
        <v>0</v>
      </c>
      <c r="AA20" s="249">
        <f>财务报表【邓姐发】!Z20</f>
        <v>0</v>
      </c>
      <c r="AB20" s="249">
        <f>财务报表【邓姐发】!AR20</f>
        <v>0</v>
      </c>
      <c r="AC20" s="324"/>
    </row>
    <row r="21" spans="1:29" ht="14.25">
      <c r="A21" s="246" t="s">
        <v>47</v>
      </c>
      <c r="B21" s="251">
        <f t="shared" si="0"/>
        <v>2407282.4300000002</v>
      </c>
      <c r="C21" s="252">
        <f>财务报表【邓姐发】!J21</f>
        <v>0</v>
      </c>
      <c r="D21" s="241">
        <f>财务报表【邓姐发】!I21+财务报表【邓姐发】!S21+财务报表【邓姐发】!Q21+财务报表【邓姐发】!Z21+财务报表【邓姐发】!AI21</f>
        <v>0</v>
      </c>
      <c r="E21" s="242">
        <f>财务报表【邓姐发】!O21+财务报表【邓姐发】!P21+财务报表【邓姐发】!R21</f>
        <v>2407282.4300000002</v>
      </c>
      <c r="F21" s="252">
        <f>财务报表【邓姐发】!AI21</f>
        <v>0</v>
      </c>
      <c r="G21" s="232">
        <f t="shared" si="1"/>
        <v>0</v>
      </c>
      <c r="H21" s="252">
        <f>财务报表【邓姐发】!AJ21</f>
        <v>0</v>
      </c>
      <c r="I21" s="252">
        <f>财务报表【邓姐发】!AH21</f>
        <v>0</v>
      </c>
      <c r="J21" s="242">
        <f>财务报表【邓姐发】!V21</f>
        <v>0</v>
      </c>
      <c r="K21" s="232">
        <f t="shared" si="2"/>
        <v>0</v>
      </c>
      <c r="L21" s="242">
        <f>财务报表【邓姐发】!T21</f>
        <v>0</v>
      </c>
      <c r="M21" s="242">
        <f>财务报表【邓姐发】!U21</f>
        <v>0</v>
      </c>
      <c r="N21" s="242">
        <f>财务报表【邓姐发】!AK21</f>
        <v>0</v>
      </c>
      <c r="O21" s="242">
        <f>财务报表【邓姐发】!Y21</f>
        <v>0</v>
      </c>
      <c r="P21" s="315">
        <f t="shared" si="3"/>
        <v>0</v>
      </c>
      <c r="Q21" s="252">
        <f>财务报表【邓姐发】!X21</f>
        <v>0</v>
      </c>
      <c r="R21" s="252">
        <f>财务报表【邓姐发】!W21</f>
        <v>0</v>
      </c>
      <c r="S21" s="252">
        <f>财务报表【邓姐发】!S21</f>
        <v>0</v>
      </c>
      <c r="T21" s="232">
        <f t="shared" si="4"/>
        <v>0</v>
      </c>
      <c r="U21" s="252">
        <f>财务报表【邓姐发】!AA21</f>
        <v>0</v>
      </c>
      <c r="V21" s="252">
        <f>财务报表【邓姐发】!AB21</f>
        <v>0</v>
      </c>
      <c r="W21" s="252">
        <f>财务报表【邓姐发】!AC21</f>
        <v>0</v>
      </c>
      <c r="X21" s="252">
        <f>财务报表【邓姐发】!AD21</f>
        <v>0</v>
      </c>
      <c r="Y21" s="252">
        <f>财务报表【邓姐发】!AE21</f>
        <v>0</v>
      </c>
      <c r="Z21" s="252">
        <f>财务报表【邓姐发】!AF21</f>
        <v>0</v>
      </c>
      <c r="AA21" s="252">
        <f>财务报表【邓姐发】!Z21</f>
        <v>0</v>
      </c>
      <c r="AB21" s="252">
        <f>财务报表【邓姐发】!AR21</f>
        <v>0</v>
      </c>
      <c r="AC21" s="324"/>
    </row>
    <row r="22" spans="1:29" ht="14.25">
      <c r="A22" s="233" t="s">
        <v>48</v>
      </c>
      <c r="B22" s="254">
        <f t="shared" si="0"/>
        <v>-393721534.99000001</v>
      </c>
      <c r="C22" s="255">
        <f>财务报表【邓姐发】!J22</f>
        <v>1779830.46</v>
      </c>
      <c r="D22" s="236">
        <f>财务报表【邓姐发】!I22+财务报表【邓姐发】!S22+财务报表【邓姐发】!Q22+财务报表【邓姐发】!Z22+财务报表【邓姐发】!AI22</f>
        <v>-294663081.63999999</v>
      </c>
      <c r="E22" s="237">
        <f>财务报表【邓姐发】!O22+财务报表【邓姐发】!P22+财务报表【邓姐发】!R22</f>
        <v>336589915.44</v>
      </c>
      <c r="F22" s="255">
        <f>财务报表【邓姐发】!AI22</f>
        <v>3420800.88</v>
      </c>
      <c r="G22" s="232">
        <f t="shared" si="1"/>
        <v>-462312613.99000001</v>
      </c>
      <c r="H22" s="255">
        <f>财务报表【邓姐发】!AJ22</f>
        <v>-410509164.5</v>
      </c>
      <c r="I22" s="255">
        <f>财务报表【邓姐发】!AH22</f>
        <v>-1709173.26</v>
      </c>
      <c r="J22" s="237">
        <f>财务报表【邓姐发】!V22</f>
        <v>-50094276.229999997</v>
      </c>
      <c r="K22" s="232">
        <f t="shared" si="2"/>
        <v>127811982.98999999</v>
      </c>
      <c r="L22" s="235">
        <f>财务报表【邓姐发】!T22</f>
        <v>53648397.850000001</v>
      </c>
      <c r="M22" s="235">
        <f>财务报表【邓姐发】!U22</f>
        <v>57171917.159999996</v>
      </c>
      <c r="N22" s="235">
        <f>财务报表【邓姐发】!AK22</f>
        <v>16734298.689999999</v>
      </c>
      <c r="O22" s="235">
        <f>财务报表【邓姐发】!Y22</f>
        <v>257369.29</v>
      </c>
      <c r="P22" s="315">
        <f t="shared" si="3"/>
        <v>-106657181.86999999</v>
      </c>
      <c r="Q22" s="255">
        <f>财务报表【邓姐发】!X22</f>
        <v>-97534082.129999995</v>
      </c>
      <c r="R22" s="255">
        <f>财务报表【邓姐发】!W22</f>
        <v>-9123099.7400000002</v>
      </c>
      <c r="S22" s="255">
        <f>财务报表【邓姐发】!S22</f>
        <v>-12227118.439999999</v>
      </c>
      <c r="T22" s="232">
        <f t="shared" si="4"/>
        <v>3729613.6199999996</v>
      </c>
      <c r="U22" s="255">
        <f>财务报表【邓姐发】!AA22</f>
        <v>13451364.85</v>
      </c>
      <c r="V22" s="255">
        <f>财务报表【邓姐发】!AB22</f>
        <v>-7321533.8099999996</v>
      </c>
      <c r="W22" s="255">
        <f>财务报表【邓姐发】!AC22</f>
        <v>-689038.15</v>
      </c>
      <c r="X22" s="255">
        <f>财务报表【邓姐发】!AD22</f>
        <v>-1696978.94</v>
      </c>
      <c r="Y22" s="255">
        <f>财务报表【邓姐发】!AE22</f>
        <v>1168747.3600000001</v>
      </c>
      <c r="Z22" s="255">
        <f>财务报表【邓姐发】!AF22</f>
        <v>-1182947.69</v>
      </c>
      <c r="AA22" s="255">
        <f>财务报表【邓姐发】!Z22</f>
        <v>-5862720.96</v>
      </c>
      <c r="AB22" s="255">
        <f>财务报表【邓姐发】!AR22</f>
        <v>-6792614.2800000003</v>
      </c>
      <c r="AC22" s="324"/>
    </row>
    <row r="23" spans="1:29" ht="14.25">
      <c r="A23" s="253" t="s">
        <v>49</v>
      </c>
      <c r="B23" s="256">
        <f t="shared" si="0"/>
        <v>1950885.06</v>
      </c>
      <c r="C23" s="257">
        <f>财务报表【邓姐发】!J23</f>
        <v>0</v>
      </c>
      <c r="D23" s="258">
        <f>财务报表【邓姐发】!I23+财务报表【邓姐发】!S23+财务报表【邓姐发】!Q23+财务报表【邓姐发】!Z23+财务报表【邓姐发】!AI23</f>
        <v>1520282.59</v>
      </c>
      <c r="E23" s="259">
        <f>财务报表【邓姐发】!O23+财务报表【邓姐发】!P23+财务报表【邓姐发】!R23</f>
        <v>410602.47</v>
      </c>
      <c r="F23" s="257">
        <f>财务报表【邓姐发】!AI23</f>
        <v>0</v>
      </c>
      <c r="G23" s="232">
        <f t="shared" si="1"/>
        <v>0</v>
      </c>
      <c r="H23" s="257">
        <f>财务报表【邓姐发】!AJ23</f>
        <v>0</v>
      </c>
      <c r="I23" s="257">
        <f>财务报表【邓姐发】!AH23</f>
        <v>0</v>
      </c>
      <c r="J23" s="259">
        <f>财务报表【邓姐发】!V23</f>
        <v>0</v>
      </c>
      <c r="K23" s="232">
        <f t="shared" si="2"/>
        <v>0</v>
      </c>
      <c r="L23" s="259">
        <f>财务报表【邓姐发】!T23</f>
        <v>0</v>
      </c>
      <c r="M23" s="259">
        <f>财务报表【邓姐发】!U23</f>
        <v>0</v>
      </c>
      <c r="N23" s="259">
        <f>财务报表【邓姐发】!AK23</f>
        <v>0</v>
      </c>
      <c r="O23" s="259">
        <f>财务报表【邓姐发】!Y23</f>
        <v>0</v>
      </c>
      <c r="P23" s="316">
        <f t="shared" si="3"/>
        <v>0</v>
      </c>
      <c r="Q23" s="257">
        <f>财务报表【邓姐发】!X23</f>
        <v>0</v>
      </c>
      <c r="R23" s="257">
        <f>财务报表【邓姐发】!W23</f>
        <v>0</v>
      </c>
      <c r="S23" s="257">
        <f>财务报表【邓姐发】!S23</f>
        <v>0</v>
      </c>
      <c r="T23" s="232">
        <f t="shared" si="4"/>
        <v>20000</v>
      </c>
      <c r="U23" s="257">
        <f>财务报表【邓姐发】!AA23</f>
        <v>20000</v>
      </c>
      <c r="V23" s="257">
        <f>财务报表【邓姐发】!AB23</f>
        <v>0</v>
      </c>
      <c r="W23" s="257">
        <f>财务报表【邓姐发】!AC23</f>
        <v>0</v>
      </c>
      <c r="X23" s="257">
        <f>财务报表【邓姐发】!AD23</f>
        <v>0</v>
      </c>
      <c r="Y23" s="257">
        <f>财务报表【邓姐发】!AE23</f>
        <v>0</v>
      </c>
      <c r="Z23" s="257">
        <f>财务报表【邓姐发】!AF23</f>
        <v>0</v>
      </c>
      <c r="AA23" s="257">
        <f>财务报表【邓姐发】!Z23</f>
        <v>0</v>
      </c>
      <c r="AB23" s="257">
        <f>财务报表【邓姐发】!AR23</f>
        <v>0</v>
      </c>
      <c r="AC23" s="324"/>
    </row>
    <row r="24" spans="1:29" ht="14.25">
      <c r="A24" s="246" t="s">
        <v>50</v>
      </c>
      <c r="B24" s="251">
        <f t="shared" si="0"/>
        <v>748393.18</v>
      </c>
      <c r="C24" s="252">
        <f>财务报表【邓姐发】!J24</f>
        <v>0</v>
      </c>
      <c r="D24" s="241">
        <f>财务报表【邓姐发】!I24+财务报表【邓姐发】!S24+财务报表【邓姐发】!Q24+财务报表【邓姐发】!Z24+财务报表【邓姐发】!AI24</f>
        <v>382727.02</v>
      </c>
      <c r="E24" s="242">
        <f>财务报表【邓姐发】!O24+财务报表【邓姐发】!P24+财务报表【邓姐发】!R24</f>
        <v>363412.38</v>
      </c>
      <c r="F24" s="252">
        <f>财务报表【邓姐发】!AI24</f>
        <v>0</v>
      </c>
      <c r="G24" s="232">
        <f t="shared" si="1"/>
        <v>1475</v>
      </c>
      <c r="H24" s="252">
        <f>财务报表【邓姐发】!AJ24</f>
        <v>0</v>
      </c>
      <c r="I24" s="252">
        <f>财务报表【邓姐发】!AH24</f>
        <v>225</v>
      </c>
      <c r="J24" s="242">
        <f>财务报表【邓姐发】!V24</f>
        <v>1250</v>
      </c>
      <c r="K24" s="232">
        <f t="shared" si="2"/>
        <v>0</v>
      </c>
      <c r="L24" s="259">
        <f>财务报表【邓姐发】!T24</f>
        <v>0</v>
      </c>
      <c r="M24" s="259">
        <f>财务报表【邓姐发】!U24</f>
        <v>0</v>
      </c>
      <c r="N24" s="259">
        <f>财务报表【邓姐发】!AK24</f>
        <v>0</v>
      </c>
      <c r="O24" s="259">
        <f>财务报表【邓姐发】!Y24</f>
        <v>0</v>
      </c>
      <c r="P24" s="315">
        <f t="shared" si="3"/>
        <v>0</v>
      </c>
      <c r="Q24" s="252">
        <f>财务报表【邓姐发】!X24</f>
        <v>0</v>
      </c>
      <c r="R24" s="252">
        <f>财务报表【邓姐发】!W24</f>
        <v>0</v>
      </c>
      <c r="S24" s="252">
        <f>财务报表【邓姐发】!S24</f>
        <v>450</v>
      </c>
      <c r="T24" s="232">
        <f t="shared" si="4"/>
        <v>778.78</v>
      </c>
      <c r="U24" s="252">
        <f>财务报表【邓姐发】!AA24</f>
        <v>778.78</v>
      </c>
      <c r="V24" s="252">
        <f>财务报表【邓姐发】!AB24</f>
        <v>0</v>
      </c>
      <c r="W24" s="252">
        <f>财务报表【邓姐发】!AC24</f>
        <v>0</v>
      </c>
      <c r="X24" s="252">
        <f>财务报表【邓姐发】!AD24</f>
        <v>0</v>
      </c>
      <c r="Y24" s="252">
        <f>财务报表【邓姐发】!AE24</f>
        <v>0</v>
      </c>
      <c r="Z24" s="252">
        <f>财务报表【邓姐发】!AF24</f>
        <v>0</v>
      </c>
      <c r="AA24" s="252">
        <f>财务报表【邓姐发】!Z24</f>
        <v>0</v>
      </c>
      <c r="AB24" s="252">
        <f>财务报表【邓姐发】!AR24</f>
        <v>0</v>
      </c>
      <c r="AC24" s="324"/>
    </row>
    <row r="25" spans="1:29" ht="14.25">
      <c r="A25" s="260" t="s">
        <v>51</v>
      </c>
      <c r="B25" s="261">
        <f t="shared" si="0"/>
        <v>-392519043.11000001</v>
      </c>
      <c r="C25" s="262">
        <f>财务报表【邓姐发】!J25</f>
        <v>1779830.46</v>
      </c>
      <c r="D25" s="263">
        <f>财务报表【邓姐发】!I25+财务报表【邓姐发】!S25+财务报表【邓姐发】!Q25+财务报表【邓姐发】!Z25+财务报表【邓姐发】!AI25</f>
        <v>-293525526.06999999</v>
      </c>
      <c r="E25" s="237">
        <f>财务报表【邓姐发】!O25+财务报表【邓姐发】!P25+财务报表【邓姐发】!R25</f>
        <v>336637105.53000003</v>
      </c>
      <c r="F25" s="262">
        <f>财务报表【邓姐发】!AI25</f>
        <v>3420800.88</v>
      </c>
      <c r="G25" s="232">
        <f t="shared" si="1"/>
        <v>-462314088.99000001</v>
      </c>
      <c r="H25" s="262">
        <f>财务报表【邓姐发】!AJ25</f>
        <v>-410509164.5</v>
      </c>
      <c r="I25" s="262">
        <f>财务报表【邓姐发】!AH25</f>
        <v>-1709398.26</v>
      </c>
      <c r="J25" s="237">
        <f>财务报表【邓姐发】!V25</f>
        <v>-50095526.229999997</v>
      </c>
      <c r="K25" s="232">
        <f t="shared" si="2"/>
        <v>127811982.98999999</v>
      </c>
      <c r="L25" s="235">
        <f>财务报表【邓姐发】!T25</f>
        <v>53648397.850000001</v>
      </c>
      <c r="M25" s="235">
        <f>财务报表【邓姐发】!U25</f>
        <v>57171917.159999996</v>
      </c>
      <c r="N25" s="235">
        <f>财务报表【邓姐发】!AK25</f>
        <v>16734298.689999999</v>
      </c>
      <c r="O25" s="235">
        <f>财务报表【邓姐发】!Y25</f>
        <v>257369.29</v>
      </c>
      <c r="P25" s="314">
        <f t="shared" si="3"/>
        <v>-106657181.86999999</v>
      </c>
      <c r="Q25" s="262">
        <f>财务报表【邓姐发】!X25</f>
        <v>-97534082.129999995</v>
      </c>
      <c r="R25" s="262">
        <f>财务报表【邓姐发】!W25</f>
        <v>-9123099.7400000002</v>
      </c>
      <c r="S25" s="262">
        <f>财务报表【邓姐发】!S25</f>
        <v>-12227568.439999999</v>
      </c>
      <c r="T25" s="232">
        <f t="shared" si="4"/>
        <v>3748834.8400000003</v>
      </c>
      <c r="U25" s="262">
        <f>财务报表【邓姐发】!AA25</f>
        <v>13470586.07</v>
      </c>
      <c r="V25" s="262">
        <f>财务报表【邓姐发】!AB25</f>
        <v>-7321533.8099999996</v>
      </c>
      <c r="W25" s="262">
        <f>财务报表【邓姐发】!AC25</f>
        <v>-689038.15</v>
      </c>
      <c r="X25" s="262">
        <f>财务报表【邓姐发】!AD25</f>
        <v>-1696978.94</v>
      </c>
      <c r="Y25" s="262">
        <f>财务报表【邓姐发】!AE25</f>
        <v>1168747.3600000001</v>
      </c>
      <c r="Z25" s="262">
        <f>财务报表【邓姐发】!AF25</f>
        <v>-1182947.69</v>
      </c>
      <c r="AA25" s="262">
        <f>财务报表【邓姐发】!Z25</f>
        <v>-5862720.96</v>
      </c>
      <c r="AB25" s="262">
        <f>财务报表【邓姐发】!AR25</f>
        <v>-6792614.2800000003</v>
      </c>
      <c r="AC25" s="324"/>
    </row>
    <row r="26" spans="1:29" ht="14.25">
      <c r="A26" s="253" t="s">
        <v>52</v>
      </c>
      <c r="B26" s="248">
        <f t="shared" si="0"/>
        <v>-84039796.900000006</v>
      </c>
      <c r="C26" s="249">
        <f>财务报表【邓姐发】!J26</f>
        <v>0</v>
      </c>
      <c r="D26" s="241">
        <f>财务报表【邓姐发】!I26+财务报表【邓姐发】!S26+财务报表【邓姐发】!Q26+财务报表【邓姐发】!Z26+财务报表【邓姐发】!AI26</f>
        <v>-84039796.900000006</v>
      </c>
      <c r="E26" s="242">
        <f>财务报表【邓姐发】!O26+财务报表【邓姐发】!P26+财务报表【邓姐发】!R26</f>
        <v>0</v>
      </c>
      <c r="F26" s="249">
        <f>财务报表【邓姐发】!AI26</f>
        <v>0</v>
      </c>
      <c r="G26" s="232">
        <f t="shared" si="1"/>
        <v>0</v>
      </c>
      <c r="H26" s="249">
        <f>财务报表【邓姐发】!AJ26</f>
        <v>0</v>
      </c>
      <c r="I26" s="249">
        <f>财务报表【邓姐发】!AH26</f>
        <v>0</v>
      </c>
      <c r="J26" s="242">
        <f>财务报表【邓姐发】!V26</f>
        <v>0</v>
      </c>
      <c r="K26" s="232">
        <f t="shared" si="2"/>
        <v>0</v>
      </c>
      <c r="L26" s="242">
        <f>财务报表【邓姐发】!T26</f>
        <v>0</v>
      </c>
      <c r="M26" s="242">
        <f>财务报表【邓姐发】!U26</f>
        <v>0</v>
      </c>
      <c r="N26" s="242">
        <f>财务报表【邓姐发】!AK26</f>
        <v>0</v>
      </c>
      <c r="O26" s="242">
        <f>财务报表【邓姐发】!Y26</f>
        <v>0</v>
      </c>
      <c r="P26" s="314">
        <f t="shared" si="3"/>
        <v>0</v>
      </c>
      <c r="Q26" s="249">
        <f>财务报表【邓姐发】!X26</f>
        <v>0</v>
      </c>
      <c r="R26" s="249">
        <f>财务报表【邓姐发】!W26</f>
        <v>0</v>
      </c>
      <c r="S26" s="249">
        <f>财务报表【邓姐发】!S26</f>
        <v>0</v>
      </c>
      <c r="T26" s="232">
        <f t="shared" si="4"/>
        <v>0</v>
      </c>
      <c r="U26" s="249">
        <f>财务报表【邓姐发】!AA26</f>
        <v>0</v>
      </c>
      <c r="V26" s="249">
        <f>财务报表【邓姐发】!AB26</f>
        <v>0</v>
      </c>
      <c r="W26" s="249">
        <f>财务报表【邓姐发】!AC26</f>
        <v>0</v>
      </c>
      <c r="X26" s="249">
        <f>财务报表【邓姐发】!AD26</f>
        <v>0</v>
      </c>
      <c r="Y26" s="249">
        <f>财务报表【邓姐发】!AE26</f>
        <v>0</v>
      </c>
      <c r="Z26" s="249">
        <f>财务报表【邓姐发】!AF26</f>
        <v>0</v>
      </c>
      <c r="AA26" s="249">
        <f>财务报表【邓姐发】!Z26</f>
        <v>0</v>
      </c>
      <c r="AB26" s="249">
        <f>财务报表【邓姐发】!AR26</f>
        <v>0</v>
      </c>
      <c r="AC26" s="324"/>
    </row>
    <row r="27" spans="1:29" ht="14.25">
      <c r="A27" s="260" t="s">
        <v>53</v>
      </c>
      <c r="B27" s="261">
        <f t="shared" si="0"/>
        <v>-308479246.20999998</v>
      </c>
      <c r="C27" s="262">
        <f>财务报表【邓姐发】!J27</f>
        <v>1779830.46</v>
      </c>
      <c r="D27" s="263">
        <f>财务报表【邓姐发】!I27+财务报表【邓姐发】!S27+财务报表【邓姐发】!Q27+财务报表【邓姐发】!Z27+财务报表【邓姐发】!AI27</f>
        <v>-209485729.17000002</v>
      </c>
      <c r="E27" s="237">
        <f>财务报表【邓姐发】!O27+财务报表【邓姐发】!P27+财务报表【邓姐发】!R27</f>
        <v>336637105.53000003</v>
      </c>
      <c r="F27" s="262">
        <f>财务报表【邓姐发】!AI27</f>
        <v>3420800.88</v>
      </c>
      <c r="G27" s="232">
        <f t="shared" si="1"/>
        <v>-462314088.99000001</v>
      </c>
      <c r="H27" s="262">
        <f>财务报表【邓姐发】!AJ27</f>
        <v>-410509164.5</v>
      </c>
      <c r="I27" s="262">
        <f>财务报表【邓姐发】!AH27</f>
        <v>-1709398.26</v>
      </c>
      <c r="J27" s="237">
        <f>财务报表【邓姐发】!V27</f>
        <v>-50095526.229999997</v>
      </c>
      <c r="K27" s="232">
        <f t="shared" si="2"/>
        <v>127811982.98999999</v>
      </c>
      <c r="L27" s="235">
        <f>财务报表【邓姐发】!T27</f>
        <v>53648397.850000001</v>
      </c>
      <c r="M27" s="235">
        <f>财务报表【邓姐发】!U27</f>
        <v>57171917.159999996</v>
      </c>
      <c r="N27" s="235">
        <f>财务报表【邓姐发】!AK27</f>
        <v>16734298.689999999</v>
      </c>
      <c r="O27" s="235">
        <f>财务报表【邓姐发】!Y27</f>
        <v>257369.29</v>
      </c>
      <c r="P27" s="314">
        <f t="shared" si="3"/>
        <v>-106657181.86999999</v>
      </c>
      <c r="Q27" s="262">
        <f>财务报表【邓姐发】!X27</f>
        <v>-97534082.129999995</v>
      </c>
      <c r="R27" s="262">
        <f>财务报表【邓姐发】!W27</f>
        <v>-9123099.7400000002</v>
      </c>
      <c r="S27" s="262">
        <f>财务报表【邓姐发】!S27</f>
        <v>-12227568.439999999</v>
      </c>
      <c r="T27" s="232">
        <f t="shared" si="4"/>
        <v>3748834.8400000003</v>
      </c>
      <c r="U27" s="262">
        <f>财务报表【邓姐发】!AA27</f>
        <v>13470586.07</v>
      </c>
      <c r="V27" s="262">
        <f>财务报表【邓姐发】!AB27</f>
        <v>-7321533.8099999996</v>
      </c>
      <c r="W27" s="262">
        <f>财务报表【邓姐发】!AC27</f>
        <v>-689038.15</v>
      </c>
      <c r="X27" s="262">
        <f>财务报表【邓姐发】!AD27</f>
        <v>-1696978.94</v>
      </c>
      <c r="Y27" s="262">
        <f>财务报表【邓姐发】!AE27</f>
        <v>1168747.3600000001</v>
      </c>
      <c r="Z27" s="262">
        <f>财务报表【邓姐发】!AF27</f>
        <v>-1182947.69</v>
      </c>
      <c r="AA27" s="262">
        <f>财务报表【邓姐发】!Z27</f>
        <v>-5862720.96</v>
      </c>
      <c r="AB27" s="262">
        <f>财务报表【邓姐发】!AR27</f>
        <v>-6792614.2800000003</v>
      </c>
      <c r="AC27" s="324"/>
    </row>
    <row r="28" spans="1:29" ht="14.25">
      <c r="A28" s="260" t="s">
        <v>54</v>
      </c>
      <c r="B28" s="261">
        <f t="shared" si="0"/>
        <v>189934684.56</v>
      </c>
      <c r="C28" s="262">
        <f>财务报表【邓姐发】!J35</f>
        <v>0</v>
      </c>
      <c r="D28" s="263">
        <f>财务报表【邓姐发】!I35+财务报表【邓姐发】!S35+财务报表【邓姐发】!Q35+财务报表【邓姐发】!Z35+财务报表【邓姐发】!AI35</f>
        <v>-36722.79</v>
      </c>
      <c r="E28" s="237">
        <f>财务报表【邓姐发】!O35+财务报表【邓姐发】!P35+财务报表【邓姐发】!R35</f>
        <v>-901800.01</v>
      </c>
      <c r="F28" s="262">
        <f>财务报表【邓姐发】!AI35</f>
        <v>-36722.79</v>
      </c>
      <c r="G28" s="232">
        <f t="shared" si="1"/>
        <v>169647757.74000001</v>
      </c>
      <c r="H28" s="262">
        <f>财务报表【邓姐发】!AJ35</f>
        <v>174859757.40000001</v>
      </c>
      <c r="I28" s="262">
        <f>财务报表【邓姐发】!AH35</f>
        <v>13900.55</v>
      </c>
      <c r="J28" s="237">
        <f>财务报表【邓姐发】!V35</f>
        <v>-5225900.21</v>
      </c>
      <c r="K28" s="232">
        <f t="shared" si="2"/>
        <v>21225449.619999997</v>
      </c>
      <c r="L28" s="235">
        <f>财务报表【邓姐发】!T35</f>
        <v>19343335.969999999</v>
      </c>
      <c r="M28" s="235">
        <f>财务报表【邓姐发】!U35</f>
        <v>0</v>
      </c>
      <c r="N28" s="235">
        <f>财务报表【邓姐发】!AK35</f>
        <v>1882113.65</v>
      </c>
      <c r="O28" s="235">
        <f>财务报表【邓姐发】!Y35</f>
        <v>0</v>
      </c>
      <c r="P28" s="314">
        <f t="shared" si="3"/>
        <v>0</v>
      </c>
      <c r="Q28" s="262">
        <f>财务报表【邓姐发】!X35</f>
        <v>0</v>
      </c>
      <c r="R28" s="262">
        <f>财务报表【邓姐发】!W35</f>
        <v>0</v>
      </c>
      <c r="S28" s="262">
        <f>财务报表【邓姐发】!S35</f>
        <v>0</v>
      </c>
      <c r="T28" s="232">
        <f t="shared" si="4"/>
        <v>0</v>
      </c>
      <c r="U28" s="262">
        <f>财务报表【邓姐发】!AA35</f>
        <v>0</v>
      </c>
      <c r="V28" s="262">
        <f>财务报表【邓姐发】!AB35</f>
        <v>0</v>
      </c>
      <c r="W28" s="262">
        <f>财务报表【邓姐发】!AC35</f>
        <v>0</v>
      </c>
      <c r="X28" s="262">
        <f>财务报表【邓姐发】!AD35</f>
        <v>0</v>
      </c>
      <c r="Y28" s="262">
        <f>财务报表【邓姐发】!AE35</f>
        <v>0</v>
      </c>
      <c r="Z28" s="262">
        <f>财务报表【邓姐发】!AF35</f>
        <v>0</v>
      </c>
      <c r="AA28" s="262">
        <f>财务报表【邓姐发】!Z35</f>
        <v>0</v>
      </c>
      <c r="AB28" s="262">
        <f>财务报表【邓姐发】!AR35</f>
        <v>0</v>
      </c>
      <c r="AC28" s="324"/>
    </row>
    <row r="29" spans="1:29" ht="14.25">
      <c r="A29" s="260" t="s">
        <v>55</v>
      </c>
      <c r="B29" s="261">
        <f t="shared" si="0"/>
        <v>-118544561.64999996</v>
      </c>
      <c r="C29" s="262">
        <f>财务报表【邓姐发】!J48</f>
        <v>1779830.46</v>
      </c>
      <c r="D29" s="263">
        <f>财务报表【邓姐发】!I48+财务报表【邓姐发】!S48+财务报表【邓姐发】!Q48+财务报表【邓姐发】!Z48+财务报表【邓姐发】!AI48</f>
        <v>-209522451.96000001</v>
      </c>
      <c r="E29" s="237">
        <f>财务报表【邓姐发】!O48+财务报表【邓姐发】!P48+财务报表【邓姐发】!R48</f>
        <v>335735305.52000004</v>
      </c>
      <c r="F29" s="262">
        <f>财务报表【邓姐发】!AI48</f>
        <v>3384078.09</v>
      </c>
      <c r="G29" s="232">
        <f t="shared" si="1"/>
        <v>-292666331.25</v>
      </c>
      <c r="H29" s="262">
        <f>财务报表【邓姐发】!AJ48</f>
        <v>-235649407.09999999</v>
      </c>
      <c r="I29" s="262">
        <f>财务报表【邓姐发】!AH48</f>
        <v>-1695497.71</v>
      </c>
      <c r="J29" s="237">
        <f>财务报表【邓姐发】!V48</f>
        <v>-55321426.439999998</v>
      </c>
      <c r="K29" s="232">
        <f t="shared" si="2"/>
        <v>149037432.60999998</v>
      </c>
      <c r="L29" s="235">
        <f>财务报表【邓姐发】!T48</f>
        <v>72991733.819999993</v>
      </c>
      <c r="M29" s="235">
        <f>财务报表【邓姐发】!U48</f>
        <v>57171917.159999996</v>
      </c>
      <c r="N29" s="235">
        <f>财务报表【邓姐发】!AK48</f>
        <v>18616412.34</v>
      </c>
      <c r="O29" s="235">
        <f>财务报表【邓姐发】!Y48</f>
        <v>257369.29</v>
      </c>
      <c r="P29" s="314">
        <f t="shared" si="3"/>
        <v>-106657181.86999999</v>
      </c>
      <c r="Q29" s="262">
        <f>财务报表【邓姐发】!X48</f>
        <v>-97534082.129999995</v>
      </c>
      <c r="R29" s="262">
        <f>财务报表【邓姐发】!W48</f>
        <v>-9123099.7400000002</v>
      </c>
      <c r="S29" s="262">
        <f>财务报表【邓姐发】!S48</f>
        <v>-12227568.439999999</v>
      </c>
      <c r="T29" s="232">
        <f t="shared" si="4"/>
        <v>3748834.8400000003</v>
      </c>
      <c r="U29" s="262">
        <f>财务报表【邓姐发】!AA48</f>
        <v>13470586.07</v>
      </c>
      <c r="V29" s="262">
        <f>财务报表【邓姐发】!AB48</f>
        <v>-7321533.8099999996</v>
      </c>
      <c r="W29" s="262">
        <f>财务报表【邓姐发】!AC48</f>
        <v>-689038.15</v>
      </c>
      <c r="X29" s="262">
        <f>财务报表【邓姐发】!AD48</f>
        <v>-1696978.94</v>
      </c>
      <c r="Y29" s="262">
        <f>财务报表【邓姐发】!AE48</f>
        <v>1168747.3600000001</v>
      </c>
      <c r="Z29" s="262">
        <f>财务报表【邓姐发】!AF48</f>
        <v>-1182947.69</v>
      </c>
      <c r="AA29" s="262">
        <f>财务报表【邓姐发】!Z48</f>
        <v>-5862720.96</v>
      </c>
      <c r="AB29" s="262">
        <f>财务报表【邓姐发】!AR48</f>
        <v>-6792614.2800000003</v>
      </c>
      <c r="AC29" s="324"/>
    </row>
    <row r="30" spans="1:29" ht="14.25">
      <c r="A30" s="264"/>
      <c r="B30" s="265"/>
      <c r="C30" s="265"/>
      <c r="D30" s="266"/>
      <c r="E30" s="267"/>
      <c r="F30" s="265"/>
      <c r="G30" s="265"/>
      <c r="H30" s="265"/>
      <c r="I30" s="265"/>
      <c r="J30" s="267"/>
      <c r="K30" s="267"/>
      <c r="L30" s="265"/>
      <c r="M30" s="265"/>
      <c r="N30" s="265"/>
      <c r="O30" s="265"/>
      <c r="P30" s="265"/>
      <c r="Q30" s="265"/>
      <c r="R30" s="265"/>
      <c r="S30" s="265"/>
      <c r="T30" s="322"/>
      <c r="U30" s="265"/>
      <c r="V30" s="265"/>
      <c r="W30" s="265"/>
      <c r="X30" s="265"/>
      <c r="Y30" s="265"/>
      <c r="Z30" s="265"/>
      <c r="AA30" s="265"/>
      <c r="AB30" s="265"/>
    </row>
    <row r="31" spans="1:29">
      <c r="A31" s="268"/>
      <c r="B31" s="248">
        <f>C31+D31+E31+G31+K31+P31+T31+AC31</f>
        <v>236696370.79000008</v>
      </c>
      <c r="C31">
        <f>C4+C28/0.75</f>
        <v>1809707.6</v>
      </c>
      <c r="D31">
        <f t="shared" ref="D31:AB31" si="5">D4+D28/0.75</f>
        <v>-176850840.36000001</v>
      </c>
      <c r="E31">
        <f t="shared" si="5"/>
        <v>538407634.11666667</v>
      </c>
      <c r="F31">
        <f t="shared" si="5"/>
        <v>6391978.1100000003</v>
      </c>
      <c r="G31">
        <f t="shared" si="5"/>
        <v>-235520391.49999997</v>
      </c>
      <c r="H31">
        <f t="shared" si="5"/>
        <v>-181318261.99999997</v>
      </c>
      <c r="I31">
        <f t="shared" si="5"/>
        <v>202050.63666666666</v>
      </c>
      <c r="J31">
        <f t="shared" si="5"/>
        <v>-54404180.136666663</v>
      </c>
      <c r="K31">
        <f t="shared" si="5"/>
        <v>168068670.94333336</v>
      </c>
      <c r="L31">
        <f t="shared" si="5"/>
        <v>82544682.656666666</v>
      </c>
      <c r="M31">
        <f t="shared" si="5"/>
        <v>60751406.700000003</v>
      </c>
      <c r="N31">
        <f t="shared" si="5"/>
        <v>23551912.556666669</v>
      </c>
      <c r="O31">
        <f t="shared" si="5"/>
        <v>1220669.03</v>
      </c>
      <c r="P31">
        <f t="shared" si="5"/>
        <v>-103955499.63</v>
      </c>
      <c r="Q31">
        <f t="shared" si="5"/>
        <v>-97326067.599999994</v>
      </c>
      <c r="R31">
        <f t="shared" si="5"/>
        <v>-6629432.0300000003</v>
      </c>
      <c r="S31">
        <f t="shared" si="5"/>
        <v>683.19</v>
      </c>
      <c r="T31">
        <f t="shared" si="5"/>
        <v>44737089.620000005</v>
      </c>
      <c r="U31">
        <f t="shared" si="5"/>
        <v>33112974.489999998</v>
      </c>
      <c r="V31">
        <f t="shared" si="5"/>
        <v>411792.46</v>
      </c>
      <c r="W31">
        <f t="shared" si="5"/>
        <v>4857145.29</v>
      </c>
      <c r="X31">
        <f t="shared" si="5"/>
        <v>223345.59</v>
      </c>
      <c r="Y31">
        <f t="shared" si="5"/>
        <v>6131830.1900000004</v>
      </c>
      <c r="Z31">
        <f t="shared" si="5"/>
        <v>1.6</v>
      </c>
      <c r="AA31">
        <f t="shared" si="5"/>
        <v>15000</v>
      </c>
      <c r="AB31">
        <f t="shared" si="5"/>
        <v>0</v>
      </c>
    </row>
    <row r="32" spans="1:29">
      <c r="A32" s="269" t="s">
        <v>56</v>
      </c>
      <c r="B32" s="270">
        <f>B28/0.75</f>
        <v>253246246.08000001</v>
      </c>
      <c r="C32" s="270">
        <f>B4+B28/0.75</f>
        <v>236696370.79000002</v>
      </c>
      <c r="D32" s="270">
        <f>B28/0.75</f>
        <v>253246246.08000001</v>
      </c>
      <c r="E32" s="270">
        <f>B23-B24</f>
        <v>1202491.8799999999</v>
      </c>
      <c r="F32" s="270"/>
      <c r="G32" s="270"/>
      <c r="H32" s="270"/>
      <c r="I32" s="270"/>
      <c r="J32" s="270"/>
      <c r="K32" s="270"/>
      <c r="L32" s="270"/>
      <c r="M32" s="270"/>
      <c r="N32" s="270"/>
      <c r="O32" s="270"/>
      <c r="P32" s="270"/>
      <c r="Q32" s="270"/>
      <c r="R32" s="270"/>
      <c r="S32" s="270"/>
      <c r="T32" s="270"/>
      <c r="U32" s="270"/>
      <c r="V32" s="270"/>
      <c r="W32" s="270"/>
      <c r="X32" s="270"/>
      <c r="Y32" s="270"/>
      <c r="Z32" s="270"/>
      <c r="AA32" s="270"/>
      <c r="AB32" s="270"/>
    </row>
    <row r="33" spans="1:79">
      <c r="A33" s="271" t="s">
        <v>57</v>
      </c>
      <c r="B33" s="270"/>
      <c r="D33" s="272"/>
      <c r="E33" s="220"/>
      <c r="F33" s="220"/>
      <c r="G33" s="220"/>
      <c r="H33" s="220"/>
    </row>
    <row r="34" spans="1:79">
      <c r="A34" s="271"/>
      <c r="B34">
        <f>B25+B28/0.75</f>
        <v>-139272797.03</v>
      </c>
      <c r="C34">
        <f>B4+B28/0.75</f>
        <v>236696370.79000002</v>
      </c>
      <c r="D34" s="220"/>
      <c r="E34" s="355"/>
      <c r="F34" s="355"/>
      <c r="G34" s="355"/>
      <c r="H34" s="355"/>
    </row>
    <row r="35" spans="1:79">
      <c r="A35" s="273" t="s">
        <v>58</v>
      </c>
      <c r="B35" s="270">
        <f>B38+B47</f>
        <v>0</v>
      </c>
      <c r="C35" s="270"/>
      <c r="D35" s="220"/>
      <c r="E35" s="355"/>
      <c r="F35" s="355"/>
      <c r="G35" s="355"/>
      <c r="H35" s="355"/>
    </row>
    <row r="36" spans="1:79" s="13" customFormat="1" ht="16.350000000000001" customHeight="1">
      <c r="A36" s="181" t="s">
        <v>1</v>
      </c>
      <c r="B36" s="195" t="s">
        <v>2</v>
      </c>
      <c r="C36" s="195" t="s">
        <v>3</v>
      </c>
      <c r="D36" s="195" t="s">
        <v>4</v>
      </c>
      <c r="E36" s="195" t="s">
        <v>5</v>
      </c>
      <c r="F36" s="195" t="s">
        <v>6</v>
      </c>
      <c r="G36" s="195" t="s">
        <v>7</v>
      </c>
      <c r="H36" s="195" t="s">
        <v>8</v>
      </c>
      <c r="I36" s="195" t="s">
        <v>9</v>
      </c>
      <c r="J36" s="195" t="s">
        <v>10</v>
      </c>
      <c r="K36" s="195" t="s">
        <v>11</v>
      </c>
      <c r="L36" s="195" t="s">
        <v>12</v>
      </c>
      <c r="M36" s="195" t="s">
        <v>13</v>
      </c>
      <c r="N36" s="195" t="s">
        <v>14</v>
      </c>
      <c r="O36" s="195" t="s">
        <v>15</v>
      </c>
      <c r="P36" s="195" t="s">
        <v>16</v>
      </c>
      <c r="Q36" s="195" t="s">
        <v>17</v>
      </c>
      <c r="R36" s="195" t="s">
        <v>18</v>
      </c>
      <c r="S36" s="195" t="s">
        <v>19</v>
      </c>
      <c r="T36" s="195" t="s">
        <v>20</v>
      </c>
      <c r="U36" s="195" t="s">
        <v>21</v>
      </c>
      <c r="V36" s="195" t="s">
        <v>22</v>
      </c>
      <c r="W36" s="195" t="s">
        <v>23</v>
      </c>
      <c r="X36" s="195" t="s">
        <v>24</v>
      </c>
      <c r="Y36" s="195" t="s">
        <v>25</v>
      </c>
      <c r="Z36" s="195" t="s">
        <v>26</v>
      </c>
      <c r="AA36" s="195" t="s">
        <v>27</v>
      </c>
      <c r="AB36" s="195" t="s">
        <v>28</v>
      </c>
      <c r="AC36" s="323"/>
      <c r="AD36" s="323"/>
      <c r="AE36" s="323"/>
      <c r="AF36" s="323"/>
      <c r="AG36" s="323"/>
      <c r="AH36" s="323"/>
      <c r="AI36" s="323"/>
      <c r="AJ36" s="323"/>
      <c r="AK36" s="326"/>
      <c r="AL36" s="326"/>
      <c r="AM36" s="326"/>
      <c r="AN36" s="326"/>
      <c r="AO36" s="326"/>
      <c r="AP36" s="326"/>
      <c r="AQ36" s="326"/>
      <c r="AR36" s="326"/>
      <c r="AS36" s="326"/>
      <c r="AT36" s="326"/>
      <c r="AU36" s="326"/>
      <c r="AV36" s="326"/>
      <c r="AW36" s="326"/>
      <c r="AX36" s="326"/>
      <c r="AY36" s="326"/>
      <c r="AZ36" s="326"/>
      <c r="BA36" s="326"/>
      <c r="BB36" s="326"/>
      <c r="BC36" s="326"/>
      <c r="BD36" s="326"/>
      <c r="BE36" s="326"/>
      <c r="BF36" s="326"/>
      <c r="BG36" s="326"/>
      <c r="BH36" s="326"/>
      <c r="BI36" s="326"/>
      <c r="BJ36" s="326"/>
      <c r="BK36" s="326"/>
      <c r="BL36" s="326"/>
      <c r="BM36" s="326"/>
      <c r="BN36" s="326"/>
      <c r="BO36" s="326"/>
      <c r="BP36" s="326"/>
      <c r="BQ36" s="326"/>
      <c r="BR36" s="326"/>
      <c r="BS36" s="326"/>
      <c r="BT36" s="326"/>
      <c r="BU36" s="326"/>
      <c r="BV36" s="326"/>
      <c r="BW36" s="326"/>
      <c r="BX36" s="326"/>
      <c r="BY36" s="326"/>
      <c r="BZ36" s="326"/>
      <c r="CA36" s="326"/>
    </row>
    <row r="37" spans="1:79" ht="14.25">
      <c r="A37" s="274" t="s">
        <v>59</v>
      </c>
      <c r="B37" s="275">
        <f>C37+D37+E37+G37+K37+P37+T37</f>
        <v>253246246.07999998</v>
      </c>
      <c r="C37" s="275">
        <f>C38+C42+C43+C45+C47</f>
        <v>-68068948.609999999</v>
      </c>
      <c r="D37" s="276">
        <f>D38+D42+D43+D45+D47</f>
        <v>17661408.469999999</v>
      </c>
      <c r="E37" s="276">
        <f>E38+E42+E43+E45+E47</f>
        <v>22574925.306666669</v>
      </c>
      <c r="F37" s="276">
        <f>F38+F42+F43+F45+F47</f>
        <v>3304120.6599999997</v>
      </c>
      <c r="G37" s="277">
        <f>H37+I37+J37</f>
        <v>214327732.68000007</v>
      </c>
      <c r="H37" s="278">
        <f>INDEX('用友贴出原始数据-利润表'!$A$5:$AK$193,MATCH($A$37&amp;"调整额",'用友贴出原始数据-利润表'!$A$6:$A$193,0)+1,MATCH(H36,'用友贴出原始数据-利润表'!$B$5:$AK$5,0)+1)</f>
        <v>229464107.34</v>
      </c>
      <c r="I37" s="278">
        <f>INDEX('用友贴出原始数据-利润表'!$A$5:$AK$193,MATCH($A$37&amp;"调整额",'用友贴出原始数据-利润表'!$A$6:$A$193,0)+1,MATCH(I36,'用友贴出原始数据-利润表'!$B$5:$AK$5,0)+1)</f>
        <v>-179802.08333333</v>
      </c>
      <c r="J37" s="278">
        <f>INDEX('用友贴出原始数据-利润表'!$A$5:$AK$193,MATCH($A$37&amp;"调整额",'用友贴出原始数据-利润表'!$A$6:$A$193,0)+1,MATCH(J36,'用友贴出原始数据-利润表'!$B$5:$AK$5,0)+1)</f>
        <v>-14956572.576666599</v>
      </c>
      <c r="K37" s="277">
        <f>L37+M37+N37+O37</f>
        <v>17209205.79333327</v>
      </c>
      <c r="L37" s="278">
        <f>INDEX('用友贴出原始数据-利润表'!$A$5:$AK$193,MATCH($A$37&amp;"调整额",'用友贴出原始数据-利润表'!$A$6:$A$193,0)+1,MATCH(L36,'用友贴出原始数据-利润表'!$B$5:$AK$5,0)+1)</f>
        <v>16464124.236666599</v>
      </c>
      <c r="M37" s="278">
        <f>INDEX('用友贴出原始数据-利润表'!$A$5:$AK$193,MATCH($A$37&amp;"调整额",'用友贴出原始数据-利润表'!$A$6:$A$193,0)+1,MATCH(M36,'用友贴出原始数据-利润表'!$B$5:$AK$5,0)+1)</f>
        <v>11176336.869999999</v>
      </c>
      <c r="N37" s="278">
        <f>INDEX('用友贴出原始数据-利润表'!$A$5:$AK$193,MATCH($A$37&amp;"调整额",'用友贴出原始数据-利润表'!$A$6:$A$193,0)+1,MATCH(N36,'用友贴出原始数据-利润表'!$B$5:$AK$5,0)+1)</f>
        <v>-2482697.6833333299</v>
      </c>
      <c r="O37" s="278">
        <f>INDEX('用友贴出原始数据-利润表'!$A$5:$AK$193,MATCH($A$37&amp;"调整额",'用友贴出原始数据-利润表'!$A$6:$A$193,0)+1,MATCH(O36,'用友贴出原始数据-利润表'!$B$5:$AK$5,0)+1)</f>
        <v>-7948557.6299999999</v>
      </c>
      <c r="P37" s="277">
        <f>Q37+R37</f>
        <v>49811010.479999997</v>
      </c>
      <c r="Q37" s="278">
        <f>INDEX('用友贴出原始数据-利润表'!$A$5:$AK$193,MATCH($A$37&amp;"调整额",'用友贴出原始数据-利润表'!$A$6:$A$193,0)+1,MATCH(Q36,'用友贴出原始数据-利润表'!$B$5:$AK$5,0)+1)</f>
        <v>50165282.659999996</v>
      </c>
      <c r="R37" s="278">
        <f>INDEX('用友贴出原始数据-利润表'!$A$5:$AK$193,MATCH($A$37&amp;"调整额",'用友贴出原始数据-利润表'!$A$6:$A$193,0)+1,MATCH(R36,'用友贴出原始数据-利润表'!$B$5:$AK$5,0)+1)</f>
        <v>-354272.18</v>
      </c>
      <c r="S37" s="278">
        <f>INDEX('用友贴出原始数据-利润表'!$A$5:$AK$193,MATCH($A$37&amp;"调整额",'用友贴出原始数据-利润表'!$A$6:$A$193,0)+1,MATCH(S36,'用友贴出原始数据-利润表'!$B$5:$AK$5,0)+1)</f>
        <v>0</v>
      </c>
      <c r="T37" s="277">
        <f>U37+V37+W37+X37+Y37+Z37</f>
        <v>-269088.03999999998</v>
      </c>
      <c r="U37" s="278">
        <f>INDEX('用友贴出原始数据-利润表'!$A$5:$AK$193,MATCH($A$37&amp;"调整额",'用友贴出原始数据-利润表'!$A$6:$A$193,0)+1,MATCH(U36,'用友贴出原始数据-利润表'!$B$5:$AK$5,0)+1)</f>
        <v>416666.67</v>
      </c>
      <c r="V37" s="278">
        <f>INDEX('用友贴出原始数据-利润表'!$A$5:$AK$193,MATCH($A$37&amp;"调整额",'用友贴出原始数据-利润表'!$A$6:$A$193,0)+1,MATCH(V36,'用友贴出原始数据-利润表'!$B$5:$AK$5,0)+1)</f>
        <v>-35377.360000000001</v>
      </c>
      <c r="W37" s="278">
        <f>INDEX('用友贴出原始数据-利润表'!$A$5:$AK$193,MATCH($A$37&amp;"调整额",'用友贴出原始数据-利润表'!$A$6:$A$193,0)+1,MATCH(W36,'用友贴出原始数据-利润表'!$B$5:$AK$5,0)+1)</f>
        <v>-544716.98</v>
      </c>
      <c r="X37" s="278">
        <f>INDEX('用友贴出原始数据-利润表'!$A$5:$AK$193,MATCH($A$37&amp;"调整额",'用友贴出原始数据-利润表'!$A$6:$A$193,0)+1,MATCH(X36,'用友贴出原始数据-利润表'!$B$5:$AK$5,0)+1)</f>
        <v>-105660.37</v>
      </c>
      <c r="Y37" s="278">
        <f>INDEX('用友贴出原始数据-利润表'!$A$5:$AK$193,MATCH($A$37&amp;"调整额",'用友贴出原始数据-利润表'!$A$6:$A$193,0)+1,MATCH(Y36,'用友贴出原始数据-利润表'!$B$5:$AK$5,0)+1)</f>
        <v>0</v>
      </c>
      <c r="Z37" s="278">
        <f>INDEX('用友贴出原始数据-利润表'!$A$5:$AK$193,MATCH($A$37&amp;"调整额",'用友贴出原始数据-利润表'!$A$6:$A$193,0)+1,MATCH(Z36,'用友贴出原始数据-利润表'!$B$5:$AK$5,0)+1)</f>
        <v>0</v>
      </c>
      <c r="AA37" s="278">
        <f>INDEX('用友贴出原始数据-利润表'!$A$5:$AK$193,MATCH($A$37&amp;"调整额",'用友贴出原始数据-利润表'!$A$6:$A$193,0)+1,MATCH(AA36,'用友贴出原始数据-利润表'!$B$5:$AK$5,0)+1)</f>
        <v>0</v>
      </c>
      <c r="AB37" s="278">
        <f>INDEX('用友贴出原始数据-利润表'!$A$5:$AK$193,MATCH($A$37&amp;"调整额",'用友贴出原始数据-利润表'!$A$6:$A$193,0)+1,MATCH(AB36,'用友贴出原始数据-利润表'!$B$5:$AK$5,0)+1)</f>
        <v>0</v>
      </c>
    </row>
    <row r="38" spans="1:79" ht="14.25">
      <c r="A38" s="279" t="s">
        <v>60</v>
      </c>
      <c r="B38" s="280">
        <f>C38+D38+E38+G38+K38+P38+T38</f>
        <v>-473008.39000000025</v>
      </c>
      <c r="C38" s="280">
        <v>685754.71</v>
      </c>
      <c r="D38" s="281">
        <f>INDEX('用友贴出原始数据-利润表'!$A$5:$AK$193,MATCH($A38&amp;"调整额",'用友贴出原始数据-利润表'!$A$6:$A$193,0)+1,MATCH($D$36,'用友贴出原始数据-利润表'!$B$5:$AK$5,0)+1)+S38+AA38+F38</f>
        <v>3353084.38</v>
      </c>
      <c r="E38" s="282">
        <f>INDEX('用友贴出原始数据-利润表'!$A$5:$AK$193,MATCH(A38&amp;"调整额",'用友贴出原始数据-利润表'!$A$6:$A$193,0)+1,MATCH($E$36,'用友贴出原始数据-利润表'!$B$5:$AK$5,0)+1)+INDEX('用友贴出原始数据-利润表'!$A$5:$AK$193,MATCH(A38&amp;"调整额",'用友贴出原始数据-利润表'!$A$6:$A$193,0)+1,MATCH("广东分公司",'用友贴出原始数据-利润表'!$B$5:$AK$5,0)+1)+INDEX('用友贴出原始数据-利润表'!$A$5:$AK$193,MATCH($A$37&amp;"调整额",'用友贴出原始数据-利润表'!$A$6:$A$193,0)+1,MATCH("浙江分公司",'用友贴出原始数据-利润表'!$B$5:$AK$5,0)+1)</f>
        <v>1913612.92</v>
      </c>
      <c r="F38" s="283">
        <f>INDEX('用友贴出原始数据-利润表'!$A$5:$AK$193,MATCH($A$38&amp;"调整额",'用友贴出原始数据-利润表'!$A$6:$A$193,0)+1,MATCH(F36,'用友贴出原始数据-利润表'!$B$5:$AK$5,0)+1)</f>
        <v>3353084.38</v>
      </c>
      <c r="G38" s="284">
        <f t="shared" ref="G38:G62" si="6">H38+I38+J38</f>
        <v>-3605832.1999999997</v>
      </c>
      <c r="H38" s="283">
        <f>INDEX('用友贴出原始数据-利润表'!$A$5:$AK$193,MATCH($A$38&amp;"调整额",'用友贴出原始数据-利润表'!$A$6:$A$193,0)+1,MATCH(H36,'用友贴出原始数据-利润表'!$B$5:$AK$5,0)+1)</f>
        <v>-2301522.86</v>
      </c>
      <c r="I38" s="283">
        <f>INDEX('用友贴出原始数据-利润表'!$A$5:$AK$193,MATCH($A$38&amp;"调整额",'用友贴出原始数据-利润表'!$A$6:$A$193,0)+1,MATCH(I36,'用友贴出原始数据-利润表'!$B$5:$AK$5,0)+1)</f>
        <v>-198336.15</v>
      </c>
      <c r="J38" s="283">
        <f>INDEX('用友贴出原始数据-利润表'!$A$5:$AK$193,MATCH($A$38&amp;"调整额",'用友贴出原始数据-利润表'!$A$6:$A$193,0)+1,MATCH(J36,'用友贴出原始数据-利润表'!$B$5:$AK$5,0)+1)</f>
        <v>-1105973.19</v>
      </c>
      <c r="K38" s="284">
        <f t="shared" ref="K38:K62" si="7">L38+M38+N38+O38</f>
        <v>-1759571.0900000003</v>
      </c>
      <c r="L38" s="283">
        <f>INDEX('用友贴出原始数据-利润表'!$A$5:$AK$193,MATCH($A$38&amp;"调整额",'用友贴出原始数据-利润表'!$A$6:$A$193,0)+1,MATCH(L36,'用友贴出原始数据-利润表'!$B$5:$AK$5,0)+1)</f>
        <v>-75505.399999999994</v>
      </c>
      <c r="M38" s="283">
        <f>INDEX('用友贴出原始数据-利润表'!$A$5:$AK$193,MATCH($A$38&amp;"调整额",'用友贴出原始数据-利润表'!$A$6:$A$193,0)+1,MATCH(M36,'用友贴出原始数据-利润表'!$B$5:$AK$5,0)+1)</f>
        <v>-34484.57</v>
      </c>
      <c r="N38" s="283">
        <f>INDEX('用友贴出原始数据-利润表'!$A$5:$AK$193,MATCH($A$38&amp;"调整额",'用友贴出原始数据-利润表'!$A$6:$A$193,0)+1,MATCH(N36,'用友贴出原始数据-利润表'!$B$5:$AK$5,0)+1)</f>
        <v>-3740632.04</v>
      </c>
      <c r="O38" s="283">
        <f>INDEX('用友贴出原始数据-利润表'!$A$5:$AK$193,MATCH($A$38&amp;"调整额",'用友贴出原始数据-利润表'!$A$6:$A$193,0)+1,MATCH(O36,'用友贴出原始数据-利润表'!$B$5:$AK$5,0)+1)</f>
        <v>2091050.92</v>
      </c>
      <c r="P38" s="317">
        <f t="shared" ref="P38:P51" si="8">Q38+R38</f>
        <v>-374302.4</v>
      </c>
      <c r="Q38" s="283">
        <f>INDEX('用友贴出原始数据-利润表'!$A$5:$AK$193,MATCH($A$38&amp;"调整额",'用友贴出原始数据-利润表'!$A$6:$A$193,0)+1,MATCH(Q36,'用友贴出原始数据-利润表'!$B$5:$AK$5,0)+1)</f>
        <v>-351860.2</v>
      </c>
      <c r="R38" s="283">
        <f>INDEX('用友贴出原始数据-利润表'!$A$5:$AK$193,MATCH($A$38&amp;"调整额",'用友贴出原始数据-利润表'!$A$6:$A$193,0)+1,MATCH(R36,'用友贴出原始数据-利润表'!$B$5:$AK$5,0)+1)</f>
        <v>-22442.2</v>
      </c>
      <c r="S38" s="283">
        <f>INDEX('用友贴出原始数据-利润表'!$A$5:$AK$193,MATCH($A$38&amp;"调整额",'用友贴出原始数据-利润表'!$A$6:$A$193,0)+1,MATCH(S36,'用友贴出原始数据-利润表'!$B$5:$AK$5,0)+1)</f>
        <v>0</v>
      </c>
      <c r="T38" s="277">
        <f t="shared" ref="T38:T62" si="9">U38+V38+W38+X38+Y38+Z38</f>
        <v>-685754.71</v>
      </c>
      <c r="U38" s="283">
        <f>INDEX('用友贴出原始数据-利润表'!$A$5:$AK$193,MATCH($A$38&amp;"调整额",'用友贴出原始数据-利润表'!$A$6:$A$193,0)+1,MATCH(U36,'用友贴出原始数据-利润表'!$B$5:$AK$5,0)+1)</f>
        <v>0</v>
      </c>
      <c r="V38" s="283">
        <f>INDEX('用友贴出原始数据-利润表'!$A$5:$AK$193,MATCH($A$38&amp;"调整额",'用友贴出原始数据-利润表'!$A$6:$A$193,0)+1,MATCH(V36,'用友贴出原始数据-利润表'!$B$5:$AK$5,0)+1)</f>
        <v>-35377.360000000001</v>
      </c>
      <c r="W38" s="283">
        <f>INDEX('用友贴出原始数据-利润表'!$A$5:$AK$193,MATCH($A$38&amp;"调整额",'用友贴出原始数据-利润表'!$A$6:$A$193,0)+1,MATCH(W36,'用友贴出原始数据-利润表'!$B$5:$AK$5,0)+1)</f>
        <v>-544716.98</v>
      </c>
      <c r="X38" s="283">
        <f>INDEX('用友贴出原始数据-利润表'!$A$5:$AK$193,MATCH($A$38&amp;"调整额",'用友贴出原始数据-利润表'!$A$6:$A$193,0)+1,MATCH(X36,'用友贴出原始数据-利润表'!$B$5:$AK$5,0)+1)</f>
        <v>-105660.37</v>
      </c>
      <c r="Y38" s="283">
        <f>INDEX('用友贴出原始数据-利润表'!$A$5:$AK$193,MATCH($A$38&amp;"调整额",'用友贴出原始数据-利润表'!$A$6:$A$193,0)+1,MATCH(Y36,'用友贴出原始数据-利润表'!$B$5:$AK$5,0)+1)</f>
        <v>0</v>
      </c>
      <c r="Z38" s="283">
        <f>INDEX('用友贴出原始数据-利润表'!$A$5:$AK$193,MATCH($A$38&amp;"调整额",'用友贴出原始数据-利润表'!$A$6:$A$193,0)+1,MATCH(Z36,'用友贴出原始数据-利润表'!$B$5:$AK$5,0)+1)</f>
        <v>0</v>
      </c>
      <c r="AA38" s="283">
        <f>INDEX('用友贴出原始数据-利润表'!$A$5:$AK$193,MATCH($A$38&amp;"调整额",'用友贴出原始数据-利润表'!$A$6:$A$193,0)+1,MATCH(AA36,'用友贴出原始数据-利润表'!$B$5:$AK$5,0)+1)</f>
        <v>0</v>
      </c>
      <c r="AB38" s="283">
        <f>INDEX('用友贴出原始数据-利润表'!$A$5:$AK$193,MATCH($A$38&amp;"调整额",'用友贴出原始数据-利润表'!$A$6:$A$193,0)+1,MATCH(AB36,'用友贴出原始数据-利润表'!$B$5:$AK$5,0)+1)</f>
        <v>0</v>
      </c>
    </row>
    <row r="39" spans="1:79" ht="14.25">
      <c r="A39" s="285" t="s">
        <v>32</v>
      </c>
      <c r="B39" s="286">
        <f t="shared" ref="B39:B58" si="10">C39+D39+E39+G39+K39+P39+T39</f>
        <v>0</v>
      </c>
      <c r="C39" s="286">
        <v>0</v>
      </c>
      <c r="D39" s="287">
        <f>INDEX('用友贴出原始数据-利润表'!$A$5:$AK$193,MATCH($A39&amp;"调整额",'用友贴出原始数据-利润表'!$A$6:$A$193,0)+1,MATCH($D$36,'用友贴出原始数据-利润表'!$B$5:$AK$5,0)+1)+S39+AA39+F39</f>
        <v>0</v>
      </c>
      <c r="E39" s="288">
        <f>INDEX('用友贴出原始数据-利润表'!$A$5:$AK$193,MATCH(A39&amp;"调整额",'用友贴出原始数据-利润表'!$A$6:$A$193,0)+1,MATCH($E$36,'用友贴出原始数据-利润表'!$B$5:$AK$5,0)+1)+INDEX('用友贴出原始数据-利润表'!$A$5:$AK$193,MATCH(A39&amp;"调整额",'用友贴出原始数据-利润表'!$A$6:$A$193,0)+1,MATCH("广东分公司",'用友贴出原始数据-利润表'!$B$5:$AK$5,0)+1)+INDEX('用友贴出原始数据-利润表'!$A$5:$AK$193,MATCH($A$37&amp;"调整额",'用友贴出原始数据-利润表'!$A$6:$A$193,0)+1,MATCH("浙江分公司",'用友贴出原始数据-利润表'!$B$5:$AK$5,0)+1)</f>
        <v>0</v>
      </c>
      <c r="F39" s="287">
        <f>INDEX('用友贴出原始数据-利润表'!$A$5:$AK$193,MATCH($A$39&amp;"调整额",'用友贴出原始数据-利润表'!$A$6:$A$193,0)+1,MATCH(F36,'用友贴出原始数据-利润表'!$B$5:$AK$5,0)+1)</f>
        <v>0</v>
      </c>
      <c r="G39" s="284">
        <f t="shared" si="6"/>
        <v>0</v>
      </c>
      <c r="H39" s="287">
        <f>INDEX('用友贴出原始数据-利润表'!$A$5:$AK$193,MATCH($A$39&amp;"调整额",'用友贴出原始数据-利润表'!$A$6:$A$193,0)+1,MATCH(H36,'用友贴出原始数据-利润表'!$B$5:$AK$5,0)+1)</f>
        <v>0</v>
      </c>
      <c r="I39" s="287">
        <f>INDEX('用友贴出原始数据-利润表'!$A$5:$AK$193,MATCH($A$39&amp;"调整额",'用友贴出原始数据-利润表'!$A$6:$A$193,0)+1,MATCH(I36,'用友贴出原始数据-利润表'!$B$5:$AK$5,0)+1)</f>
        <v>0</v>
      </c>
      <c r="J39" s="287">
        <f>INDEX('用友贴出原始数据-利润表'!$A$5:$AK$193,MATCH($A$39&amp;"调整额",'用友贴出原始数据-利润表'!$A$6:$A$193,0)+1,MATCH(J36,'用友贴出原始数据-利润表'!$B$5:$AK$5,0)+1)</f>
        <v>0</v>
      </c>
      <c r="K39" s="284">
        <f t="shared" si="7"/>
        <v>0</v>
      </c>
      <c r="L39" s="287">
        <f>INDEX('用友贴出原始数据-利润表'!$A$5:$AK$193,MATCH($A$39&amp;"调整额",'用友贴出原始数据-利润表'!$A$6:$A$193,0)+1,MATCH(L36,'用友贴出原始数据-利润表'!$B$5:$AK$5,0)+1)</f>
        <v>0</v>
      </c>
      <c r="M39" s="287">
        <f>INDEX('用友贴出原始数据-利润表'!$A$5:$AK$193,MATCH($A$39&amp;"调整额",'用友贴出原始数据-利润表'!$A$6:$A$193,0)+1,MATCH(M36,'用友贴出原始数据-利润表'!$B$5:$AK$5,0)+1)</f>
        <v>0</v>
      </c>
      <c r="N39" s="287">
        <f>INDEX('用友贴出原始数据-利润表'!$A$5:$AK$193,MATCH($A$39&amp;"调整额",'用友贴出原始数据-利润表'!$A$6:$A$193,0)+1,MATCH(N36,'用友贴出原始数据-利润表'!$B$5:$AK$5,0)+1)</f>
        <v>0</v>
      </c>
      <c r="O39" s="287">
        <f>INDEX('用友贴出原始数据-利润表'!$A$5:$AK$193,MATCH($A$39&amp;"调整额",'用友贴出原始数据-利润表'!$A$6:$A$193,0)+1,MATCH(O36,'用友贴出原始数据-利润表'!$B$5:$AK$5,0)+1)</f>
        <v>0</v>
      </c>
      <c r="P39" s="318">
        <f t="shared" si="8"/>
        <v>0</v>
      </c>
      <c r="Q39" s="287">
        <f>INDEX('用友贴出原始数据-利润表'!$A$5:$AK$193,MATCH($A$39&amp;"调整额",'用友贴出原始数据-利润表'!$A$6:$A$193,0)+1,MATCH(Q36,'用友贴出原始数据-利润表'!$B$5:$AK$5,0)+1)</f>
        <v>0</v>
      </c>
      <c r="R39" s="287">
        <f>INDEX('用友贴出原始数据-利润表'!$A$5:$AK$193,MATCH($A$39&amp;"调整额",'用友贴出原始数据-利润表'!$A$6:$A$193,0)+1,MATCH(R36,'用友贴出原始数据-利润表'!$B$5:$AK$5,0)+1)</f>
        <v>0</v>
      </c>
      <c r="S39" s="287">
        <f>INDEX('用友贴出原始数据-利润表'!$A$5:$AK$193,MATCH($A$39&amp;"调整额",'用友贴出原始数据-利润表'!$A$6:$A$193,0)+1,MATCH(S36,'用友贴出原始数据-利润表'!$B$5:$AK$5,0)+1)</f>
        <v>0</v>
      </c>
      <c r="T39" s="277">
        <f t="shared" si="9"/>
        <v>0</v>
      </c>
      <c r="U39" s="287">
        <f>INDEX('用友贴出原始数据-利润表'!$A$5:$AK$193,MATCH($A$39&amp;"调整额",'用友贴出原始数据-利润表'!$A$6:$A$193,0)+1,MATCH(U36,'用友贴出原始数据-利润表'!$B$5:$AK$5,0)+1)</f>
        <v>0</v>
      </c>
      <c r="V39" s="287">
        <f>INDEX('用友贴出原始数据-利润表'!$A$5:$AK$193,MATCH($A$39&amp;"调整额",'用友贴出原始数据-利润表'!$A$6:$A$193,0)+1,MATCH(V36,'用友贴出原始数据-利润表'!$B$5:$AK$5,0)+1)</f>
        <v>0</v>
      </c>
      <c r="W39" s="287">
        <f>INDEX('用友贴出原始数据-利润表'!$A$5:$AK$193,MATCH($A$39&amp;"调整额",'用友贴出原始数据-利润表'!$A$6:$A$193,0)+1,MATCH(W36,'用友贴出原始数据-利润表'!$B$5:$AK$5,0)+1)</f>
        <v>0</v>
      </c>
      <c r="X39" s="287">
        <f>INDEX('用友贴出原始数据-利润表'!$A$5:$AK$193,MATCH($A$39&amp;"调整额",'用友贴出原始数据-利润表'!$A$6:$A$193,0)+1,MATCH(X36,'用友贴出原始数据-利润表'!$B$5:$AK$5,0)+1)</f>
        <v>0</v>
      </c>
      <c r="Y39" s="287">
        <f>INDEX('用友贴出原始数据-利润表'!$A$5:$AK$193,MATCH($A$39&amp;"调整额",'用友贴出原始数据-利润表'!$A$6:$A$193,0)+1,MATCH(Y36,'用友贴出原始数据-利润表'!$B$5:$AK$5,0)+1)</f>
        <v>0</v>
      </c>
      <c r="Z39" s="287">
        <f>INDEX('用友贴出原始数据-利润表'!$A$5:$AK$193,MATCH($A$39&amp;"调整额",'用友贴出原始数据-利润表'!$A$6:$A$193,0)+1,MATCH(Z36,'用友贴出原始数据-利润表'!$B$5:$AK$5,0)+1)</f>
        <v>0</v>
      </c>
      <c r="AA39" s="287">
        <f>INDEX('用友贴出原始数据-利润表'!$A$5:$AK$193,MATCH($A$39&amp;"调整额",'用友贴出原始数据-利润表'!$A$6:$A$193,0)+1,MATCH(AA36,'用友贴出原始数据-利润表'!$B$5:$AK$5,0)+1)</f>
        <v>0</v>
      </c>
      <c r="AB39" s="287">
        <f>INDEX('用友贴出原始数据-利润表'!$A$5:$AK$193,MATCH($A$39&amp;"调整额",'用友贴出原始数据-利润表'!$A$6:$A$193,0)+1,MATCH(AB36,'用友贴出原始数据-利润表'!$B$5:$AK$5,0)+1)</f>
        <v>0</v>
      </c>
    </row>
    <row r="40" spans="1:79" ht="14.25">
      <c r="A40" s="285" t="s">
        <v>61</v>
      </c>
      <c r="B40" s="286">
        <f t="shared" si="10"/>
        <v>-685754.71</v>
      </c>
      <c r="C40" s="286">
        <v>0</v>
      </c>
      <c r="D40" s="287">
        <f>INDEX('用友贴出原始数据-利润表'!$A$5:$AK$193,MATCH($A40&amp;"调整额",'用友贴出原始数据-利润表'!$A$6:$A$193,0)+1,MATCH($D$36,'用友贴出原始数据-利润表'!$B$5:$AK$5,0)+1)+S40+AA40+F40</f>
        <v>0</v>
      </c>
      <c r="E40" s="288">
        <f>INDEX('用友贴出原始数据-利润表'!$A$5:$AK$193,MATCH(A40&amp;"调整额",'用友贴出原始数据-利润表'!$A$6:$A$193,0)+1,MATCH($E$36,'用友贴出原始数据-利润表'!$B$5:$AK$5,0)+1)+INDEX('用友贴出原始数据-利润表'!$A$5:$AK$193,MATCH(A40&amp;"调整额",'用友贴出原始数据-利润表'!$A$6:$A$193,0)+1,MATCH("广东分公司",'用友贴出原始数据-利润表'!$B$5:$AK$5,0)+1)+INDEX('用友贴出原始数据-利润表'!$A$5:$AK$193,MATCH($A$37&amp;"调整额",'用友贴出原始数据-利润表'!$A$6:$A$193,0)+1,MATCH("浙江分公司",'用友贴出原始数据-利润表'!$B$5:$AK$5,0)+1)</f>
        <v>0</v>
      </c>
      <c r="F40" s="287">
        <f>INDEX('用友贴出原始数据-利润表'!$A$5:$AK$193,MATCH($A$40&amp;"调整额",'用友贴出原始数据-利润表'!$A$6:$A$193,0)+1,MATCH(F36,'用友贴出原始数据-利润表'!$B$5:$AK$5,0)+1)</f>
        <v>0</v>
      </c>
      <c r="G40" s="284">
        <f t="shared" si="6"/>
        <v>0</v>
      </c>
      <c r="H40" s="287">
        <f>INDEX('用友贴出原始数据-利润表'!$A$5:$AK$193,MATCH($A$40&amp;"调整额",'用友贴出原始数据-利润表'!$A$6:$A$193,0)+1,MATCH(H36,'用友贴出原始数据-利润表'!$B$5:$AK$5,0)+1)</f>
        <v>0</v>
      </c>
      <c r="I40" s="287">
        <f>INDEX('用友贴出原始数据-利润表'!$A$5:$AK$193,MATCH($A$40&amp;"调整额",'用友贴出原始数据-利润表'!$A$6:$A$193,0)+1,MATCH(I36,'用友贴出原始数据-利润表'!$B$5:$AK$5,0)+1)</f>
        <v>0</v>
      </c>
      <c r="J40" s="287">
        <f>INDEX('用友贴出原始数据-利润表'!$A$5:$AK$193,MATCH($A$40&amp;"调整额",'用友贴出原始数据-利润表'!$A$6:$A$193,0)+1,MATCH(J36,'用友贴出原始数据-利润表'!$B$5:$AK$5,0)+1)</f>
        <v>0</v>
      </c>
      <c r="K40" s="284">
        <f t="shared" si="7"/>
        <v>0</v>
      </c>
      <c r="L40" s="287">
        <f>INDEX('用友贴出原始数据-利润表'!$A$5:$AK$193,MATCH($A$40&amp;"调整额",'用友贴出原始数据-利润表'!$A$6:$A$193,0)+1,MATCH(L36,'用友贴出原始数据-利润表'!$B$5:$AK$5,0)+1)</f>
        <v>0</v>
      </c>
      <c r="M40" s="287">
        <f>INDEX('用友贴出原始数据-利润表'!$A$5:$AK$193,MATCH($A$40&amp;"调整额",'用友贴出原始数据-利润表'!$A$6:$A$193,0)+1,MATCH(M36,'用友贴出原始数据-利润表'!$B$5:$AK$5,0)+1)</f>
        <v>0</v>
      </c>
      <c r="N40" s="287">
        <f>INDEX('用友贴出原始数据-利润表'!$A$5:$AK$193,MATCH($A$40&amp;"调整额",'用友贴出原始数据-利润表'!$A$6:$A$193,0)+1,MATCH(N36,'用友贴出原始数据-利润表'!$B$5:$AK$5,0)+1)</f>
        <v>0</v>
      </c>
      <c r="O40" s="287">
        <f>INDEX('用友贴出原始数据-利润表'!$A$5:$AK$193,MATCH($A$40&amp;"调整额",'用友贴出原始数据-利润表'!$A$6:$A$193,0)+1,MATCH(O36,'用友贴出原始数据-利润表'!$B$5:$AK$5,0)+1)</f>
        <v>0</v>
      </c>
      <c r="P40" s="318">
        <f t="shared" si="8"/>
        <v>0</v>
      </c>
      <c r="Q40" s="287">
        <f>INDEX('用友贴出原始数据-利润表'!$A$5:$AK$193,MATCH($A$40&amp;"调整额",'用友贴出原始数据-利润表'!$A$6:$A$193,0)+1,MATCH(Q36,'用友贴出原始数据-利润表'!$B$5:$AK$5,0)+1)</f>
        <v>0</v>
      </c>
      <c r="R40" s="287">
        <f>INDEX('用友贴出原始数据-利润表'!$A$5:$AK$193,MATCH($A$40&amp;"调整额",'用友贴出原始数据-利润表'!$A$6:$A$193,0)+1,MATCH(R36,'用友贴出原始数据-利润表'!$B$5:$AK$5,0)+1)</f>
        <v>0</v>
      </c>
      <c r="S40" s="287">
        <f>INDEX('用友贴出原始数据-利润表'!$A$5:$AK$193,MATCH($A$40&amp;"调整额",'用友贴出原始数据-利润表'!$A$6:$A$193,0)+1,MATCH(S36,'用友贴出原始数据-利润表'!$B$5:$AK$5,0)+1)</f>
        <v>0</v>
      </c>
      <c r="T40" s="277">
        <f t="shared" si="9"/>
        <v>-685754.71</v>
      </c>
      <c r="U40" s="287">
        <f>INDEX('用友贴出原始数据-利润表'!$A$5:$AK$193,MATCH($A$40&amp;"调整额",'用友贴出原始数据-利润表'!$A$6:$A$193,0)+1,MATCH(U36,'用友贴出原始数据-利润表'!$B$5:$AK$5,0)+1)</f>
        <v>0</v>
      </c>
      <c r="V40" s="287">
        <f>INDEX('用友贴出原始数据-利润表'!$A$5:$AK$193,MATCH($A$40&amp;"调整额",'用友贴出原始数据-利润表'!$A$6:$A$193,0)+1,MATCH(V36,'用友贴出原始数据-利润表'!$B$5:$AK$5,0)+1)</f>
        <v>-35377.360000000001</v>
      </c>
      <c r="W40" s="287">
        <f>INDEX('用友贴出原始数据-利润表'!$A$5:$AK$193,MATCH($A$40&amp;"调整额",'用友贴出原始数据-利润表'!$A$6:$A$193,0)+1,MATCH(W36,'用友贴出原始数据-利润表'!$B$5:$AK$5,0)+1)</f>
        <v>-544716.98</v>
      </c>
      <c r="X40" s="287">
        <f>INDEX('用友贴出原始数据-利润表'!$A$5:$AK$193,MATCH($A$40&amp;"调整额",'用友贴出原始数据-利润表'!$A$6:$A$193,0)+1,MATCH(X36,'用友贴出原始数据-利润表'!$B$5:$AK$5,0)+1)</f>
        <v>-105660.37</v>
      </c>
      <c r="Y40" s="287">
        <f>INDEX('用友贴出原始数据-利润表'!$A$5:$AK$193,MATCH($A$40&amp;"调整额",'用友贴出原始数据-利润表'!$A$6:$A$193,0)+1,MATCH(Y36,'用友贴出原始数据-利润表'!$B$5:$AK$5,0)+1)</f>
        <v>0</v>
      </c>
      <c r="Z40" s="287">
        <f>INDEX('用友贴出原始数据-利润表'!$A$5:$AK$193,MATCH($A$40&amp;"调整额",'用友贴出原始数据-利润表'!$A$6:$A$193,0)+1,MATCH(Z36,'用友贴出原始数据-利润表'!$B$5:$AK$5,0)+1)</f>
        <v>0</v>
      </c>
      <c r="AA40" s="287">
        <f>INDEX('用友贴出原始数据-利润表'!$A$5:$AK$193,MATCH($A$40&amp;"调整额",'用友贴出原始数据-利润表'!$A$6:$A$193,0)+1,MATCH(AA36,'用友贴出原始数据-利润表'!$B$5:$AK$5,0)+1)</f>
        <v>0</v>
      </c>
      <c r="AB40" s="287">
        <f>INDEX('用友贴出原始数据-利润表'!$A$5:$AK$193,MATCH($A$40&amp;"调整额",'用友贴出原始数据-利润表'!$A$6:$A$193,0)+1,MATCH(AB36,'用友贴出原始数据-利润表'!$B$5:$AK$5,0)+1)</f>
        <v>0</v>
      </c>
    </row>
    <row r="41" spans="1:79" ht="14.25">
      <c r="A41" s="285" t="s">
        <v>62</v>
      </c>
      <c r="B41" s="286">
        <f t="shared" si="10"/>
        <v>-473008.38999999978</v>
      </c>
      <c r="C41" s="286">
        <v>0</v>
      </c>
      <c r="D41" s="287">
        <f>INDEX('用友贴出原始数据-利润表'!$A$5:$AK$193,MATCH($A41&amp;"调整额",'用友贴出原始数据-利润表'!$A$6:$A$193,0)+1,MATCH($D$36,'用友贴出原始数据-利润表'!$B$5:$AK$5,0)+1)+S41+AA41+F41</f>
        <v>3353084.38</v>
      </c>
      <c r="E41" s="288">
        <f>INDEX('用友贴出原始数据-利润表'!$A$5:$AK$193,MATCH(A41&amp;"调整额",'用友贴出原始数据-利润表'!$A$6:$A$193,0)+1,MATCH($E$36,'用友贴出原始数据-利润表'!$B$5:$AK$5,0)+1)+INDEX('用友贴出原始数据-利润表'!$A$5:$AK$193,MATCH(A41&amp;"调整额",'用友贴出原始数据-利润表'!$A$6:$A$193,0)+1,MATCH("广东分公司",'用友贴出原始数据-利润表'!$B$5:$AK$5,0)+1)+INDEX('用友贴出原始数据-利润表'!$A$5:$AK$193,MATCH($A$37&amp;"调整额",'用友贴出原始数据-利润表'!$A$6:$A$193,0)+1,MATCH("浙江分公司",'用友贴出原始数据-利润表'!$B$5:$AK$5,0)+1)</f>
        <v>1799242.28</v>
      </c>
      <c r="F41" s="287">
        <f>INDEX('用友贴出原始数据-利润表'!$A$5:$AK$193,MATCH($A$41&amp;"调整额",'用友贴出原始数据-利润表'!$A$6:$A$193,0)+1,MATCH(F36,'用友贴出原始数据-利润表'!$B$5:$AK$5,0)+1)</f>
        <v>3353084.38</v>
      </c>
      <c r="G41" s="284">
        <f t="shared" si="6"/>
        <v>-3605832.1999999997</v>
      </c>
      <c r="H41" s="287">
        <f>INDEX('用友贴出原始数据-利润表'!$A$5:$AK$193,MATCH($A$41&amp;"调整额",'用友贴出原始数据-利润表'!$A$6:$A$193,0)+1,MATCH(H36,'用友贴出原始数据-利润表'!$B$5:$AK$5,0)+1)</f>
        <v>-2301522.86</v>
      </c>
      <c r="I41" s="287">
        <f>INDEX('用友贴出原始数据-利润表'!$A$5:$AK$193,MATCH($A$41&amp;"调整额",'用友贴出原始数据-利润表'!$A$6:$A$193,0)+1,MATCH(I36,'用友贴出原始数据-利润表'!$B$5:$AK$5,0)+1)</f>
        <v>-198336.15</v>
      </c>
      <c r="J41" s="287">
        <f>INDEX('用友贴出原始数据-利润表'!$A$5:$AK$193,MATCH($A$41&amp;"调整额",'用友贴出原始数据-利润表'!$A$6:$A$193,0)+1,MATCH(J36,'用友贴出原始数据-利润表'!$B$5:$AK$5,0)+1)</f>
        <v>-1105973.19</v>
      </c>
      <c r="K41" s="284">
        <f t="shared" si="7"/>
        <v>-1645200.4500000002</v>
      </c>
      <c r="L41" s="287">
        <f>INDEX('用友贴出原始数据-利润表'!$A$5:$AK$193,MATCH($A$41&amp;"调整额",'用友贴出原始数据-利润表'!$A$6:$A$193,0)+1,MATCH(L36,'用友贴出原始数据-利润表'!$B$5:$AK$5,0)+1)</f>
        <v>-75505.399999999994</v>
      </c>
      <c r="M41" s="287">
        <f>INDEX('用友贴出原始数据-利润表'!$A$5:$AK$193,MATCH($A$41&amp;"调整额",'用友贴出原始数据-利润表'!$A$6:$A$193,0)+1,MATCH(M36,'用友贴出原始数据-利润表'!$B$5:$AK$5,0)+1)</f>
        <v>-34484.57</v>
      </c>
      <c r="N41" s="287">
        <f>INDEX('用友贴出原始数据-利润表'!$A$5:$AK$193,MATCH($A$41&amp;"调整额",'用友贴出原始数据-利润表'!$A$6:$A$193,0)+1,MATCH(N36,'用友贴出原始数据-利润表'!$B$5:$AK$5,0)+1)</f>
        <v>-3740632.04</v>
      </c>
      <c r="O41" s="287">
        <f>INDEX('用友贴出原始数据-利润表'!$A$5:$AK$193,MATCH($A$41&amp;"调整额",'用友贴出原始数据-利润表'!$A$6:$A$193,0)+1,MATCH(O36,'用友贴出原始数据-利润表'!$B$5:$AK$5,0)+1)</f>
        <v>2205421.56</v>
      </c>
      <c r="P41" s="318">
        <f t="shared" si="8"/>
        <v>-374302.4</v>
      </c>
      <c r="Q41" s="287">
        <f>INDEX('用友贴出原始数据-利润表'!$A$5:$AK$193,MATCH($A$41&amp;"调整额",'用友贴出原始数据-利润表'!$A$6:$A$193,0)+1,MATCH(Q36,'用友贴出原始数据-利润表'!$B$5:$AK$5,0)+1)</f>
        <v>-351860.2</v>
      </c>
      <c r="R41" s="287">
        <f>INDEX('用友贴出原始数据-利润表'!$A$5:$AK$193,MATCH($A$41&amp;"调整额",'用友贴出原始数据-利润表'!$A$6:$A$193,0)+1,MATCH(R36,'用友贴出原始数据-利润表'!$B$5:$AK$5,0)+1)</f>
        <v>-22442.2</v>
      </c>
      <c r="S41" s="287">
        <f>INDEX('用友贴出原始数据-利润表'!$A$5:$AK$193,MATCH($A$41&amp;"调整额",'用友贴出原始数据-利润表'!$A$6:$A$193,0)+1,MATCH(S36,'用友贴出原始数据-利润表'!$B$5:$AK$5,0)+1)</f>
        <v>0</v>
      </c>
      <c r="T41" s="277">
        <f t="shared" si="9"/>
        <v>0</v>
      </c>
      <c r="U41" s="287">
        <f>INDEX('用友贴出原始数据-利润表'!$A$5:$AK$193,MATCH($A$41&amp;"调整额",'用友贴出原始数据-利润表'!$A$6:$A$193,0)+1,MATCH(U36,'用友贴出原始数据-利润表'!$B$5:$AK$5,0)+1)</f>
        <v>0</v>
      </c>
      <c r="V41" s="287">
        <f>INDEX('用友贴出原始数据-利润表'!$A$5:$AK$193,MATCH($A$41&amp;"调整额",'用友贴出原始数据-利润表'!$A$6:$A$193,0)+1,MATCH(V36,'用友贴出原始数据-利润表'!$B$5:$AK$5,0)+1)</f>
        <v>0</v>
      </c>
      <c r="W41" s="287">
        <f>INDEX('用友贴出原始数据-利润表'!$A$5:$AK$193,MATCH($A$41&amp;"调整额",'用友贴出原始数据-利润表'!$A$6:$A$193,0)+1,MATCH(W36,'用友贴出原始数据-利润表'!$B$5:$AK$5,0)+1)</f>
        <v>0</v>
      </c>
      <c r="X41" s="287">
        <f>INDEX('用友贴出原始数据-利润表'!$A$5:$AK$193,MATCH($A$41&amp;"调整额",'用友贴出原始数据-利润表'!$A$6:$A$193,0)+1,MATCH(X36,'用友贴出原始数据-利润表'!$B$5:$AK$5,0)+1)</f>
        <v>0</v>
      </c>
      <c r="Y41" s="287">
        <f>INDEX('用友贴出原始数据-利润表'!$A$5:$AK$193,MATCH($A$41&amp;"调整额",'用友贴出原始数据-利润表'!$A$6:$A$193,0)+1,MATCH(Y36,'用友贴出原始数据-利润表'!$B$5:$AK$5,0)+1)</f>
        <v>0</v>
      </c>
      <c r="Z41" s="287">
        <f>INDEX('用友贴出原始数据-利润表'!$A$5:$AK$193,MATCH($A$41&amp;"调整额",'用友贴出原始数据-利润表'!$A$6:$A$193,0)+1,MATCH(Z36,'用友贴出原始数据-利润表'!$B$5:$AK$5,0)+1)</f>
        <v>0</v>
      </c>
      <c r="AA41" s="287">
        <f>INDEX('用友贴出原始数据-利润表'!$A$5:$AK$193,MATCH($A$41&amp;"调整额",'用友贴出原始数据-利润表'!$A$6:$A$193,0)+1,MATCH(AA36,'用友贴出原始数据-利润表'!$B$5:$AK$5,0)+1)</f>
        <v>0</v>
      </c>
      <c r="AB41" s="287">
        <f>INDEX('用友贴出原始数据-利润表'!$A$5:$AK$193,MATCH($A$41&amp;"调整额",'用友贴出原始数据-利润表'!$A$6:$A$193,0)+1,MATCH(AB36,'用友贴出原始数据-利润表'!$B$5:$AK$5,0)+1)</f>
        <v>0</v>
      </c>
    </row>
    <row r="42" spans="1:79" ht="14.25">
      <c r="A42" s="279" t="s">
        <v>63</v>
      </c>
      <c r="B42" s="289">
        <f t="shared" si="10"/>
        <v>0</v>
      </c>
      <c r="C42" s="289">
        <v>-17438768.809999999</v>
      </c>
      <c r="D42" s="290">
        <f>INDEX('用友贴出原始数据-利润表'!$A$5:$AK$193,MATCH($A42&amp;"调整额",'用友贴出原始数据-利润表'!$A$6:$A$193,0)+1,MATCH($D$36,'用友贴出原始数据-利润表'!$B$5:$AK$5,0)+1)+S42+AA42+F42</f>
        <v>8609401.1099999994</v>
      </c>
      <c r="E42" s="288">
        <f>INDEX('用友贴出原始数据-利润表'!$A$5:$AK$193,MATCH(A42&amp;"调整额",'用友贴出原始数据-利润表'!$A$6:$A$193,0)+1,MATCH($E$36,'用友贴出原始数据-利润表'!$B$5:$AK$5,0)+1)+INDEX('用友贴出原始数据-利润表'!$A$5:$AK$193,MATCH(A42&amp;"调整额",'用友贴出原始数据-利润表'!$A$6:$A$193,0)+1,MATCH("广东分公司",'用友贴出原始数据-利润表'!$B$5:$AK$5,0)+1)+INDEX('用友贴出原始数据-利润表'!$A$5:$AK$193,MATCH($A$37&amp;"调整额",'用友贴出原始数据-利润表'!$A$6:$A$193,0)+1,MATCH("浙江分公司",'用友贴出原始数据-利润表'!$B$5:$AK$5,0)+1)</f>
        <v>17438768.809999999</v>
      </c>
      <c r="F42" s="290">
        <f>INDEX('用友贴出原始数据-利润表'!$A$5:$AK$193,MATCH($A$42&amp;"调整额",'用友贴出原始数据-利润表'!$A$6:$A$193,0)+1,MATCH(F36,'用友贴出原始数据-利润表'!$B$5:$AK$5,0)+1)</f>
        <v>0</v>
      </c>
      <c r="G42" s="284">
        <f t="shared" si="6"/>
        <v>-9026067.7799999993</v>
      </c>
      <c r="H42" s="290">
        <f>INDEX('用友贴出原始数据-利润表'!$A$5:$AK$193,MATCH($A$42&amp;"调整额",'用友贴出原始数据-利润表'!$A$6:$A$193,0)+1,MATCH(H36,'用友贴出原始数据-利润表'!$B$5:$AK$5,0)+1)</f>
        <v>0</v>
      </c>
      <c r="I42" s="290">
        <f>INDEX('用友贴出原始数据-利润表'!$A$5:$AK$193,MATCH($A$42&amp;"调整额",'用友贴出原始数据-利润表'!$A$6:$A$193,0)+1,MATCH(I36,'用友贴出原始数据-利润表'!$B$5:$AK$5,0)+1)</f>
        <v>0</v>
      </c>
      <c r="J42" s="290">
        <f>INDEX('用友贴出原始数据-利润表'!$A$5:$AK$193,MATCH($A$42&amp;"调整额",'用友贴出原始数据-利润表'!$A$6:$A$193,0)+1,MATCH(J36,'用友贴出原始数据-利润表'!$B$5:$AK$5,0)+1)</f>
        <v>-9026067.7799999993</v>
      </c>
      <c r="K42" s="284">
        <f t="shared" si="7"/>
        <v>0</v>
      </c>
      <c r="L42" s="290">
        <f>INDEX('用友贴出原始数据-利润表'!$A$5:$AK$193,MATCH($A$42&amp;"调整额",'用友贴出原始数据-利润表'!$A$6:$A$193,0)+1,MATCH(L36,'用友贴出原始数据-利润表'!$B$5:$AK$5,0)+1)</f>
        <v>0</v>
      </c>
      <c r="M42" s="290">
        <f>INDEX('用友贴出原始数据-利润表'!$A$5:$AK$193,MATCH($A$42&amp;"调整额",'用友贴出原始数据-利润表'!$A$6:$A$193,0)+1,MATCH(M36,'用友贴出原始数据-利润表'!$B$5:$AK$5,0)+1)</f>
        <v>0</v>
      </c>
      <c r="N42" s="290">
        <f>INDEX('用友贴出原始数据-利润表'!$A$5:$AK$193,MATCH($A$42&amp;"调整额",'用友贴出原始数据-利润表'!$A$6:$A$193,0)+1,MATCH(N36,'用友贴出原始数据-利润表'!$B$5:$AK$5,0)+1)</f>
        <v>0</v>
      </c>
      <c r="O42" s="290">
        <f>INDEX('用友贴出原始数据-利润表'!$A$5:$AK$193,MATCH($A$42&amp;"调整额",'用友贴出原始数据-利润表'!$A$6:$A$193,0)+1,MATCH(O36,'用友贴出原始数据-利润表'!$B$5:$AK$5,0)+1)</f>
        <v>0</v>
      </c>
      <c r="P42" s="317">
        <f t="shared" si="8"/>
        <v>0</v>
      </c>
      <c r="Q42" s="290">
        <f>INDEX('用友贴出原始数据-利润表'!$A$5:$AK$193,MATCH($A$42&amp;"调整额",'用友贴出原始数据-利润表'!$A$6:$A$193,0)+1,MATCH(Q36,'用友贴出原始数据-利润表'!$B$5:$AK$5,0)+1)</f>
        <v>0</v>
      </c>
      <c r="R42" s="290">
        <f>INDEX('用友贴出原始数据-利润表'!$A$5:$AK$193,MATCH($A$42&amp;"调整额",'用友贴出原始数据-利润表'!$A$6:$A$193,0)+1,MATCH(R36,'用友贴出原始数据-利润表'!$B$5:$AK$5,0)+1)</f>
        <v>0</v>
      </c>
      <c r="S42" s="290">
        <f>INDEX('用友贴出原始数据-利润表'!$A$5:$AK$193,MATCH($A$42&amp;"调整额",'用友贴出原始数据-利润表'!$A$6:$A$193,0)+1,MATCH(S36,'用友贴出原始数据-利润表'!$B$5:$AK$5,0)+1)</f>
        <v>0</v>
      </c>
      <c r="T42" s="277">
        <f t="shared" si="9"/>
        <v>416666.67</v>
      </c>
      <c r="U42" s="290">
        <f>INDEX('用友贴出原始数据-利润表'!$A$5:$AK$193,MATCH($A$42&amp;"调整额",'用友贴出原始数据-利润表'!$A$6:$A$193,0)+1,MATCH(U36,'用友贴出原始数据-利润表'!$B$5:$AK$5,0)+1)</f>
        <v>416666.67</v>
      </c>
      <c r="V42" s="290">
        <f>INDEX('用友贴出原始数据-利润表'!$A$5:$AK$193,MATCH($A$42&amp;"调整额",'用友贴出原始数据-利润表'!$A$6:$A$193,0)+1,MATCH(V36,'用友贴出原始数据-利润表'!$B$5:$AK$5,0)+1)</f>
        <v>0</v>
      </c>
      <c r="W42" s="290">
        <f>INDEX('用友贴出原始数据-利润表'!$A$5:$AK$193,MATCH($A$42&amp;"调整额",'用友贴出原始数据-利润表'!$A$6:$A$193,0)+1,MATCH(W36,'用友贴出原始数据-利润表'!$B$5:$AK$5,0)+1)</f>
        <v>0</v>
      </c>
      <c r="X42" s="290">
        <f>INDEX('用友贴出原始数据-利润表'!$A$5:$AK$193,MATCH($A$42&amp;"调整额",'用友贴出原始数据-利润表'!$A$6:$A$193,0)+1,MATCH(X36,'用友贴出原始数据-利润表'!$B$5:$AK$5,0)+1)</f>
        <v>0</v>
      </c>
      <c r="Y42" s="290">
        <f>INDEX('用友贴出原始数据-利润表'!$A$5:$AK$193,MATCH($A$42&amp;"调整额",'用友贴出原始数据-利润表'!$A$6:$A$193,0)+1,MATCH(Y36,'用友贴出原始数据-利润表'!$B$5:$AK$5,0)+1)</f>
        <v>0</v>
      </c>
      <c r="Z42" s="290">
        <f>INDEX('用友贴出原始数据-利润表'!$A$5:$AK$193,MATCH($A$42&amp;"调整额",'用友贴出原始数据-利润表'!$A$6:$A$193,0)+1,MATCH(Z36,'用友贴出原始数据-利润表'!$B$5:$AK$5,0)+1)</f>
        <v>0</v>
      </c>
      <c r="AA42" s="290">
        <f>INDEX('用友贴出原始数据-利润表'!$A$5:$AK$193,MATCH($A$42&amp;"调整额",'用友贴出原始数据-利润表'!$A$6:$A$193,0)+1,MATCH(AA36,'用友贴出原始数据-利润表'!$B$5:$AK$5,0)+1)</f>
        <v>0</v>
      </c>
      <c r="AB42" s="290">
        <f>INDEX('用友贴出原始数据-利润表'!$A$5:$AK$193,MATCH($A$42&amp;"调整额",'用友贴出原始数据-利润表'!$A$6:$A$193,0)+1,MATCH(AB36,'用友贴出原始数据-利润表'!$B$5:$AK$5,0)+1)</f>
        <v>0</v>
      </c>
    </row>
    <row r="43" spans="1:79" ht="14.25">
      <c r="A43" s="279" t="s">
        <v>64</v>
      </c>
      <c r="B43" s="289">
        <f t="shared" si="10"/>
        <v>-4.6566128730773926E-10</v>
      </c>
      <c r="C43" s="289">
        <v>-540420.80000000005</v>
      </c>
      <c r="D43" s="290">
        <f>INDEX('用友贴出原始数据-利润表'!$A$5:$AK$193,MATCH($A43&amp;"调整额",'用友贴出原始数据-利润表'!$A$6:$A$193,0)+1,MATCH($D$36,'用友贴出原始数据-利润表'!$B$5:$AK$5,0)+1)+S43+AA43+F43</f>
        <v>5724046.7000000002</v>
      </c>
      <c r="E43" s="288">
        <f>INDEX('用友贴出原始数据-利润表'!$A$5:$AK$193,MATCH(A43&amp;"调整额",'用友贴出原始数据-利润表'!$A$6:$A$193,0)+1,MATCH($E$36,'用友贴出原始数据-利润表'!$B$5:$AK$5,0)+1)+INDEX('用友贴出原始数据-利润表'!$A$5:$AK$193,MATCH(A43&amp;"调整额",'用友贴出原始数据-利润表'!$A$6:$A$193,0)+1,MATCH("广东分公司",'用友贴出原始数据-利润表'!$B$5:$AK$5,0)+1)+INDEX('用友贴出原始数据-利润表'!$A$5:$AK$193,MATCH($A$37&amp;"调整额",'用友贴出原始数据-利润表'!$A$6:$A$193,0)+1,MATCH("浙江分公司",'用友贴出原始数据-利润表'!$B$5:$AK$5,0)+1)</f>
        <v>539086.31999999995</v>
      </c>
      <c r="F43" s="290">
        <f>INDEX('用友贴出原始数据-利润表'!$A$5:$AK$193,MATCH($A$43&amp;"调整额",'用友贴出原始数据-利润表'!$A$6:$A$193,0)+1,MATCH(F36,'用友贴出原始数据-利润表'!$B$5:$AK$5,0)+1)</f>
        <v>0</v>
      </c>
      <c r="G43" s="284">
        <f t="shared" si="6"/>
        <v>1335468.3899999999</v>
      </c>
      <c r="H43" s="290">
        <f>INDEX('用友贴出原始数据-利润表'!$A$5:$AK$193,MATCH($A$43&amp;"调整额",'用友贴出原始数据-利润表'!$A$6:$A$193,0)+1,MATCH(H36,'用友贴出原始数据-利润表'!$B$5:$AK$5,0)+1)</f>
        <v>0</v>
      </c>
      <c r="I43" s="290">
        <f>INDEX('用友贴出原始数据-利润表'!$A$5:$AK$193,MATCH($A$43&amp;"调整额",'用友贴出原始数据-利润表'!$A$6:$A$193,0)+1,MATCH(I36,'用友贴出原始数据-利润表'!$B$5:$AK$5,0)+1)</f>
        <v>0</v>
      </c>
      <c r="J43" s="290">
        <f>INDEX('用友贴出原始数据-利润表'!$A$5:$AK$193,MATCH($A$43&amp;"调整额",'用友贴出原始数据-利润表'!$A$6:$A$193,0)+1,MATCH(J36,'用友贴出原始数据-利润表'!$B$5:$AK$5,0)+1)</f>
        <v>1335468.3899999999</v>
      </c>
      <c r="K43" s="284">
        <f t="shared" si="7"/>
        <v>-6726350.6300000008</v>
      </c>
      <c r="L43" s="290">
        <f>INDEX('用友贴出原始数据-利润表'!$A$5:$AK$193,MATCH($A$43&amp;"调整额",'用友贴出原始数据-利润表'!$A$6:$A$193,0)+1,MATCH(L36,'用友贴出原始数据-利润表'!$B$5:$AK$5,0)+1)</f>
        <v>-20518804.050000001</v>
      </c>
      <c r="M43" s="290">
        <f>INDEX('用友贴出原始数据-利润表'!$A$5:$AK$193,MATCH($A$43&amp;"调整额",'用友贴出原始数据-利润表'!$A$6:$A$193,0)+1,MATCH(M36,'用友贴出原始数据-利润表'!$B$5:$AK$5,0)+1)</f>
        <v>13792453.42</v>
      </c>
      <c r="N43" s="290">
        <f>INDEX('用友贴出原始数据-利润表'!$A$5:$AK$193,MATCH($A$43&amp;"调整额",'用友贴出原始数据-利润表'!$A$6:$A$193,0)+1,MATCH(N36,'用友贴出原始数据-利润表'!$B$5:$AK$5,0)+1)</f>
        <v>0</v>
      </c>
      <c r="O43" s="290">
        <f>INDEX('用友贴出原始数据-利润表'!$A$5:$AK$193,MATCH($A$43&amp;"调整额",'用友贴出原始数据-利润表'!$A$6:$A$193,0)+1,MATCH(O36,'用友贴出原始数据-利润表'!$B$5:$AK$5,0)+1)</f>
        <v>0</v>
      </c>
      <c r="P43" s="317">
        <f t="shared" si="8"/>
        <v>-331829.98</v>
      </c>
      <c r="Q43" s="290">
        <f>INDEX('用友贴出原始数据-利润表'!$A$5:$AK$193,MATCH($A$43&amp;"调整额",'用友贴出原始数据-利润表'!$A$6:$A$193,0)+1,MATCH(Q36,'用友贴出原始数据-利润表'!$B$5:$AK$5,0)+1)</f>
        <v>0</v>
      </c>
      <c r="R43" s="290">
        <f>INDEX('用友贴出原始数据-利润表'!$A$5:$AK$193,MATCH($A$43&amp;"调整额",'用友贴出原始数据-利润表'!$A$6:$A$193,0)+1,MATCH(R36,'用友贴出原始数据-利润表'!$B$5:$AK$5,0)+1)</f>
        <v>-331829.98</v>
      </c>
      <c r="S43" s="290">
        <f>INDEX('用友贴出原始数据-利润表'!$A$5:$AK$193,MATCH($A$43&amp;"调整额",'用友贴出原始数据-利润表'!$A$6:$A$193,0)+1,MATCH(S36,'用友贴出原始数据-利润表'!$B$5:$AK$5,0)+1)</f>
        <v>0</v>
      </c>
      <c r="T43" s="277">
        <f t="shared" si="9"/>
        <v>0</v>
      </c>
      <c r="U43" s="290">
        <f>INDEX('用友贴出原始数据-利润表'!$A$5:$AK$193,MATCH($A$43&amp;"调整额",'用友贴出原始数据-利润表'!$A$6:$A$193,0)+1,MATCH(U36,'用友贴出原始数据-利润表'!$B$5:$AK$5,0)+1)</f>
        <v>0</v>
      </c>
      <c r="V43" s="290">
        <f>INDEX('用友贴出原始数据-利润表'!$A$5:$AK$193,MATCH($A$43&amp;"调整额",'用友贴出原始数据-利润表'!$A$6:$A$193,0)+1,MATCH(V36,'用友贴出原始数据-利润表'!$B$5:$AK$5,0)+1)</f>
        <v>0</v>
      </c>
      <c r="W43" s="290">
        <f>INDEX('用友贴出原始数据-利润表'!$A$5:$AK$193,MATCH($A$43&amp;"调整额",'用友贴出原始数据-利润表'!$A$6:$A$193,0)+1,MATCH(W36,'用友贴出原始数据-利润表'!$B$5:$AK$5,0)+1)</f>
        <v>0</v>
      </c>
      <c r="X43" s="290">
        <f>INDEX('用友贴出原始数据-利润表'!$A$5:$AK$193,MATCH($A$43&amp;"调整额",'用友贴出原始数据-利润表'!$A$6:$A$193,0)+1,MATCH(X36,'用友贴出原始数据-利润表'!$B$5:$AK$5,0)+1)</f>
        <v>0</v>
      </c>
      <c r="Y43" s="290">
        <f>INDEX('用友贴出原始数据-利润表'!$A$5:$AK$193,MATCH($A$43&amp;"调整额",'用友贴出原始数据-利润表'!$A$6:$A$193,0)+1,MATCH(Y36,'用友贴出原始数据-利润表'!$B$5:$AK$5,0)+1)</f>
        <v>0</v>
      </c>
      <c r="Z43" s="290">
        <f>INDEX('用友贴出原始数据-利润表'!$A$5:$AK$193,MATCH($A$43&amp;"调整额",'用友贴出原始数据-利润表'!$A$6:$A$193,0)+1,MATCH(Z36,'用友贴出原始数据-利润表'!$B$5:$AK$5,0)+1)</f>
        <v>0</v>
      </c>
      <c r="AA43" s="290">
        <f>INDEX('用友贴出原始数据-利润表'!$A$5:$AK$193,MATCH($A$43&amp;"调整额",'用友贴出原始数据-利润表'!$A$6:$A$193,0)+1,MATCH(AA36,'用友贴出原始数据-利润表'!$B$5:$AK$5,0)+1)</f>
        <v>0</v>
      </c>
      <c r="AB43" s="290">
        <f>INDEX('用友贴出原始数据-利润表'!$A$5:$AK$193,MATCH($A$43&amp;"调整额",'用友贴出原始数据-利润表'!$A$6:$A$193,0)+1,MATCH(AB36,'用友贴出原始数据-利润表'!$B$5:$AK$5,0)+1)</f>
        <v>0</v>
      </c>
    </row>
    <row r="44" spans="1:79" ht="14.25">
      <c r="A44" s="291" t="s">
        <v>65</v>
      </c>
      <c r="B44" s="289">
        <f>C44+D44+E44+G44+K44+P44+T44</f>
        <v>0</v>
      </c>
      <c r="C44" s="289"/>
      <c r="D44" s="290">
        <f>INDEX('用友贴出原始数据-利润表'!$A$5:$AK$193,MATCH($A44&amp;"调整额",'用友贴出原始数据-利润表'!$A$6:$A$193,0)+1,MATCH($D$36,'用友贴出原始数据-利润表'!$B$5:$AK$5,0)+1)+S44+AA44+F44</f>
        <v>0</v>
      </c>
      <c r="E44" s="288">
        <f>INDEX('用友贴出原始数据-利润表'!$A$5:$AK$193,MATCH(A44&amp;"调整额",'用友贴出原始数据-利润表'!$A$6:$A$193,0)+1,MATCH($E$36,'用友贴出原始数据-利润表'!$B$5:$AK$5,0)+1)+INDEX('用友贴出原始数据-利润表'!$A$5:$AK$193,MATCH(A44&amp;"调整额",'用友贴出原始数据-利润表'!$A$6:$A$193,0)+1,MATCH("广东分公司",'用友贴出原始数据-利润表'!$B$5:$AK$5,0)+1)+INDEX('用友贴出原始数据-利润表'!$A$5:$AK$193,MATCH($A$37&amp;"调整额",'用友贴出原始数据-利润表'!$A$6:$A$193,0)+1,MATCH("浙江分公司",'用友贴出原始数据-利润表'!$B$5:$AK$5,0)+1)</f>
        <v>0</v>
      </c>
      <c r="F44" s="290">
        <f>INDEX('用友贴出原始数据-利润表'!$A$5:$AK$193,MATCH($A$44&amp;"调整额",'用友贴出原始数据-利润表'!$A$6:$A$193,0)+1,MATCH(F36,'用友贴出原始数据-利润表'!$B$5:$AK$5,0)+1)</f>
        <v>0</v>
      </c>
      <c r="G44" s="284">
        <f t="shared" si="6"/>
        <v>0</v>
      </c>
      <c r="H44" s="290">
        <f>INDEX('用友贴出原始数据-利润表'!$A$5:$AK$193,MATCH($A$44&amp;"调整额",'用友贴出原始数据-利润表'!$A$6:$A$193,0)+1,MATCH(H36,'用友贴出原始数据-利润表'!$B$5:$AK$5,0)+1)</f>
        <v>0</v>
      </c>
      <c r="I44" s="290">
        <f>INDEX('用友贴出原始数据-利润表'!$A$5:$AK$193,MATCH($A$44&amp;"调整额",'用友贴出原始数据-利润表'!$A$6:$A$193,0)+1,MATCH(I36,'用友贴出原始数据-利润表'!$B$5:$AK$5,0)+1)</f>
        <v>0</v>
      </c>
      <c r="J44" s="290">
        <f>INDEX('用友贴出原始数据-利润表'!$A$5:$AK$193,MATCH($A$44&amp;"调整额",'用友贴出原始数据-利润表'!$A$6:$A$193,0)+1,MATCH(J36,'用友贴出原始数据-利润表'!$B$5:$AK$5,0)+1)</f>
        <v>0</v>
      </c>
      <c r="K44" s="284">
        <f t="shared" si="7"/>
        <v>0</v>
      </c>
      <c r="L44" s="290">
        <f>INDEX('用友贴出原始数据-利润表'!$A$5:$AK$193,MATCH($A$44&amp;"调整额",'用友贴出原始数据-利润表'!$A$6:$A$193,0)+1,MATCH(L36,'用友贴出原始数据-利润表'!$B$5:$AK$5,0)+1)</f>
        <v>0</v>
      </c>
      <c r="M44" s="290">
        <f>INDEX('用友贴出原始数据-利润表'!$A$5:$AK$193,MATCH($A$44&amp;"调整额",'用友贴出原始数据-利润表'!$A$6:$A$193,0)+1,MATCH(M36,'用友贴出原始数据-利润表'!$B$5:$AK$5,0)+1)</f>
        <v>0</v>
      </c>
      <c r="N44" s="290">
        <f>INDEX('用友贴出原始数据-利润表'!$A$5:$AK$193,MATCH($A$44&amp;"调整额",'用友贴出原始数据-利润表'!$A$6:$A$193,0)+1,MATCH(N36,'用友贴出原始数据-利润表'!$B$5:$AK$5,0)+1)</f>
        <v>0</v>
      </c>
      <c r="O44" s="290">
        <f>INDEX('用友贴出原始数据-利润表'!$A$5:$AK$193,MATCH($A$44&amp;"调整额",'用友贴出原始数据-利润表'!$A$6:$A$193,0)+1,MATCH(O36,'用友贴出原始数据-利润表'!$B$5:$AK$5,0)+1)</f>
        <v>0</v>
      </c>
      <c r="P44" s="317">
        <f t="shared" si="8"/>
        <v>0</v>
      </c>
      <c r="Q44" s="290">
        <f>INDEX('用友贴出原始数据-利润表'!$A$5:$AK$193,MATCH($A$44&amp;"调整额",'用友贴出原始数据-利润表'!$A$6:$A$193,0)+1,MATCH(Q36,'用友贴出原始数据-利润表'!$B$5:$AK$5,0)+1)</f>
        <v>0</v>
      </c>
      <c r="R44" s="290">
        <f>INDEX('用友贴出原始数据-利润表'!$A$5:$AK$193,MATCH($A$44&amp;"调整额",'用友贴出原始数据-利润表'!$A$6:$A$193,0)+1,MATCH(R36,'用友贴出原始数据-利润表'!$B$5:$AK$5,0)+1)</f>
        <v>0</v>
      </c>
      <c r="S44" s="290">
        <f>INDEX('用友贴出原始数据-利润表'!$A$5:$AK$193,MATCH($A$44&amp;"调整额",'用友贴出原始数据-利润表'!$A$6:$A$193,0)+1,MATCH(S36,'用友贴出原始数据-利润表'!$B$5:$AK$5,0)+1)</f>
        <v>0</v>
      </c>
      <c r="T44" s="277">
        <f t="shared" si="9"/>
        <v>0</v>
      </c>
      <c r="U44" s="290">
        <f>INDEX('用友贴出原始数据-利润表'!$A$5:$AK$193,MATCH($A$44&amp;"调整额",'用友贴出原始数据-利润表'!$A$6:$A$193,0)+1,MATCH(U36,'用友贴出原始数据-利润表'!$B$5:$AK$5,0)+1)</f>
        <v>0</v>
      </c>
      <c r="V44" s="290">
        <f>INDEX('用友贴出原始数据-利润表'!$A$5:$AK$193,MATCH($A$44&amp;"调整额",'用友贴出原始数据-利润表'!$A$6:$A$193,0)+1,MATCH(V36,'用友贴出原始数据-利润表'!$B$5:$AK$5,0)+1)</f>
        <v>0</v>
      </c>
      <c r="W44" s="290">
        <f>INDEX('用友贴出原始数据-利润表'!$A$5:$AK$193,MATCH($A$44&amp;"调整额",'用友贴出原始数据-利润表'!$A$6:$A$193,0)+1,MATCH(W36,'用友贴出原始数据-利润表'!$B$5:$AK$5,0)+1)</f>
        <v>0</v>
      </c>
      <c r="X44" s="290">
        <f>INDEX('用友贴出原始数据-利润表'!$A$5:$AK$193,MATCH($A$44&amp;"调整额",'用友贴出原始数据-利润表'!$A$6:$A$193,0)+1,MATCH(X36,'用友贴出原始数据-利润表'!$B$5:$AK$5,0)+1)</f>
        <v>0</v>
      </c>
      <c r="Y44" s="290">
        <f>INDEX('用友贴出原始数据-利润表'!$A$5:$AK$193,MATCH($A$44&amp;"调整额",'用友贴出原始数据-利润表'!$A$6:$A$193,0)+1,MATCH(Y36,'用友贴出原始数据-利润表'!$B$5:$AK$5,0)+1)</f>
        <v>0</v>
      </c>
      <c r="Z44" s="290">
        <f>INDEX('用友贴出原始数据-利润表'!$A$5:$AK$193,MATCH($A$44&amp;"调整额",'用友贴出原始数据-利润表'!$A$6:$A$193,0)+1,MATCH(Z36,'用友贴出原始数据-利润表'!$B$5:$AK$5,0)+1)</f>
        <v>0</v>
      </c>
      <c r="AA44" s="290">
        <f>INDEX('用友贴出原始数据-利润表'!$A$5:$AK$193,MATCH($A$44&amp;"调整额",'用友贴出原始数据-利润表'!$A$6:$A$193,0)+1,MATCH(AA36,'用友贴出原始数据-利润表'!$B$5:$AK$5,0)+1)</f>
        <v>0</v>
      </c>
      <c r="AB44" s="290">
        <f>INDEX('用友贴出原始数据-利润表'!$A$5:$AK$193,MATCH($A$44&amp;"调整额",'用友贴出原始数据-利润表'!$A$6:$A$193,0)+1,MATCH(AB36,'用友贴出原始数据-利润表'!$B$5:$AK$5,0)+1)</f>
        <v>0</v>
      </c>
    </row>
    <row r="45" spans="1:79" ht="14.25">
      <c r="A45" s="279" t="s">
        <v>66</v>
      </c>
      <c r="B45" s="289">
        <f>C45+D45+E45+G45+K45+P45+T45</f>
        <v>253246246.07999992</v>
      </c>
      <c r="C45" s="289">
        <f>-47362664.83</f>
        <v>-47362664.829999998</v>
      </c>
      <c r="D45" s="290">
        <f>INDEX('用友贴出原始数据-利润表'!$A$5:$AK$193,MATCH($A45&amp;"调整额",'用友贴出原始数据-利润表'!$A$6:$A$193,0)+1,MATCH($D$36,'用友贴出原始数据-利润表'!$B$5:$AK$5,0)+1)+S45+AA45+F45</f>
        <v>-25123.72</v>
      </c>
      <c r="E45" s="288">
        <f>INDEX('用友贴出原始数据-利润表'!$A$5:$AK$193,MATCH(A45&amp;"调整额",'用友贴出原始数据-利润表'!$A$6:$A$193,0)+1,MATCH($E$36,'用友贴出原始数据-利润表'!$B$5:$AK$5,0)+1)+INDEX('用友贴出原始数据-利润表'!$A$5:$AK$193,MATCH(A45&amp;"调整额",'用友贴出原始数据-利润表'!$A$6:$A$193,0)+1,MATCH("广东分公司",'用友贴出原始数据-利润表'!$B$5:$AK$5,0)+1)+INDEX('用友贴出原始数据-利润表'!$A$5:$AK$193,MATCH($A$37&amp;"调整额",'用友贴出原始数据-利润表'!$A$6:$A$193,0)+1,MATCH("浙江分公司",'用友贴出原始数据-利润表'!$B$5:$AK$5,0)+1)</f>
        <v>-1202400.0133333299</v>
      </c>
      <c r="F45" s="290">
        <f>INDEX('用友贴出原始数据-利润表'!$A$5:$AK$193,MATCH($A$45&amp;"调整额",'用友贴出原始数据-利润表'!$A$6:$A$193,0)+1,MATCH(F36,'用友贴出原始数据-利润表'!$B$5:$AK$5,0)+1)</f>
        <v>-48963.72</v>
      </c>
      <c r="G45" s="284">
        <f t="shared" si="6"/>
        <v>225624164.26999998</v>
      </c>
      <c r="H45" s="290">
        <f>INDEX('用友贴出原始数据-利润表'!$A$5:$AK$193,MATCH($A$45&amp;"调整额",'用友贴出原始数据-利润表'!$A$6:$A$193,0)+1,MATCH(H36,'用友贴出原始数据-利润表'!$B$5:$AK$5,0)+1)</f>
        <v>231765630.19999999</v>
      </c>
      <c r="I45" s="290">
        <f>INDEX('用友贴出原始数据-利润表'!$A$5:$AK$193,MATCH($A$45&amp;"调整额",'用友贴出原始数据-利润表'!$A$6:$A$193,0)+1,MATCH(I36,'用友贴出原始数据-利润表'!$B$5:$AK$5,0)+1)</f>
        <v>18534.066666670002</v>
      </c>
      <c r="J45" s="290">
        <f>INDEX('用友贴出原始数据-利润表'!$A$5:$AK$193,MATCH($A$45&amp;"调整额",'用友贴出原始数据-利润表'!$A$6:$A$193,0)+1,MATCH(J36,'用友贴出原始数据-利润表'!$B$5:$AK$5,0)+1)</f>
        <v>-6159999.9966666698</v>
      </c>
      <c r="K45" s="284">
        <f t="shared" si="7"/>
        <v>25695127.513333272</v>
      </c>
      <c r="L45" s="290">
        <f>INDEX('用友贴出原始数据-利润表'!$A$5:$AK$193,MATCH($A$45&amp;"调整额",'用友贴出原始数据-利润表'!$A$6:$A$193,0)+1,MATCH(L36,'用友贴出原始数据-利润表'!$B$5:$AK$5,0)+1)</f>
        <v>37058433.6866666</v>
      </c>
      <c r="M45" s="290">
        <f>INDEX('用友贴出原始数据-利润表'!$A$5:$AK$193,MATCH($A$45&amp;"调整额",'用友贴出原始数据-利润表'!$A$6:$A$193,0)+1,MATCH(M36,'用友贴出原始数据-利润表'!$B$5:$AK$5,0)+1)</f>
        <v>-2581631.98</v>
      </c>
      <c r="N45" s="290">
        <f>INDEX('用友贴出原始数据-利润表'!$A$5:$AK$193,MATCH($A$45&amp;"调整额",'用友贴出原始数据-利润表'!$A$6:$A$193,0)+1,MATCH(N36,'用友贴出原始数据-利润表'!$B$5:$AK$5,0)+1)</f>
        <v>1257934.3566666699</v>
      </c>
      <c r="O45" s="290">
        <f>INDEX('用友贴出原始数据-利润表'!$A$5:$AK$193,MATCH($A$45&amp;"调整额",'用友贴出原始数据-利润表'!$A$6:$A$193,0)+1,MATCH(O36,'用友贴出原始数据-利润表'!$B$5:$AK$5,0)+1)</f>
        <v>-10039608.550000001</v>
      </c>
      <c r="P45" s="317">
        <f t="shared" si="8"/>
        <v>50517142.859999999</v>
      </c>
      <c r="Q45" s="290">
        <f>INDEX('用友贴出原始数据-利润表'!$A$5:$AK$193,MATCH($A$45&amp;"调整额",'用友贴出原始数据-利润表'!$A$6:$A$193,0)+1,MATCH(Q36,'用友贴出原始数据-利润表'!$B$5:$AK$5,0)+1)</f>
        <v>50517142.859999999</v>
      </c>
      <c r="R45" s="290">
        <f>INDEX('用友贴出原始数据-利润表'!$A$5:$AK$193,MATCH($A$45&amp;"调整额",'用友贴出原始数据-利润表'!$A$6:$A$193,0)+1,MATCH(R36,'用友贴出原始数据-利润表'!$B$5:$AK$5,0)+1)</f>
        <v>0</v>
      </c>
      <c r="S45" s="290">
        <f>INDEX('用友贴出原始数据-利润表'!$A$5:$AK$193,MATCH($A$45&amp;"调整额",'用友贴出原始数据-利润表'!$A$6:$A$193,0)+1,MATCH(S36,'用友贴出原始数据-利润表'!$B$5:$AK$5,0)+1)</f>
        <v>0</v>
      </c>
      <c r="T45" s="277">
        <f t="shared" si="9"/>
        <v>0</v>
      </c>
      <c r="U45" s="290">
        <f>INDEX('用友贴出原始数据-利润表'!$A$5:$AK$193,MATCH($A$45&amp;"调整额",'用友贴出原始数据-利润表'!$A$6:$A$193,0)+1,MATCH(U36,'用友贴出原始数据-利润表'!$B$5:$AK$5,0)+1)</f>
        <v>0</v>
      </c>
      <c r="V45" s="290">
        <f>INDEX('用友贴出原始数据-利润表'!$A$5:$AK$193,MATCH($A$45&amp;"调整额",'用友贴出原始数据-利润表'!$A$6:$A$193,0)+1,MATCH(V36,'用友贴出原始数据-利润表'!$B$5:$AK$5,0)+1)</f>
        <v>0</v>
      </c>
      <c r="W45" s="290">
        <f>INDEX('用友贴出原始数据-利润表'!$A$5:$AK$193,MATCH($A$45&amp;"调整额",'用友贴出原始数据-利润表'!$A$6:$A$193,0)+1,MATCH(W36,'用友贴出原始数据-利润表'!$B$5:$AK$5,0)+1)</f>
        <v>0</v>
      </c>
      <c r="X45" s="290">
        <f>INDEX('用友贴出原始数据-利润表'!$A$5:$AK$193,MATCH($A$45&amp;"调整额",'用友贴出原始数据-利润表'!$A$6:$A$193,0)+1,MATCH(X36,'用友贴出原始数据-利润表'!$B$5:$AK$5,0)+1)</f>
        <v>0</v>
      </c>
      <c r="Y45" s="290">
        <f>INDEX('用友贴出原始数据-利润表'!$A$5:$AK$193,MATCH($A$45&amp;"调整额",'用友贴出原始数据-利润表'!$A$6:$A$193,0)+1,MATCH(Y36,'用友贴出原始数据-利润表'!$B$5:$AK$5,0)+1)</f>
        <v>0</v>
      </c>
      <c r="Z45" s="290">
        <f>INDEX('用友贴出原始数据-利润表'!$A$5:$AK$193,MATCH($A$45&amp;"调整额",'用友贴出原始数据-利润表'!$A$6:$A$193,0)+1,MATCH(Z36,'用友贴出原始数据-利润表'!$B$5:$AK$5,0)+1)</f>
        <v>0</v>
      </c>
      <c r="AA45" s="290">
        <f>INDEX('用友贴出原始数据-利润表'!$A$5:$AK$193,MATCH($A$45&amp;"调整额",'用友贴出原始数据-利润表'!$A$6:$A$193,0)+1,MATCH(AA36,'用友贴出原始数据-利润表'!$B$5:$AK$5,0)+1)</f>
        <v>0</v>
      </c>
      <c r="AB45" s="290">
        <f>INDEX('用友贴出原始数据-利润表'!$A$5:$AK$193,MATCH($A$45&amp;"调整额",'用友贴出原始数据-利润表'!$A$6:$A$193,0)+1,MATCH(AB36,'用友贴出原始数据-利润表'!$B$5:$AK$5,0)+1)</f>
        <v>0</v>
      </c>
    </row>
    <row r="46" spans="1:79" ht="14.25">
      <c r="A46" s="279" t="s">
        <v>67</v>
      </c>
      <c r="B46" s="289">
        <f t="shared" si="10"/>
        <v>0</v>
      </c>
      <c r="C46" s="289">
        <v>0</v>
      </c>
      <c r="D46" s="290">
        <f>INDEX('用友贴出原始数据-利润表'!$A$5:$AK$193,MATCH($A46&amp;"调整额",'用友贴出原始数据-利润表'!$A$6:$A$193,0)+1,MATCH($D$36,'用友贴出原始数据-利润表'!$B$5:$AK$5,0)+1)+S46+AA46+F46</f>
        <v>0</v>
      </c>
      <c r="E46" s="288">
        <f>INDEX('用友贴出原始数据-利润表'!$A$5:$AK$193,MATCH(A46&amp;"调整额",'用友贴出原始数据-利润表'!$A$6:$A$193,0)+1,MATCH($E$36,'用友贴出原始数据-利润表'!$B$5:$AK$5,0)+1)+INDEX('用友贴出原始数据-利润表'!$A$5:$AK$193,MATCH(A46&amp;"调整额",'用友贴出原始数据-利润表'!$A$6:$A$193,0)+1,MATCH("广东分公司",'用友贴出原始数据-利润表'!$B$5:$AK$5,0)+1)+INDEX('用友贴出原始数据-利润表'!$A$5:$AK$193,MATCH($A$37&amp;"调整额",'用友贴出原始数据-利润表'!$A$6:$A$193,0)+1,MATCH("浙江分公司",'用友贴出原始数据-利润表'!$B$5:$AK$5,0)+1)</f>
        <v>0</v>
      </c>
      <c r="F46" s="290">
        <f>INDEX('用友贴出原始数据-利润表'!$A$5:$AK$193,MATCH($A$46&amp;"调整额",'用友贴出原始数据-利润表'!$A$6:$A$193,0)+1,MATCH(F36,'用友贴出原始数据-利润表'!$B$5:$AK$5,0)+1)</f>
        <v>0</v>
      </c>
      <c r="G46" s="284">
        <f t="shared" si="6"/>
        <v>0</v>
      </c>
      <c r="H46" s="290">
        <f>INDEX('用友贴出原始数据-利润表'!$A$5:$AK$193,MATCH($A$46&amp;"调整额",'用友贴出原始数据-利润表'!$A$6:$A$193,0)+1,MATCH(H36,'用友贴出原始数据-利润表'!$B$5:$AK$5,0)+1)</f>
        <v>0</v>
      </c>
      <c r="I46" s="290">
        <f>INDEX('用友贴出原始数据-利润表'!$A$5:$AK$193,MATCH($A$46&amp;"调整额",'用友贴出原始数据-利润表'!$A$6:$A$193,0)+1,MATCH(I36,'用友贴出原始数据-利润表'!$B$5:$AK$5,0)+1)</f>
        <v>0</v>
      </c>
      <c r="J46" s="290">
        <f>INDEX('用友贴出原始数据-利润表'!$A$5:$AK$193,MATCH($A$46&amp;"调整额",'用友贴出原始数据-利润表'!$A$6:$A$193,0)+1,MATCH(J36,'用友贴出原始数据-利润表'!$B$5:$AK$5,0)+1)</f>
        <v>0</v>
      </c>
      <c r="K46" s="284">
        <f t="shared" si="7"/>
        <v>0</v>
      </c>
      <c r="L46" s="290">
        <f>INDEX('用友贴出原始数据-利润表'!$A$5:$AK$193,MATCH($A$46&amp;"调整额",'用友贴出原始数据-利润表'!$A$6:$A$193,0)+1,MATCH(L36,'用友贴出原始数据-利润表'!$B$5:$AK$5,0)+1)</f>
        <v>0</v>
      </c>
      <c r="M46" s="290">
        <f>INDEX('用友贴出原始数据-利润表'!$A$5:$AK$193,MATCH($A$46&amp;"调整额",'用友贴出原始数据-利润表'!$A$6:$A$193,0)+1,MATCH(M36,'用友贴出原始数据-利润表'!$B$5:$AK$5,0)+1)</f>
        <v>0</v>
      </c>
      <c r="N46" s="290">
        <f>INDEX('用友贴出原始数据-利润表'!$A$5:$AK$193,MATCH($A$46&amp;"调整额",'用友贴出原始数据-利润表'!$A$6:$A$193,0)+1,MATCH(N36,'用友贴出原始数据-利润表'!$B$5:$AK$5,0)+1)</f>
        <v>0</v>
      </c>
      <c r="O46" s="290">
        <f>INDEX('用友贴出原始数据-利润表'!$A$5:$AK$193,MATCH($A$46&amp;"调整额",'用友贴出原始数据-利润表'!$A$6:$A$193,0)+1,MATCH(O36,'用友贴出原始数据-利润表'!$B$5:$AK$5,0)+1)</f>
        <v>0</v>
      </c>
      <c r="P46" s="317">
        <f t="shared" si="8"/>
        <v>0</v>
      </c>
      <c r="Q46" s="290">
        <f>INDEX('用友贴出原始数据-利润表'!$A$5:$AK$193,MATCH($A$46&amp;"调整额",'用友贴出原始数据-利润表'!$A$6:$A$193,0)+1,MATCH(Q36,'用友贴出原始数据-利润表'!$B$5:$AK$5,0)+1)</f>
        <v>0</v>
      </c>
      <c r="R46" s="290">
        <f>INDEX('用友贴出原始数据-利润表'!$A$5:$AK$193,MATCH($A$46&amp;"调整额",'用友贴出原始数据-利润表'!$A$6:$A$193,0)+1,MATCH(R36,'用友贴出原始数据-利润表'!$B$5:$AK$5,0)+1)</f>
        <v>0</v>
      </c>
      <c r="S46" s="290">
        <f>INDEX('用友贴出原始数据-利润表'!$A$5:$AK$193,MATCH($A$46&amp;"调整额",'用友贴出原始数据-利润表'!$A$6:$A$193,0)+1,MATCH(S36,'用友贴出原始数据-利润表'!$B$5:$AK$5,0)+1)</f>
        <v>0</v>
      </c>
      <c r="T46" s="277">
        <f t="shared" si="9"/>
        <v>0</v>
      </c>
      <c r="U46" s="290">
        <f>INDEX('用友贴出原始数据-利润表'!$A$5:$AK$193,MATCH($A$46&amp;"调整额",'用友贴出原始数据-利润表'!$A$6:$A$193,0)+1,MATCH(U36,'用友贴出原始数据-利润表'!$B$5:$AK$5,0)+1)</f>
        <v>0</v>
      </c>
      <c r="V46" s="290">
        <f>INDEX('用友贴出原始数据-利润表'!$A$5:$AK$193,MATCH($A$46&amp;"调整额",'用友贴出原始数据-利润表'!$A$6:$A$193,0)+1,MATCH(V36,'用友贴出原始数据-利润表'!$B$5:$AK$5,0)+1)</f>
        <v>0</v>
      </c>
      <c r="W46" s="290">
        <f>INDEX('用友贴出原始数据-利润表'!$A$5:$AK$193,MATCH($A$46&amp;"调整额",'用友贴出原始数据-利润表'!$A$6:$A$193,0)+1,MATCH(W36,'用友贴出原始数据-利润表'!$B$5:$AK$5,0)+1)</f>
        <v>0</v>
      </c>
      <c r="X46" s="290">
        <f>INDEX('用友贴出原始数据-利润表'!$A$5:$AK$193,MATCH($A$46&amp;"调整额",'用友贴出原始数据-利润表'!$A$6:$A$193,0)+1,MATCH(X36,'用友贴出原始数据-利润表'!$B$5:$AK$5,0)+1)</f>
        <v>0</v>
      </c>
      <c r="Y46" s="290">
        <f>INDEX('用友贴出原始数据-利润表'!$A$5:$AK$193,MATCH($A$46&amp;"调整额",'用友贴出原始数据-利润表'!$A$6:$A$193,0)+1,MATCH(Y36,'用友贴出原始数据-利润表'!$B$5:$AK$5,0)+1)</f>
        <v>0</v>
      </c>
      <c r="Z46" s="290">
        <f>INDEX('用友贴出原始数据-利润表'!$A$5:$AK$193,MATCH($A$46&amp;"调整额",'用友贴出原始数据-利润表'!$A$6:$A$193,0)+1,MATCH(Z36,'用友贴出原始数据-利润表'!$B$5:$AK$5,0)+1)</f>
        <v>0</v>
      </c>
      <c r="AA46" s="290">
        <f>INDEX('用友贴出原始数据-利润表'!$A$5:$AK$193,MATCH($A$46&amp;"调整额",'用友贴出原始数据-利润表'!$A$6:$A$193,0)+1,MATCH(AA36,'用友贴出原始数据-利润表'!$B$5:$AK$5,0)+1)</f>
        <v>0</v>
      </c>
      <c r="AB46" s="290">
        <f>INDEX('用友贴出原始数据-利润表'!$A$5:$AK$193,MATCH($A$46&amp;"调整额",'用友贴出原始数据-利润表'!$A$6:$A$193,0)+1,MATCH(AB36,'用友贴出原始数据-利润表'!$B$5:$AK$5,0)+1)</f>
        <v>0</v>
      </c>
    </row>
    <row r="47" spans="1:79" ht="14.25">
      <c r="A47" s="279" t="s">
        <v>68</v>
      </c>
      <c r="B47" s="289">
        <f t="shared" si="10"/>
        <v>473008.39000000013</v>
      </c>
      <c r="C47" s="289">
        <v>-3412848.88</v>
      </c>
      <c r="D47" s="290">
        <f>INDEX('用友贴出原始数据-利润表'!$A$5:$AK$193,MATCH($A47&amp;"调整额",'用友贴出原始数据-利润表'!$A$6:$A$193,0)+1,MATCH($D$36,'用友贴出原始数据-利润表'!$B$5:$AK$5,0)+1)+S47+AA47+F47</f>
        <v>0</v>
      </c>
      <c r="E47" s="288">
        <f>INDEX('用友贴出原始数据-利润表'!$A$5:$AK$193,MATCH(A47&amp;"调整额",'用友贴出原始数据-利润表'!$A$6:$A$193,0)+1,MATCH($E$36,'用友贴出原始数据-利润表'!$B$5:$AK$5,0)+1)+INDEX('用友贴出原始数据-利润表'!$A$5:$AK$193,MATCH(A47&amp;"调整额",'用友贴出原始数据-利润表'!$A$6:$A$193,0)+1,MATCH("广东分公司",'用友贴出原始数据-利润表'!$B$5:$AK$5,0)+1)+INDEX('用友贴出原始数据-利润表'!$A$5:$AK$193,MATCH($A$37&amp;"调整额",'用友贴出原始数据-利润表'!$A$6:$A$193,0)+1,MATCH("浙江分公司",'用友贴出原始数据-利润表'!$B$5:$AK$5,0)+1)</f>
        <v>3885857.27</v>
      </c>
      <c r="F47" s="290">
        <f>INDEX('用友贴出原始数据-利润表'!$A$5:$AK$193,MATCH($A$47&amp;"调整额",'用友贴出原始数据-利润表'!$A$6:$A$193,0)+1,MATCH(F36,'用友贴出原始数据-利润表'!$B$5:$AK$5,0)+1)</f>
        <v>0</v>
      </c>
      <c r="G47" s="284">
        <f t="shared" si="6"/>
        <v>0</v>
      </c>
      <c r="H47" s="290">
        <f>INDEX('用友贴出原始数据-利润表'!$A$5:$AK$193,MATCH($A$47&amp;"调整额",'用友贴出原始数据-利润表'!$A$6:$A$193,0)+1,MATCH(H36,'用友贴出原始数据-利润表'!$B$5:$AK$5,0)+1)</f>
        <v>0</v>
      </c>
      <c r="I47" s="290">
        <f>INDEX('用友贴出原始数据-利润表'!$A$5:$AK$193,MATCH($A$47&amp;"调整额",'用友贴出原始数据-利润表'!$A$6:$A$193,0)+1,MATCH(I36,'用友贴出原始数据-利润表'!$B$5:$AK$5,0)+1)</f>
        <v>0</v>
      </c>
      <c r="J47" s="290">
        <f>INDEX('用友贴出原始数据-利润表'!$A$5:$AK$193,MATCH($A$47&amp;"调整额",'用友贴出原始数据-利润表'!$A$6:$A$193,0)+1,MATCH(J36,'用友贴出原始数据-利润表'!$B$5:$AK$5,0)+1)</f>
        <v>0</v>
      </c>
      <c r="K47" s="284">
        <f t="shared" si="7"/>
        <v>0</v>
      </c>
      <c r="L47" s="290">
        <f>INDEX('用友贴出原始数据-利润表'!$A$5:$AK$193,MATCH($A$47&amp;"调整额",'用友贴出原始数据-利润表'!$A$6:$A$193,0)+1,MATCH(L36,'用友贴出原始数据-利润表'!$B$5:$AK$5,0)+1)</f>
        <v>0</v>
      </c>
      <c r="M47" s="290">
        <f>INDEX('用友贴出原始数据-利润表'!$A$5:$AK$193,MATCH($A$47&amp;"调整额",'用友贴出原始数据-利润表'!$A$6:$A$193,0)+1,MATCH(M36,'用友贴出原始数据-利润表'!$B$5:$AK$5,0)+1)</f>
        <v>0</v>
      </c>
      <c r="N47" s="290">
        <f>INDEX('用友贴出原始数据-利润表'!$A$5:$AK$193,MATCH($A$47&amp;"调整额",'用友贴出原始数据-利润表'!$A$6:$A$193,0)+1,MATCH(N36,'用友贴出原始数据-利润表'!$B$5:$AK$5,0)+1)</f>
        <v>0</v>
      </c>
      <c r="O47" s="290">
        <f>INDEX('用友贴出原始数据-利润表'!$A$5:$AK$193,MATCH($A$47&amp;"调整额",'用友贴出原始数据-利润表'!$A$6:$A$193,0)+1,MATCH(O36,'用友贴出原始数据-利润表'!$B$5:$AK$5,0)+1)</f>
        <v>0</v>
      </c>
      <c r="P47" s="317">
        <f t="shared" si="8"/>
        <v>0</v>
      </c>
      <c r="Q47" s="290">
        <f>INDEX('用友贴出原始数据-利润表'!$A$5:$AK$193,MATCH($A$47&amp;"调整额",'用友贴出原始数据-利润表'!$A$6:$A$193,0)+1,MATCH(Q36,'用友贴出原始数据-利润表'!$B$5:$AK$5,0)+1)</f>
        <v>0</v>
      </c>
      <c r="R47" s="290">
        <f>INDEX('用友贴出原始数据-利润表'!$A$5:$AK$193,MATCH($A$47&amp;"调整额",'用友贴出原始数据-利润表'!$A$6:$A$193,0)+1,MATCH(R36,'用友贴出原始数据-利润表'!$B$5:$AK$5,0)+1)</f>
        <v>0</v>
      </c>
      <c r="S47" s="290">
        <f>INDEX('用友贴出原始数据-利润表'!$A$5:$AK$193,MATCH($A$47&amp;"调整额",'用友贴出原始数据-利润表'!$A$6:$A$193,0)+1,MATCH(S36,'用友贴出原始数据-利润表'!$B$5:$AK$5,0)+1)</f>
        <v>0</v>
      </c>
      <c r="T47" s="277">
        <f t="shared" si="9"/>
        <v>0</v>
      </c>
      <c r="U47" s="290">
        <f>INDEX('用友贴出原始数据-利润表'!$A$5:$AK$193,MATCH($A$47&amp;"调整额",'用友贴出原始数据-利润表'!$A$6:$A$193,0)+1,MATCH(U36,'用友贴出原始数据-利润表'!$B$5:$AK$5,0)+1)</f>
        <v>0</v>
      </c>
      <c r="V47" s="290">
        <f>INDEX('用友贴出原始数据-利润表'!$A$5:$AK$193,MATCH($A$47&amp;"调整额",'用友贴出原始数据-利润表'!$A$6:$A$193,0)+1,MATCH(V36,'用友贴出原始数据-利润表'!$B$5:$AK$5,0)+1)</f>
        <v>0</v>
      </c>
      <c r="W47" s="290">
        <f>INDEX('用友贴出原始数据-利润表'!$A$5:$AK$193,MATCH($A$47&amp;"调整额",'用友贴出原始数据-利润表'!$A$6:$A$193,0)+1,MATCH(W36,'用友贴出原始数据-利润表'!$B$5:$AK$5,0)+1)</f>
        <v>0</v>
      </c>
      <c r="X47" s="290">
        <f>INDEX('用友贴出原始数据-利润表'!$A$5:$AK$193,MATCH($A$47&amp;"调整额",'用友贴出原始数据-利润表'!$A$6:$A$193,0)+1,MATCH(X36,'用友贴出原始数据-利润表'!$B$5:$AK$5,0)+1)</f>
        <v>0</v>
      </c>
      <c r="Y47" s="290">
        <f>INDEX('用友贴出原始数据-利润表'!$A$5:$AK$193,MATCH($A$47&amp;"调整额",'用友贴出原始数据-利润表'!$A$6:$A$193,0)+1,MATCH(Y36,'用友贴出原始数据-利润表'!$B$5:$AK$5,0)+1)</f>
        <v>0</v>
      </c>
      <c r="Z47" s="290">
        <f>INDEX('用友贴出原始数据-利润表'!$A$5:$AK$193,MATCH($A$47&amp;"调整额",'用友贴出原始数据-利润表'!$A$6:$A$193,0)+1,MATCH(Z36,'用友贴出原始数据-利润表'!$B$5:$AK$5,0)+1)</f>
        <v>0</v>
      </c>
      <c r="AA47" s="290">
        <f>INDEX('用友贴出原始数据-利润表'!$A$5:$AK$193,MATCH($A$47&amp;"调整额",'用友贴出原始数据-利润表'!$A$6:$A$193,0)+1,MATCH(AA36,'用友贴出原始数据-利润表'!$B$5:$AK$5,0)+1)</f>
        <v>0</v>
      </c>
      <c r="AB47" s="290">
        <f>INDEX('用友贴出原始数据-利润表'!$A$5:$AK$193,MATCH($A$47&amp;"调整额",'用友贴出原始数据-利润表'!$A$6:$A$193,0)+1,MATCH(AB36,'用友贴出原始数据-利润表'!$B$5:$AK$5,0)+1)</f>
        <v>0</v>
      </c>
    </row>
    <row r="48" spans="1:79" ht="14.25">
      <c r="A48" s="279" t="s">
        <v>69</v>
      </c>
      <c r="B48" s="292">
        <f t="shared" si="10"/>
        <v>0</v>
      </c>
      <c r="C48" s="292">
        <v>0</v>
      </c>
      <c r="D48" s="290">
        <f>INDEX('用友贴出原始数据-利润表'!$A$5:$AK$193,MATCH($A48&amp;"调整额",'用友贴出原始数据-利润表'!$A$6:$A$193,0)+1,MATCH($D$36,'用友贴出原始数据-利润表'!$B$5:$AK$5,0)+1)+S48+AA48+F48</f>
        <v>0</v>
      </c>
      <c r="E48" s="288">
        <f>INDEX('用友贴出原始数据-利润表'!$A$5:$AK$193,MATCH(A48&amp;"调整额",'用友贴出原始数据-利润表'!$A$6:$A$193,0)+1,MATCH($E$36,'用友贴出原始数据-利润表'!$B$5:$AK$5,0)+1)+INDEX('用友贴出原始数据-利润表'!$A$5:$AK$193,MATCH(A48&amp;"调整额",'用友贴出原始数据-利润表'!$A$6:$A$193,0)+1,MATCH("广东分公司",'用友贴出原始数据-利润表'!$B$5:$AK$5,0)+1)+INDEX('用友贴出原始数据-利润表'!$A$5:$AK$193,MATCH($A$37&amp;"调整额",'用友贴出原始数据-利润表'!$A$6:$A$193,0)+1,MATCH("浙江分公司",'用友贴出原始数据-利润表'!$B$5:$AK$5,0)+1)</f>
        <v>0</v>
      </c>
      <c r="F48" s="294">
        <f>INDEX('用友贴出原始数据-利润表'!$A$5:$AK$193,MATCH($A$48&amp;"调整额",'用友贴出原始数据-利润表'!$A$6:$A$193,0)+1,MATCH(F36,'用友贴出原始数据-利润表'!$B$5:$AK$5,0)+1)</f>
        <v>0</v>
      </c>
      <c r="G48" s="284">
        <f t="shared" si="6"/>
        <v>0</v>
      </c>
      <c r="H48" s="294">
        <f>INDEX('用友贴出原始数据-利润表'!$A$5:$AK$193,MATCH($A$48&amp;"调整额",'用友贴出原始数据-利润表'!$A$6:$A$193,0)+1,MATCH(H36,'用友贴出原始数据-利润表'!$B$5:$AK$5,0)+1)</f>
        <v>0</v>
      </c>
      <c r="I48" s="294">
        <f>INDEX('用友贴出原始数据-利润表'!$A$5:$AK$193,MATCH($A$48&amp;"调整额",'用友贴出原始数据-利润表'!$A$6:$A$193,0)+1,MATCH(I36,'用友贴出原始数据-利润表'!$B$5:$AK$5,0)+1)</f>
        <v>0</v>
      </c>
      <c r="J48" s="294">
        <f>INDEX('用友贴出原始数据-利润表'!$A$5:$AK$193,MATCH($A$48&amp;"调整额",'用友贴出原始数据-利润表'!$A$6:$A$193,0)+1,MATCH(J36,'用友贴出原始数据-利润表'!$B$5:$AK$5,0)+1)</f>
        <v>0</v>
      </c>
      <c r="K48" s="284">
        <f t="shared" si="7"/>
        <v>0</v>
      </c>
      <c r="L48" s="294">
        <f>INDEX('用友贴出原始数据-利润表'!$A$5:$AK$193,MATCH($A$48&amp;"调整额",'用友贴出原始数据-利润表'!$A$6:$A$193,0)+1,MATCH(L36,'用友贴出原始数据-利润表'!$B$5:$AK$5,0)+1)</f>
        <v>0</v>
      </c>
      <c r="M48" s="294">
        <f>INDEX('用友贴出原始数据-利润表'!$A$5:$AK$193,MATCH($A$48&amp;"调整额",'用友贴出原始数据-利润表'!$A$6:$A$193,0)+1,MATCH(M36,'用友贴出原始数据-利润表'!$B$5:$AK$5,0)+1)</f>
        <v>0</v>
      </c>
      <c r="N48" s="294">
        <f>INDEX('用友贴出原始数据-利润表'!$A$5:$AK$193,MATCH($A$48&amp;"调整额",'用友贴出原始数据-利润表'!$A$6:$A$193,0)+1,MATCH(N36,'用友贴出原始数据-利润表'!$B$5:$AK$5,0)+1)</f>
        <v>0</v>
      </c>
      <c r="O48" s="294">
        <f>INDEX('用友贴出原始数据-利润表'!$A$5:$AK$193,MATCH($A$48&amp;"调整额",'用友贴出原始数据-利润表'!$A$6:$A$193,0)+1,MATCH(O36,'用友贴出原始数据-利润表'!$B$5:$AK$5,0)+1)</f>
        <v>0</v>
      </c>
      <c r="P48" s="319">
        <f t="shared" si="8"/>
        <v>0</v>
      </c>
      <c r="Q48" s="294">
        <f>INDEX('用友贴出原始数据-利润表'!$A$5:$AK$193,MATCH($A$48&amp;"调整额",'用友贴出原始数据-利润表'!$A$6:$A$193,0)+1,MATCH(Q36,'用友贴出原始数据-利润表'!$B$5:$AK$5,0)+1)</f>
        <v>0</v>
      </c>
      <c r="R48" s="294">
        <f>INDEX('用友贴出原始数据-利润表'!$A$5:$AK$193,MATCH($A$48&amp;"调整额",'用友贴出原始数据-利润表'!$A$6:$A$193,0)+1,MATCH(R36,'用友贴出原始数据-利润表'!$B$5:$AK$5,0)+1)</f>
        <v>0</v>
      </c>
      <c r="S48" s="294">
        <f>INDEX('用友贴出原始数据-利润表'!$A$5:$AK$193,MATCH($A$48&amp;"调整额",'用友贴出原始数据-利润表'!$A$6:$A$193,0)+1,MATCH(S36,'用友贴出原始数据-利润表'!$B$5:$AK$5,0)+1)</f>
        <v>0</v>
      </c>
      <c r="T48" s="277">
        <f t="shared" si="9"/>
        <v>0</v>
      </c>
      <c r="U48" s="294">
        <f>INDEX('用友贴出原始数据-利润表'!$A$5:$AK$193,MATCH($A$48&amp;"调整额",'用友贴出原始数据-利润表'!$A$6:$A$193,0)+1,MATCH(U36,'用友贴出原始数据-利润表'!$B$5:$AK$5,0)+1)</f>
        <v>0</v>
      </c>
      <c r="V48" s="294">
        <f>INDEX('用友贴出原始数据-利润表'!$A$5:$AK$193,MATCH($A$48&amp;"调整额",'用友贴出原始数据-利润表'!$A$6:$A$193,0)+1,MATCH(V36,'用友贴出原始数据-利润表'!$B$5:$AK$5,0)+1)</f>
        <v>0</v>
      </c>
      <c r="W48" s="294">
        <f>INDEX('用友贴出原始数据-利润表'!$A$5:$AK$193,MATCH($A$48&amp;"调整额",'用友贴出原始数据-利润表'!$A$6:$A$193,0)+1,MATCH(W36,'用友贴出原始数据-利润表'!$B$5:$AK$5,0)+1)</f>
        <v>0</v>
      </c>
      <c r="X48" s="294">
        <f>INDEX('用友贴出原始数据-利润表'!$A$5:$AK$193,MATCH($A$48&amp;"调整额",'用友贴出原始数据-利润表'!$A$6:$A$193,0)+1,MATCH(X36,'用友贴出原始数据-利润表'!$B$5:$AK$5,0)+1)</f>
        <v>0</v>
      </c>
      <c r="Y48" s="294">
        <f>INDEX('用友贴出原始数据-利润表'!$A$5:$AK$193,MATCH($A$48&amp;"调整额",'用友贴出原始数据-利润表'!$A$6:$A$193,0)+1,MATCH(Y36,'用友贴出原始数据-利润表'!$B$5:$AK$5,0)+1)</f>
        <v>0</v>
      </c>
      <c r="Z48" s="294">
        <f>INDEX('用友贴出原始数据-利润表'!$A$5:$AK$193,MATCH($A$48&amp;"调整额",'用友贴出原始数据-利润表'!$A$6:$A$193,0)+1,MATCH(Z36,'用友贴出原始数据-利润表'!$B$5:$AK$5,0)+1)</f>
        <v>0</v>
      </c>
      <c r="AA48" s="294">
        <f>INDEX('用友贴出原始数据-利润表'!$A$5:$AK$193,MATCH($A$48&amp;"调整额",'用友贴出原始数据-利润表'!$A$6:$A$193,0)+1,MATCH(AA36,'用友贴出原始数据-利润表'!$B$5:$AK$5,0)+1)</f>
        <v>0</v>
      </c>
      <c r="AB48" s="294">
        <f>INDEX('用友贴出原始数据-利润表'!$A$5:$AK$193,MATCH($A$48&amp;"调整额",'用友贴出原始数据-利润表'!$A$6:$A$193,0)+1,MATCH(AB36,'用友贴出原始数据-利润表'!$B$5:$AK$5,0)+1)</f>
        <v>0</v>
      </c>
    </row>
    <row r="49" spans="1:29" ht="14.25">
      <c r="A49" s="279" t="s">
        <v>70</v>
      </c>
      <c r="B49" s="295">
        <f t="shared" si="10"/>
        <v>0</v>
      </c>
      <c r="C49" s="295">
        <v>0</v>
      </c>
      <c r="D49" s="290">
        <f>INDEX('用友贴出原始数据-利润表'!$A$5:$AK$193,MATCH($A49&amp;"调整额",'用友贴出原始数据-利润表'!$A$6:$A$193,0)+1,MATCH($D$36,'用友贴出原始数据-利润表'!$B$5:$AK$5,0)+1)+S49+AA49+F49</f>
        <v>0</v>
      </c>
      <c r="E49" s="288">
        <f>INDEX('用友贴出原始数据-利润表'!$A$5:$AK$193,MATCH(A49&amp;"调整额",'用友贴出原始数据-利润表'!$A$6:$A$193,0)+1,MATCH($E$36,'用友贴出原始数据-利润表'!$B$5:$AK$5,0)+1)+INDEX('用友贴出原始数据-利润表'!$A$5:$AK$193,MATCH(A49&amp;"调整额",'用友贴出原始数据-利润表'!$A$6:$A$193,0)+1,MATCH("广东分公司",'用友贴出原始数据-利润表'!$B$5:$AK$5,0)+1)+INDEX('用友贴出原始数据-利润表'!$A$5:$AK$193,MATCH($A$37&amp;"调整额",'用友贴出原始数据-利润表'!$A$6:$A$193,0)+1,MATCH("浙江分公司",'用友贴出原始数据-利润表'!$B$5:$AK$5,0)+1)</f>
        <v>0</v>
      </c>
      <c r="F49" s="296">
        <f>INDEX('用友贴出原始数据-利润表'!$A$5:$AK$193,MATCH($A$49&amp;"调整额",'用友贴出原始数据-利润表'!$A$6:$A$193,0)+1,MATCH(F36,'用友贴出原始数据-利润表'!$B$5:$AK$5,0)+1)</f>
        <v>0</v>
      </c>
      <c r="G49" s="284">
        <f t="shared" si="6"/>
        <v>0</v>
      </c>
      <c r="H49" s="296">
        <f>INDEX('用友贴出原始数据-利润表'!$A$5:$AK$193,MATCH($A$49&amp;"调整额",'用友贴出原始数据-利润表'!$A$6:$A$193,0)+1,MATCH(H36,'用友贴出原始数据-利润表'!$B$5:$AK$5,0)+1)</f>
        <v>0</v>
      </c>
      <c r="I49" s="296">
        <f>INDEX('用友贴出原始数据-利润表'!$A$5:$AK$193,MATCH($A$49&amp;"调整额",'用友贴出原始数据-利润表'!$A$6:$A$193,0)+1,MATCH(I36,'用友贴出原始数据-利润表'!$B$5:$AK$5,0)+1)</f>
        <v>0</v>
      </c>
      <c r="J49" s="296">
        <f>INDEX('用友贴出原始数据-利润表'!$A$5:$AK$193,MATCH($A$49&amp;"调整额",'用友贴出原始数据-利润表'!$A$6:$A$193,0)+1,MATCH(J36,'用友贴出原始数据-利润表'!$B$5:$AK$5,0)+1)</f>
        <v>0</v>
      </c>
      <c r="K49" s="284">
        <f t="shared" si="7"/>
        <v>0</v>
      </c>
      <c r="L49" s="296">
        <f>INDEX('用友贴出原始数据-利润表'!$A$5:$AK$193,MATCH($A$49&amp;"调整额",'用友贴出原始数据-利润表'!$A$6:$A$193,0)+1,MATCH(L36,'用友贴出原始数据-利润表'!$B$5:$AK$5,0)+1)</f>
        <v>0</v>
      </c>
      <c r="M49" s="296">
        <f>INDEX('用友贴出原始数据-利润表'!$A$5:$AK$193,MATCH($A$49&amp;"调整额",'用友贴出原始数据-利润表'!$A$6:$A$193,0)+1,MATCH(M36,'用友贴出原始数据-利润表'!$B$5:$AK$5,0)+1)</f>
        <v>0</v>
      </c>
      <c r="N49" s="296">
        <f>INDEX('用友贴出原始数据-利润表'!$A$5:$AK$193,MATCH($A$49&amp;"调整额",'用友贴出原始数据-利润表'!$A$6:$A$193,0)+1,MATCH(N36,'用友贴出原始数据-利润表'!$B$5:$AK$5,0)+1)</f>
        <v>0</v>
      </c>
      <c r="O49" s="296">
        <f>INDEX('用友贴出原始数据-利润表'!$A$5:$AK$193,MATCH($A$49&amp;"调整额",'用友贴出原始数据-利润表'!$A$6:$A$193,0)+1,MATCH(O36,'用友贴出原始数据-利润表'!$B$5:$AK$5,0)+1)</f>
        <v>0</v>
      </c>
      <c r="P49" s="320">
        <f t="shared" si="8"/>
        <v>0</v>
      </c>
      <c r="Q49" s="296">
        <f>INDEX('用友贴出原始数据-利润表'!$A$5:$AK$193,MATCH($A$49&amp;"调整额",'用友贴出原始数据-利润表'!$A$6:$A$193,0)+1,MATCH(Q36,'用友贴出原始数据-利润表'!$B$5:$AK$5,0)+1)</f>
        <v>0</v>
      </c>
      <c r="R49" s="296">
        <f>INDEX('用友贴出原始数据-利润表'!$A$5:$AK$193,MATCH($A$49&amp;"调整额",'用友贴出原始数据-利润表'!$A$6:$A$193,0)+1,MATCH(R36,'用友贴出原始数据-利润表'!$B$5:$AK$5,0)+1)</f>
        <v>0</v>
      </c>
      <c r="S49" s="296">
        <f>INDEX('用友贴出原始数据-利润表'!$A$5:$AK$193,MATCH($A$49&amp;"调整额",'用友贴出原始数据-利润表'!$A$6:$A$193,0)+1,MATCH(S36,'用友贴出原始数据-利润表'!$B$5:$AK$5,0)+1)</f>
        <v>0</v>
      </c>
      <c r="T49" s="277">
        <f t="shared" si="9"/>
        <v>0</v>
      </c>
      <c r="U49" s="296">
        <f>INDEX('用友贴出原始数据-利润表'!$A$5:$AK$193,MATCH($A$49&amp;"调整额",'用友贴出原始数据-利润表'!$A$6:$A$193,0)+1,MATCH(U36,'用友贴出原始数据-利润表'!$B$5:$AK$5,0)+1)</f>
        <v>0</v>
      </c>
      <c r="V49" s="296">
        <f>INDEX('用友贴出原始数据-利润表'!$A$5:$AK$193,MATCH($A$49&amp;"调整额",'用友贴出原始数据-利润表'!$A$6:$A$193,0)+1,MATCH(V36,'用友贴出原始数据-利润表'!$B$5:$AK$5,0)+1)</f>
        <v>0</v>
      </c>
      <c r="W49" s="296">
        <f>INDEX('用友贴出原始数据-利润表'!$A$5:$AK$193,MATCH($A$49&amp;"调整额",'用友贴出原始数据-利润表'!$A$6:$A$193,0)+1,MATCH(W36,'用友贴出原始数据-利润表'!$B$5:$AK$5,0)+1)</f>
        <v>0</v>
      </c>
      <c r="X49" s="296">
        <f>INDEX('用友贴出原始数据-利润表'!$A$5:$AK$193,MATCH($A$49&amp;"调整额",'用友贴出原始数据-利润表'!$A$6:$A$193,0)+1,MATCH(X36,'用友贴出原始数据-利润表'!$B$5:$AK$5,0)+1)</f>
        <v>0</v>
      </c>
      <c r="Y49" s="296">
        <f>INDEX('用友贴出原始数据-利润表'!$A$5:$AK$193,MATCH($A$49&amp;"调整额",'用友贴出原始数据-利润表'!$A$6:$A$193,0)+1,MATCH(Y36,'用友贴出原始数据-利润表'!$B$5:$AK$5,0)+1)</f>
        <v>0</v>
      </c>
      <c r="Z49" s="296">
        <f>INDEX('用友贴出原始数据-利润表'!$A$5:$AK$193,MATCH($A$49&amp;"调整额",'用友贴出原始数据-利润表'!$A$6:$A$193,0)+1,MATCH(Z36,'用友贴出原始数据-利润表'!$B$5:$AK$5,0)+1)</f>
        <v>0</v>
      </c>
      <c r="AA49" s="296">
        <f>INDEX('用友贴出原始数据-利润表'!$A$5:$AK$193,MATCH($A$49&amp;"调整额",'用友贴出原始数据-利润表'!$A$6:$A$193,0)+1,MATCH(AA36,'用友贴出原始数据-利润表'!$B$5:$AK$5,0)+1)</f>
        <v>0</v>
      </c>
      <c r="AB49" s="296">
        <f>INDEX('用友贴出原始数据-利润表'!$A$5:$AK$193,MATCH($A$49&amp;"调整额",'用友贴出原始数据-利润表'!$A$6:$A$193,0)+1,MATCH(AB36,'用友贴出原始数据-利润表'!$B$5:$AK$5,0)+1)</f>
        <v>0</v>
      </c>
    </row>
    <row r="50" spans="1:29" ht="14.25">
      <c r="A50" s="297" t="s">
        <v>71</v>
      </c>
      <c r="B50" s="280">
        <f t="shared" si="10"/>
        <v>0</v>
      </c>
      <c r="C50" s="280">
        <f>SUM(C51:C54)</f>
        <v>-4919733.824577</v>
      </c>
      <c r="D50" s="298">
        <f>SUM(D51:D54)</f>
        <v>127614.31710099999</v>
      </c>
      <c r="E50" s="298">
        <f>E52+E51</f>
        <v>3348016.0560899996</v>
      </c>
      <c r="F50" s="283">
        <f>INDEX('用友贴出原始数据-利润表'!$A$5:$AK$193,MATCH($A$50&amp;"调整额",'用友贴出原始数据-利润表'!$A$6:$A$193,0)+1,MATCH(F36,'用友贴出原始数据-利润表'!$B$5:$AK$5,0)+1)</f>
        <v>-111224.155814</v>
      </c>
      <c r="G50" s="284">
        <f t="shared" si="6"/>
        <v>-187468.22813199999</v>
      </c>
      <c r="H50" s="283">
        <f>INDEX('用友贴出原始数据-利润表'!$A$5:$AK$193,MATCH($A$50&amp;"调整额",'用友贴出原始数据-利润表'!$A$6:$A$193,0)+1,MATCH(H36,'用友贴出原始数据-利润表'!$B$5:$AK$5,0)+1)</f>
        <v>-56847.614642</v>
      </c>
      <c r="I50" s="283">
        <f>INDEX('用友贴出原始数据-利润表'!$A$5:$AK$193,MATCH($A$50&amp;"调整额",'用友贴出原始数据-利润表'!$A$6:$A$193,0)+1,MATCH(I36,'用友贴出原始数据-利润表'!$B$5:$AK$5,0)+1)</f>
        <v>31691.847095000001</v>
      </c>
      <c r="J50" s="283">
        <f>INDEX('用友贴出原始数据-利润表'!$A$5:$AK$193,MATCH($A$50&amp;"调整额",'用友贴出原始数据-利润表'!$A$6:$A$193,0)+1,MATCH(J36,'用友贴出原始数据-利润表'!$B$5:$AK$5,0)+1)</f>
        <v>-162312.46058499999</v>
      </c>
      <c r="K50" s="284">
        <f t="shared" si="7"/>
        <v>1435166.623866</v>
      </c>
      <c r="L50" s="283">
        <f>INDEX('用友贴出原始数据-利润表'!$A$5:$AK$193,MATCH($A$50&amp;"调整额",'用友贴出原始数据-利润表'!$A$6:$A$193,0)+1,MATCH(L36,'用友贴出原始数据-利润表'!$B$5:$AK$5,0)+1)</f>
        <v>-508679.44341499999</v>
      </c>
      <c r="M50" s="283">
        <f>INDEX('用友贴出原始数据-利润表'!$A$5:$AK$193,MATCH($A$50&amp;"调整额",'用友贴出原始数据-利润表'!$A$6:$A$193,0)+1,MATCH(M36,'用友贴出原始数据-利润表'!$B$5:$AK$5,0)+1)</f>
        <v>294643.270945</v>
      </c>
      <c r="N50" s="283">
        <f>INDEX('用友贴出原始数据-利润表'!$A$5:$AK$193,MATCH($A$50&amp;"调整额",'用友贴出原始数据-利润表'!$A$6:$A$193,0)+1,MATCH(N36,'用友贴出原始数据-利润表'!$B$5:$AK$5,0)+1)</f>
        <v>1597553.838612</v>
      </c>
      <c r="O50" s="283">
        <f>INDEX('用友贴出原始数据-利润表'!$A$5:$AK$193,MATCH($A$50&amp;"调整额",'用友贴出原始数据-利润表'!$A$6:$A$193,0)+1,MATCH(O36,'用友贴出原始数据-利润表'!$B$5:$AK$5,0)+1)</f>
        <v>51648.957724</v>
      </c>
      <c r="P50" s="317">
        <f t="shared" si="8"/>
        <v>866608.53026399994</v>
      </c>
      <c r="Q50" s="283">
        <f>INDEX('用友贴出原始数据-利润表'!$A$5:$AK$193,MATCH($A$50&amp;"调整额",'用友贴出原始数据-利润表'!$A$6:$A$193,0)+1,MATCH(Q36,'用友贴出原始数据-利润表'!$B$5:$AK$5,0)+1)</f>
        <v>875359.05310999998</v>
      </c>
      <c r="R50" s="283">
        <f>INDEX('用友贴出原始数据-利润表'!$A$5:$AK$193,MATCH($A$50&amp;"调整额",'用友贴出原始数据-利润表'!$A$6:$A$193,0)+1,MATCH(R36,'用友贴出原始数据-利润表'!$B$5:$AK$5,0)+1)</f>
        <v>-8750.5228459999998</v>
      </c>
      <c r="S50" s="283">
        <f>INDEX('用友贴出原始数据-利润表'!$A$5:$AK$193,MATCH($A$50&amp;"调整额",'用友贴出原始数据-利润表'!$A$6:$A$193,0)+1,MATCH(S36,'用友贴出原始数据-利润表'!$B$5:$AK$5,0)+1)</f>
        <v>0</v>
      </c>
      <c r="T50" s="277">
        <f t="shared" si="9"/>
        <v>-670203.47461200005</v>
      </c>
      <c r="U50" s="283">
        <f>INDEX('用友贴出原始数据-利润表'!$A$5:$AK$193,MATCH($A$50&amp;"调整额",'用友贴出原始数据-利润表'!$A$6:$A$193,0)+1,MATCH(U36,'用友贴出原始数据-利润表'!$B$5:$AK$5,0)+1)</f>
        <v>22751.666724999999</v>
      </c>
      <c r="V50" s="283">
        <f>INDEX('用友贴出原始数据-利润表'!$A$5:$AK$193,MATCH($A$50&amp;"调整额",'用友贴出原始数据-利润表'!$A$6:$A$193,0)+1,MATCH(V36,'用友贴出原始数据-利润表'!$B$5:$AK$5,0)+1)</f>
        <v>-873.82079199999998</v>
      </c>
      <c r="W50" s="283">
        <f>W51+W52</f>
        <v>-689471.50940600003</v>
      </c>
      <c r="X50" s="283">
        <f>INDEX('用友贴出原始数据-利润表'!$A$5:$AK$193,MATCH($A$50&amp;"调整额",'用友贴出原始数据-利润表'!$A$6:$A$193,0)+1,MATCH(X36,'用友贴出原始数据-利润表'!$B$5:$AK$5,0)+1)</f>
        <v>-2609.8111389999999</v>
      </c>
      <c r="Y50" s="283">
        <f>INDEX('用友贴出原始数据-利润表'!$A$5:$AK$193,MATCH($A$50&amp;"调整额",'用友贴出原始数据-利润表'!$A$6:$A$193,0)+1,MATCH(Y36,'用友贴出原始数据-利润表'!$B$5:$AK$5,0)+1)</f>
        <v>0</v>
      </c>
      <c r="Z50" s="283">
        <f>INDEX('用友贴出原始数据-利润表'!$A$5:$AK$193,MATCH($A$50&amp;"调整额",'用友贴出原始数据-利润表'!$A$6:$A$193,0)+1,MATCH(Z36,'用友贴出原始数据-利润表'!$B$5:$AK$5,0)+1)</f>
        <v>0</v>
      </c>
      <c r="AA50" s="283">
        <f>INDEX('用友贴出原始数据-利润表'!$A$5:$AK$193,MATCH($A$50&amp;"调整额",'用友贴出原始数据-利润表'!$A$6:$A$193,0)+1,MATCH(AA36,'用友贴出原始数据-利润表'!$B$5:$AK$5,0)+1)</f>
        <v>0</v>
      </c>
      <c r="AB50" s="283">
        <f>INDEX('用友贴出原始数据-利润表'!$A$5:$AK$193,MATCH($A$50&amp;"调整额",'用友贴出原始数据-利润表'!$A$6:$A$193,0)+1,MATCH(AB36,'用友贴出原始数据-利润表'!$B$5:$AK$5,0)+1)</f>
        <v>76514.759999999995</v>
      </c>
    </row>
    <row r="51" spans="1:29" ht="14.25">
      <c r="A51" s="291" t="s">
        <v>44</v>
      </c>
      <c r="B51" s="295">
        <f t="shared" si="10"/>
        <v>-1.2732925824820995E-11</v>
      </c>
      <c r="C51" s="295">
        <f>-20915.444952+11756.2</f>
        <v>-9159.2449520000009</v>
      </c>
      <c r="D51" s="290">
        <f>INDEX('用友贴出原始数据-利润表'!$A$5:$AK$193,MATCH($A51&amp;"调整额",'用友贴出原始数据-利润表'!$A$6:$A$193,0)+1,MATCH($D$36,'用友贴出原始数据-利润表'!$B$5:$AK$5,0)+1)+S51+AA51+F51</f>
        <v>65355.343776000002</v>
      </c>
      <c r="E51" s="288">
        <f>INDEX('用友贴出原始数据-利润表'!$A$5:$AK$193,MATCH(A51&amp;"调整额",'用友贴出原始数据-利润表'!$A$6:$A$193,0)+1,MATCH($E$36,'用友贴出原始数据-利润表'!$B$5:$AK$5,0)+1)+INDEX('用友贴出原始数据-利润表'!$A$5:$AK$193,MATCH(A51&amp;"调整额",'用友贴出原始数据-利润表'!$A$6:$A$193,0)+1,MATCH("广东分公司",'用友贴出原始数据-利润表'!$B$5:$AK$5,0)+1)+INDEX('用友贴出原始数据-利润表'!$A$5:$AK$193,MATCH($A$37&amp;"调整额",'用友贴出原始数据-利润表'!$A$6:$A$193,0)+1,MATCH("浙江分公司",'用友贴出原始数据-利润表'!$B$5:$AK$5,0)+1)</f>
        <v>31270.744040000001</v>
      </c>
      <c r="F51" s="296">
        <f>INDEX('用友贴出原始数据-利润表'!$A$5:$AK$193,MATCH($A$51&amp;"调整额",'用友贴出原始数据-利润表'!$A$6:$A$193,0)+1,MATCH(F36,'用友贴出原始数据-利润表'!$B$5:$AK$5,0)+1)</f>
        <v>24142.207536000002</v>
      </c>
      <c r="G51" s="284">
        <f t="shared" si="6"/>
        <v>-16346.619432000001</v>
      </c>
      <c r="H51" s="296">
        <f>INDEX('用友贴出原始数据-利润表'!$A$5:$AK$193,MATCH($A$51&amp;"调整额",'用友贴出原始数据-利润表'!$A$6:$A$193,0)+1,MATCH(H36,'用友贴出原始数据-利润表'!$B$5:$AK$5,0)+1)</f>
        <v>-16570.964592</v>
      </c>
      <c r="I51" s="296">
        <f>INDEX('用友贴出原始数据-利润表'!$A$5:$AK$193,MATCH($A$51&amp;"调整额",'用友贴出原始数据-利润表'!$A$6:$A$193,0)+1,MATCH(I36,'用友贴出原始数据-利润表'!$B$5:$AK$5,0)+1)</f>
        <v>-1428.02028</v>
      </c>
      <c r="J51" s="296">
        <f>INDEX('用友贴出原始数据-利润表'!$A$5:$AK$193,MATCH($A$51&amp;"调整额",'用友贴出原始数据-利润表'!$A$6:$A$193,0)+1,MATCH(J36,'用友贴出原始数据-利润表'!$B$5:$AK$5,0)+1)</f>
        <v>1652.36544</v>
      </c>
      <c r="K51" s="284">
        <f t="shared" si="7"/>
        <v>-61098.636384000012</v>
      </c>
      <c r="L51" s="296">
        <f>INDEX('用友贴出原始数据-利润表'!$A$5:$AK$193,MATCH($A$51&amp;"调整额",'用友贴出原始数据-利润表'!$A$6:$A$193,0)+1,MATCH(L36,'用友贴出原始数据-利润表'!$B$5:$AK$5,0)+1)</f>
        <v>-148279.02804</v>
      </c>
      <c r="M51" s="296">
        <f>INDEX('用友贴出原始数据-利润表'!$A$5:$AK$193,MATCH($A$51&amp;"调整额",'用友贴出原始数据-利润表'!$A$6:$A$193,0)+1,MATCH(M36,'用友贴出原始数据-利润表'!$B$5:$AK$5,0)+1)</f>
        <v>99057.375719999996</v>
      </c>
      <c r="N51" s="296">
        <f>INDEX('用友贴出原始数据-利润表'!$A$5:$AK$193,MATCH($A$51&amp;"调整额",'用友贴出原始数据-利润表'!$A$6:$A$193,0)+1,MATCH(N36,'用友贴出原始数据-利润表'!$B$5:$AK$5,0)+1)</f>
        <v>-26932.550687999999</v>
      </c>
      <c r="O51" s="296">
        <f>INDEX('用友贴出原始数据-利润表'!$A$5:$AK$193,MATCH($A$51&amp;"调整额",'用友贴出原始数据-利润表'!$A$6:$A$193,0)+1,MATCH(O36,'用友贴出原始数据-利润表'!$B$5:$AK$5,0)+1)</f>
        <v>15055.566623999999</v>
      </c>
      <c r="P51" s="320">
        <f t="shared" si="8"/>
        <v>-5084.1531359999999</v>
      </c>
      <c r="Q51" s="296">
        <f>INDEX('用友贴出原始数据-利润表'!$A$5:$AK$193,MATCH($A$51&amp;"调整额",'用友贴出原始数据-利润表'!$A$6:$A$193,0)+1,MATCH(Q36,'用友贴出原始数据-利润表'!$B$5:$AK$5,0)+1)</f>
        <v>-2533.3934399999998</v>
      </c>
      <c r="R51" s="296">
        <f>INDEX('用友贴出原始数据-利润表'!$A$5:$AK$193,MATCH($A$51&amp;"调整额",'用友贴出原始数据-利润表'!$A$6:$A$193,0)+1,MATCH(R36,'用友贴出原始数据-利润表'!$B$5:$AK$5,0)+1)</f>
        <v>-2550.7596960000001</v>
      </c>
      <c r="S51" s="296">
        <f>INDEX('用友贴出原始数据-利润表'!$A$5:$AK$193,MATCH($A$51&amp;"调整额",'用友贴出原始数据-利润表'!$A$6:$A$193,0)+1,MATCH(S36,'用友贴出原始数据-利润表'!$B$5:$AK$5,0)+1)</f>
        <v>0</v>
      </c>
      <c r="T51" s="277">
        <f t="shared" si="9"/>
        <v>-4937.4339119999995</v>
      </c>
      <c r="U51" s="296">
        <f>INDEX('用友贴出原始数据-利润表'!$A$5:$AK$193,MATCH($A$51&amp;"调整额",'用友贴出原始数据-利润表'!$A$6:$A$193,0)+1,MATCH(U36,'用友贴出原始数据-利润表'!$B$5:$AK$5,0)+1)</f>
        <v>0</v>
      </c>
      <c r="V51" s="296">
        <f>INDEX('用友贴出原始数据-利润表'!$A$5:$AK$193,MATCH($A$51&amp;"调整额",'用友贴出原始数据-利润表'!$A$6:$A$193,0)+1,MATCH(V36,'用友贴出原始数据-利润表'!$B$5:$AK$5,0)+1)</f>
        <v>-254.716992</v>
      </c>
      <c r="W51" s="296">
        <f>INDEX('用友贴出原始数据-利润表'!$A$5:$AK$193,MATCH($A$51&amp;"调整额",'用友贴出原始数据-利润表'!$A$6:$A$193,0)+1,MATCH(W36,'用友贴出原始数据-利润表'!$B$5:$AK$5,0)+1)</f>
        <v>-3921.9622559999998</v>
      </c>
      <c r="X51" s="296">
        <f>INDEX('用友贴出原始数据-利润表'!$A$5:$AK$193,MATCH($A$51&amp;"调整额",'用友贴出原始数据-利润表'!$A$6:$A$193,0)+1,MATCH(X36,'用友贴出原始数据-利润表'!$B$5:$AK$5,0)+1)</f>
        <v>-760.75466400000005</v>
      </c>
      <c r="Y51" s="296">
        <f>INDEX('用友贴出原始数据-利润表'!$A$5:$AK$193,MATCH($A$51&amp;"调整额",'用友贴出原始数据-利润表'!$A$6:$A$193,0)+1,MATCH(Y36,'用友贴出原始数据-利润表'!$B$5:$AK$5,0)+1)</f>
        <v>0</v>
      </c>
      <c r="Z51" s="296">
        <f>INDEX('用友贴出原始数据-利润表'!$A$5:$AK$193,MATCH($A$51&amp;"调整额",'用友贴出原始数据-利润表'!$A$6:$A$193,0)+1,MATCH(Z36,'用友贴出原始数据-利润表'!$B$5:$AK$5,0)+1)</f>
        <v>0</v>
      </c>
      <c r="AA51" s="296">
        <f>INDEX('用友贴出原始数据-利润表'!$A$5:$AK$193,MATCH($A$51&amp;"调整额",'用友贴出原始数据-利润表'!$A$6:$A$193,0)+1,MATCH(AA36,'用友贴出原始数据-利润表'!$B$5:$AK$5,0)+1)</f>
        <v>0</v>
      </c>
      <c r="AB51" s="296">
        <f>INDEX('用友贴出原始数据-利润表'!$A$5:$AK$193,MATCH($A$51&amp;"调整额",'用友贴出原始数据-利润表'!$A$6:$A$193,0)+1,MATCH(AB36,'用友贴出原始数据-利润表'!$B$5:$AK$5,0)+1)</f>
        <v>0</v>
      </c>
    </row>
    <row r="52" spans="1:29" ht="14.25">
      <c r="A52" s="291" t="s">
        <v>45</v>
      </c>
      <c r="B52" s="295">
        <f t="shared" si="10"/>
        <v>0</v>
      </c>
      <c r="C52" s="295">
        <f>-4910574.579625</f>
        <v>-4910574.5796250002</v>
      </c>
      <c r="D52" s="290">
        <f>INDEX('用友贴出原始数据-利润表'!$A$5:$AK$193,MATCH($A52&amp;"调整额",'用友贴出原始数据-利润表'!$A$6:$A$193,0)+1,MATCH($D$36,'用友贴出原始数据-利润表'!$B$5:$AK$5,0)+1)+S52+AA52+F52</f>
        <v>62258.973324999999</v>
      </c>
      <c r="E52" s="299">
        <f>INDEX('用友贴出原始数据-利润表'!$A$5:$AK$193,MATCH(A52&amp;"调整额",'用友贴出原始数据-利润表'!$A$6:$A$193,0)+1,MATCH($E$36,'用友贴出原始数据-利润表'!$B$5:$AK$5,0)+1)+INDEX('用友贴出原始数据-利润表'!$A$5:$AK$193,MATCH(A52&amp;"调整额",'用友贴出原始数据-利润表'!$A$6:$A$193,0)+1,MATCH("广东分公司",'用友贴出原始数据-利润表'!$B$5:$AK$5,0)+1)+INDEX('用友贴出原始数据-利润表'!$A$5:$AK$193,MATCH($A$37&amp;"调整额",'用友贴出原始数据-利润表'!$A$6:$A$193,0)+1,MATCH("浙江分公司",'用友贴出原始数据-利润表'!$B$5:$AK$5,0)+1)</f>
        <v>3316745.3120499998</v>
      </c>
      <c r="F52" s="296">
        <f>INDEX('用友贴出原始数据-利润表'!$A$5:$AK$193,MATCH($A$52&amp;"调整额",'用友贴出原始数据-利润表'!$A$6:$A$193,0)+1,MATCH(F36,'用友贴出原始数据-利润表'!$B$5:$AK$5,0)+1)</f>
        <v>-135366.36335</v>
      </c>
      <c r="G52" s="284">
        <f t="shared" si="6"/>
        <v>-171121.60869999998</v>
      </c>
      <c r="H52" s="296">
        <f>INDEX('用友贴出原始数据-利润表'!$A$5:$AK$193,MATCH($A$52&amp;"调整额",'用友贴出原始数据-利润表'!$A$6:$A$193,0)+1,MATCH(H36,'用友贴出原始数据-利润表'!$B$5:$AK$5,0)+1)</f>
        <v>-40276.650049999997</v>
      </c>
      <c r="I52" s="296">
        <f>INDEX('用友贴出原始数据-利润表'!$A$5:$AK$193,MATCH($A$52&amp;"调整额",'用友贴出原始数据-利润表'!$A$6:$A$193,0)+1,MATCH(I36,'用友贴出原始数据-利润表'!$B$5:$AK$5,0)+1)</f>
        <v>33119.867375000002</v>
      </c>
      <c r="J52" s="296">
        <f>INDEX('用友贴出原始数据-利润表'!$A$5:$AK$193,MATCH($A$52&amp;"调整额",'用友贴出原始数据-利润表'!$A$6:$A$193,0)+1,MATCH(J36,'用友贴出原始数据-利润表'!$B$5:$AK$5,0)+1)</f>
        <v>-163964.82602499999</v>
      </c>
      <c r="K52" s="284">
        <f t="shared" si="7"/>
        <v>1496265.2602499998</v>
      </c>
      <c r="L52" s="296">
        <f>INDEX('用友贴出原始数据-利润表'!$A$5:$AK$193,MATCH($A$52&amp;"调整额",'用友贴出原始数据-利润表'!$A$6:$A$193,0)+1,MATCH(L36,'用友贴出原始数据-利润表'!$B$5:$AK$5,0)+1)</f>
        <v>-360400.41537499998</v>
      </c>
      <c r="M52" s="296">
        <f>INDEX('用友贴出原始数据-利润表'!$A$5:$AK$193,MATCH($A$52&amp;"调整额",'用友贴出原始数据-利润表'!$A$6:$A$193,0)+1,MATCH(M36,'用友贴出原始数据-利润表'!$B$5:$AK$5,0)+1)</f>
        <v>195585.89522499999</v>
      </c>
      <c r="N52" s="296">
        <f>INDEX('用友贴出原始数据-利润表'!$A$5:$AK$193,MATCH($A$52&amp;"调整额",'用友贴出原始数据-利润表'!$A$6:$A$193,0)+1,MATCH(N36,'用友贴出原始数据-利润表'!$B$5:$AK$5,0)+1)</f>
        <v>1624486.3892999999</v>
      </c>
      <c r="O52" s="296">
        <f>INDEX('用友贴出原始数据-利润表'!$A$5:$AK$193,MATCH($A$52&amp;"调整额",'用友贴出原始数据-利润表'!$A$6:$A$193,0)+1,MATCH(O36,'用友贴出原始数据-利润表'!$B$5:$AK$5,0)+1)</f>
        <v>36593.391100000001</v>
      </c>
      <c r="P52" s="320">
        <f t="shared" ref="P52:P62" si="11">Q52+R52</f>
        <v>871692.68339999998</v>
      </c>
      <c r="Q52" s="296">
        <f>INDEX('用友贴出原始数据-利润表'!$A$5:$AK$193,MATCH($A$52&amp;"调整额",'用友贴出原始数据-利润表'!$A$6:$A$193,0)+1,MATCH(Q36,'用友贴出原始数据-利润表'!$B$5:$AK$5,0)+1)</f>
        <v>877892.44654999999</v>
      </c>
      <c r="R52" s="296">
        <f>INDEX('用友贴出原始数据-利润表'!$A$5:$AK$193,MATCH($A$52&amp;"调整额",'用友贴出原始数据-利润表'!$A$6:$A$193,0)+1,MATCH(R36,'用友贴出原始数据-利润表'!$B$5:$AK$5,0)+1)</f>
        <v>-6199.7631499999998</v>
      </c>
      <c r="S52" s="296">
        <f>INDEX('用友贴出原始数据-利润表'!$A$5:$AK$193,MATCH($A$52&amp;"调整额",'用友贴出原始数据-利润表'!$A$6:$A$193,0)+1,MATCH(S36,'用友贴出原始数据-利润表'!$B$5:$AK$5,0)+1)</f>
        <v>0</v>
      </c>
      <c r="T52" s="277">
        <f t="shared" si="9"/>
        <v>-665266.04070000001</v>
      </c>
      <c r="U52" s="296">
        <f>INDEX('用友贴出原始数据-利润表'!$A$5:$AK$193,MATCH($A$52&amp;"调整额",'用友贴出原始数据-利润表'!$A$6:$A$193,0)+1,MATCH(U36,'用友贴出原始数据-利润表'!$B$5:$AK$5,0)+1)</f>
        <v>22751.666724999999</v>
      </c>
      <c r="V52" s="296">
        <f>INDEX('用友贴出原始数据-利润表'!$A$5:$AK$193,MATCH($A$52&amp;"调整额",'用友贴出原始数据-利润表'!$A$6:$A$193,0)+1,MATCH(V36,'用友贴出原始数据-利润表'!$B$5:$AK$5,0)+1)</f>
        <v>-619.10379999999998</v>
      </c>
      <c r="W52" s="296">
        <f>INDEX('用友贴出原始数据-利润表'!$A$5:$AK$193,MATCH($A$52&amp;"调整额",'用友贴出原始数据-利润表'!$A$6:$A$193,0)+1,MATCH(W36,'用友贴出原始数据-利润表'!$B$5:$AK$5,0)+1)</f>
        <v>-685549.54715</v>
      </c>
      <c r="X52" s="296">
        <f>INDEX('用友贴出原始数据-利润表'!$A$5:$AK$193,MATCH($A$52&amp;"调整额",'用友贴出原始数据-利润表'!$A$6:$A$193,0)+1,MATCH(X36,'用友贴出原始数据-利润表'!$B$5:$AK$5,0)+1)</f>
        <v>-1849.0564750000001</v>
      </c>
      <c r="Y52" s="296">
        <f>INDEX('用友贴出原始数据-利润表'!$A$5:$AK$193,MATCH($A$52&amp;"调整额",'用友贴出原始数据-利润表'!$A$6:$A$193,0)+1,MATCH(Y36,'用友贴出原始数据-利润表'!$B$5:$AK$5,0)+1)</f>
        <v>0</v>
      </c>
      <c r="Z52" s="296">
        <f>INDEX('用友贴出原始数据-利润表'!$A$5:$AK$193,MATCH($A$52&amp;"调整额",'用友贴出原始数据-利润表'!$A$6:$A$193,0)+1,MATCH(Z36,'用友贴出原始数据-利润表'!$B$5:$AK$5,0)+1)</f>
        <v>0</v>
      </c>
      <c r="AA52" s="296">
        <f>INDEX('用友贴出原始数据-利润表'!$A$5:$AK$193,MATCH($A$52&amp;"调整额",'用友贴出原始数据-利润表'!$A$6:$A$193,0)+1,MATCH(AA36,'用友贴出原始数据-利润表'!$B$5:$AK$5,0)+1)</f>
        <v>0</v>
      </c>
      <c r="AB52" s="296">
        <f>INDEX('用友贴出原始数据-利润表'!$A$5:$AK$193,MATCH($A$52&amp;"调整额",'用友贴出原始数据-利润表'!$A$6:$A$193,0)+1,MATCH(AB36,'用友贴出原始数据-利润表'!$B$5:$AK$5,0)+1)</f>
        <v>76514.759999999995</v>
      </c>
      <c r="AC52" s="325"/>
    </row>
    <row r="53" spans="1:29" ht="14.25">
      <c r="A53" s="291" t="s">
        <v>46</v>
      </c>
      <c r="B53" s="292">
        <f t="shared" si="10"/>
        <v>0</v>
      </c>
      <c r="C53" s="292">
        <v>0</v>
      </c>
      <c r="D53" s="290">
        <f>INDEX('用友贴出原始数据-利润表'!$A$5:$AK$193,MATCH($A53&amp;"调整额",'用友贴出原始数据-利润表'!$A$6:$A$193,0)+1,MATCH($D$36,'用友贴出原始数据-利润表'!$B$5:$AK$5,0)+1)+S53+AA53+F53</f>
        <v>0</v>
      </c>
      <c r="E53" s="288">
        <f>INDEX('用友贴出原始数据-利润表'!$A$5:$AK$193,MATCH(A53&amp;"调整额",'用友贴出原始数据-利润表'!$A$6:$A$193,0)+1,MATCH($E$36,'用友贴出原始数据-利润表'!$B$5:$AK$5,0)+1)+INDEX('用友贴出原始数据-利润表'!$A$5:$AK$193,MATCH(A53&amp;"调整额",'用友贴出原始数据-利润表'!$A$6:$A$193,0)+1,MATCH("广东分公司",'用友贴出原始数据-利润表'!$B$5:$AK$5,0)+1)+INDEX('用友贴出原始数据-利润表'!$A$5:$AK$193,MATCH($A$37&amp;"调整额",'用友贴出原始数据-利润表'!$A$6:$A$193,0)+1,MATCH("浙江分公司",'用友贴出原始数据-利润表'!$B$5:$AK$5,0)+1)</f>
        <v>0</v>
      </c>
      <c r="F53" s="294">
        <f>INDEX('用友贴出原始数据-利润表'!$A$5:$AK$193,MATCH($A$53&amp;"调整额",'用友贴出原始数据-利润表'!$A$6:$A$193,0)+1,MATCH(F36,'用友贴出原始数据-利润表'!$B$5:$AK$5,0)+1)</f>
        <v>0</v>
      </c>
      <c r="G53" s="284">
        <f t="shared" si="6"/>
        <v>0</v>
      </c>
      <c r="H53" s="294">
        <f>INDEX('用友贴出原始数据-利润表'!$A$5:$AK$193,MATCH($A$53&amp;"调整额",'用友贴出原始数据-利润表'!$A$6:$A$193,0)+1,MATCH(H36,'用友贴出原始数据-利润表'!$B$5:$AK$5,0)+1)</f>
        <v>0</v>
      </c>
      <c r="I53" s="294">
        <f>INDEX('用友贴出原始数据-利润表'!$A$5:$AK$193,MATCH($A$53&amp;"调整额",'用友贴出原始数据-利润表'!$A$6:$A$193,0)+1,MATCH(I36,'用友贴出原始数据-利润表'!$B$5:$AK$5,0)+1)</f>
        <v>0</v>
      </c>
      <c r="J53" s="294">
        <f>INDEX('用友贴出原始数据-利润表'!$A$5:$AK$193,MATCH($A$53&amp;"调整额",'用友贴出原始数据-利润表'!$A$6:$A$193,0)+1,MATCH(J36,'用友贴出原始数据-利润表'!$B$5:$AK$5,0)+1)</f>
        <v>0</v>
      </c>
      <c r="K53" s="284">
        <f t="shared" si="7"/>
        <v>0</v>
      </c>
      <c r="L53" s="294">
        <f>INDEX('用友贴出原始数据-利润表'!$A$5:$AK$193,MATCH($A$53&amp;"调整额",'用友贴出原始数据-利润表'!$A$6:$A$193,0)+1,MATCH(L36,'用友贴出原始数据-利润表'!$B$5:$AK$5,0)+1)</f>
        <v>0</v>
      </c>
      <c r="M53" s="294">
        <f>INDEX('用友贴出原始数据-利润表'!$A$5:$AK$193,MATCH($A$53&amp;"调整额",'用友贴出原始数据-利润表'!$A$6:$A$193,0)+1,MATCH(M36,'用友贴出原始数据-利润表'!$B$5:$AK$5,0)+1)</f>
        <v>0</v>
      </c>
      <c r="N53" s="294">
        <f>INDEX('用友贴出原始数据-利润表'!$A$5:$AK$193,MATCH($A$53&amp;"调整额",'用友贴出原始数据-利润表'!$A$6:$A$193,0)+1,MATCH(N36,'用友贴出原始数据-利润表'!$B$5:$AK$5,0)+1)</f>
        <v>0</v>
      </c>
      <c r="O53" s="294">
        <f>INDEX('用友贴出原始数据-利润表'!$A$5:$AK$193,MATCH($A$53&amp;"调整额",'用友贴出原始数据-利润表'!$A$6:$A$193,0)+1,MATCH(O36,'用友贴出原始数据-利润表'!$B$5:$AK$5,0)+1)</f>
        <v>0</v>
      </c>
      <c r="P53" s="319">
        <f t="shared" si="11"/>
        <v>0</v>
      </c>
      <c r="Q53" s="294">
        <f>INDEX('用友贴出原始数据-利润表'!$A$5:$AK$193,MATCH($A$53&amp;"调整额",'用友贴出原始数据-利润表'!$A$6:$A$193,0)+1,MATCH(Q36,'用友贴出原始数据-利润表'!$B$5:$AK$5,0)+1)</f>
        <v>0</v>
      </c>
      <c r="R53" s="294">
        <f>INDEX('用友贴出原始数据-利润表'!$A$5:$AK$193,MATCH($A$53&amp;"调整额",'用友贴出原始数据-利润表'!$A$6:$A$193,0)+1,MATCH(R36,'用友贴出原始数据-利润表'!$B$5:$AK$5,0)+1)</f>
        <v>0</v>
      </c>
      <c r="S53" s="294">
        <f>INDEX('用友贴出原始数据-利润表'!$A$5:$AK$193,MATCH($A$53&amp;"调整额",'用友贴出原始数据-利润表'!$A$6:$A$193,0)+1,MATCH(S36,'用友贴出原始数据-利润表'!$B$5:$AK$5,0)+1)</f>
        <v>0</v>
      </c>
      <c r="T53" s="277">
        <f t="shared" si="9"/>
        <v>0</v>
      </c>
      <c r="U53" s="294">
        <f>INDEX('用友贴出原始数据-利润表'!$A$5:$AK$193,MATCH($A$53&amp;"调整额",'用友贴出原始数据-利润表'!$A$6:$A$193,0)+1,MATCH(U36,'用友贴出原始数据-利润表'!$B$5:$AK$5,0)+1)</f>
        <v>0</v>
      </c>
      <c r="V53" s="294">
        <f>INDEX('用友贴出原始数据-利润表'!$A$5:$AK$193,MATCH($A$53&amp;"调整额",'用友贴出原始数据-利润表'!$A$6:$A$193,0)+1,MATCH(V36,'用友贴出原始数据-利润表'!$B$5:$AK$5,0)+1)</f>
        <v>0</v>
      </c>
      <c r="W53" s="294">
        <f>INDEX('用友贴出原始数据-利润表'!$A$5:$AK$193,MATCH($A$53&amp;"调整额",'用友贴出原始数据-利润表'!$A$6:$A$193,0)+1,MATCH(W36,'用友贴出原始数据-利润表'!$B$5:$AK$5,0)+1)</f>
        <v>0</v>
      </c>
      <c r="X53" s="294">
        <f>INDEX('用友贴出原始数据-利润表'!$A$5:$AK$193,MATCH($A$53&amp;"调整额",'用友贴出原始数据-利润表'!$A$6:$A$193,0)+1,MATCH(X36,'用友贴出原始数据-利润表'!$B$5:$AK$5,0)+1)</f>
        <v>0</v>
      </c>
      <c r="Y53" s="294">
        <f>INDEX('用友贴出原始数据-利润表'!$A$5:$AK$193,MATCH($A$53&amp;"调整额",'用友贴出原始数据-利润表'!$A$6:$A$193,0)+1,MATCH(Y36,'用友贴出原始数据-利润表'!$B$5:$AK$5,0)+1)</f>
        <v>0</v>
      </c>
      <c r="Z53" s="294">
        <f>INDEX('用友贴出原始数据-利润表'!$A$5:$AK$193,MATCH($A$53&amp;"调整额",'用友贴出原始数据-利润表'!$A$6:$A$193,0)+1,MATCH(Z36,'用友贴出原始数据-利润表'!$B$5:$AK$5,0)+1)</f>
        <v>0</v>
      </c>
      <c r="AA53" s="294">
        <f>INDEX('用友贴出原始数据-利润表'!$A$5:$AK$193,MATCH($A$53&amp;"调整额",'用友贴出原始数据-利润表'!$A$6:$A$193,0)+1,MATCH(AA36,'用友贴出原始数据-利润表'!$B$5:$AK$5,0)+1)</f>
        <v>0</v>
      </c>
      <c r="AB53" s="294">
        <f>INDEX('用友贴出原始数据-利润表'!$A$5:$AK$193,MATCH($A$53&amp;"调整额",'用友贴出原始数据-利润表'!$A$6:$A$193,0)+1,MATCH(AB36,'用友贴出原始数据-利润表'!$B$5:$AK$5,0)+1)</f>
        <v>0</v>
      </c>
    </row>
    <row r="54" spans="1:29" ht="14.25">
      <c r="A54" s="291" t="s">
        <v>72</v>
      </c>
      <c r="B54" s="295">
        <f t="shared" si="10"/>
        <v>0</v>
      </c>
      <c r="C54" s="295">
        <v>0</v>
      </c>
      <c r="D54" s="290">
        <f>INDEX('用友贴出原始数据-利润表'!$A$5:$AK$193,MATCH($A54&amp;"调整额",'用友贴出原始数据-利润表'!$A$6:$A$193,0)+1,MATCH($D$36,'用友贴出原始数据-利润表'!$B$5:$AK$5,0)+1)+S54+AA54+F54</f>
        <v>0</v>
      </c>
      <c r="E54" s="288">
        <f>INDEX('用友贴出原始数据-利润表'!$A$5:$AK$193,MATCH(A54&amp;"调整额",'用友贴出原始数据-利润表'!$A$6:$A$193,0)+1,MATCH($E$36,'用友贴出原始数据-利润表'!$B$5:$AK$5,0)+1)+INDEX('用友贴出原始数据-利润表'!$A$5:$AK$193,MATCH(A54&amp;"调整额",'用友贴出原始数据-利润表'!$A$6:$A$193,0)+1,MATCH("广东分公司",'用友贴出原始数据-利润表'!$B$5:$AK$5,0)+1)+INDEX('用友贴出原始数据-利润表'!$A$5:$AK$193,MATCH($A$37&amp;"调整额",'用友贴出原始数据-利润表'!$A$6:$A$193,0)+1,MATCH("浙江分公司",'用友贴出原始数据-利润表'!$B$5:$AK$5,0)+1)</f>
        <v>0</v>
      </c>
      <c r="F54" s="296">
        <f>INDEX('用友贴出原始数据-利润表'!$A$5:$AK$193,MATCH($A$54&amp;"调整额",'用友贴出原始数据-利润表'!$A$6:$A$193,0)+1,MATCH(F36,'用友贴出原始数据-利润表'!$B$5:$AK$5,0)+1)</f>
        <v>0</v>
      </c>
      <c r="G54" s="284">
        <f t="shared" si="6"/>
        <v>0</v>
      </c>
      <c r="H54" s="296">
        <f>INDEX('用友贴出原始数据-利润表'!$A$5:$AK$193,MATCH($A$54&amp;"调整额",'用友贴出原始数据-利润表'!$A$6:$A$193,0)+1,MATCH(H36,'用友贴出原始数据-利润表'!$B$5:$AK$5,0)+1)</f>
        <v>0</v>
      </c>
      <c r="I54" s="296">
        <f>INDEX('用友贴出原始数据-利润表'!$A$5:$AK$193,MATCH($A$54&amp;"调整额",'用友贴出原始数据-利润表'!$A$6:$A$193,0)+1,MATCH(I36,'用友贴出原始数据-利润表'!$B$5:$AK$5,0)+1)</f>
        <v>0</v>
      </c>
      <c r="J54" s="296">
        <f>INDEX('用友贴出原始数据-利润表'!$A$5:$AK$193,MATCH($A$54&amp;"调整额",'用友贴出原始数据-利润表'!$A$6:$A$193,0)+1,MATCH(J36,'用友贴出原始数据-利润表'!$B$5:$AK$5,0)+1)</f>
        <v>0</v>
      </c>
      <c r="K54" s="284">
        <f t="shared" si="7"/>
        <v>0</v>
      </c>
      <c r="L54" s="296">
        <f>INDEX('用友贴出原始数据-利润表'!$A$5:$AK$193,MATCH($A$54&amp;"调整额",'用友贴出原始数据-利润表'!$A$6:$A$193,0)+1,MATCH(L36,'用友贴出原始数据-利润表'!$B$5:$AK$5,0)+1)</f>
        <v>0</v>
      </c>
      <c r="M54" s="296">
        <f>INDEX('用友贴出原始数据-利润表'!$A$5:$AK$193,MATCH($A$54&amp;"调整额",'用友贴出原始数据-利润表'!$A$6:$A$193,0)+1,MATCH(M36,'用友贴出原始数据-利润表'!$B$5:$AK$5,0)+1)</f>
        <v>0</v>
      </c>
      <c r="N54" s="296">
        <f>INDEX('用友贴出原始数据-利润表'!$A$5:$AK$193,MATCH($A$54&amp;"调整额",'用友贴出原始数据-利润表'!$A$6:$A$193,0)+1,MATCH(N36,'用友贴出原始数据-利润表'!$B$5:$AK$5,0)+1)</f>
        <v>0</v>
      </c>
      <c r="O54" s="296">
        <f>INDEX('用友贴出原始数据-利润表'!$A$5:$AK$193,MATCH($A$54&amp;"调整额",'用友贴出原始数据-利润表'!$A$6:$A$193,0)+1,MATCH(O36,'用友贴出原始数据-利润表'!$B$5:$AK$5,0)+1)</f>
        <v>0</v>
      </c>
      <c r="P54" s="320">
        <f t="shared" si="11"/>
        <v>0</v>
      </c>
      <c r="Q54" s="296">
        <f>INDEX('用友贴出原始数据-利润表'!$A$5:$AK$193,MATCH($A$54&amp;"调整额",'用友贴出原始数据-利润表'!$A$6:$A$193,0)+1,MATCH(Q36,'用友贴出原始数据-利润表'!$B$5:$AK$5,0)+1)</f>
        <v>0</v>
      </c>
      <c r="R54" s="296">
        <f>INDEX('用友贴出原始数据-利润表'!$A$5:$AK$193,MATCH($A$54&amp;"调整额",'用友贴出原始数据-利润表'!$A$6:$A$193,0)+1,MATCH(R36,'用友贴出原始数据-利润表'!$B$5:$AK$5,0)+1)</f>
        <v>0</v>
      </c>
      <c r="S54" s="296">
        <f>INDEX('用友贴出原始数据-利润表'!$A$5:$AK$193,MATCH($A$54&amp;"调整额",'用友贴出原始数据-利润表'!$A$6:$A$193,0)+1,MATCH(S36,'用友贴出原始数据-利润表'!$B$5:$AK$5,0)+1)</f>
        <v>0</v>
      </c>
      <c r="T54" s="277">
        <f t="shared" si="9"/>
        <v>0</v>
      </c>
      <c r="U54" s="296">
        <f>INDEX('用友贴出原始数据-利润表'!$A$5:$AK$193,MATCH($A$54&amp;"调整额",'用友贴出原始数据-利润表'!$A$6:$A$193,0)+1,MATCH(U36,'用友贴出原始数据-利润表'!$B$5:$AK$5,0)+1)</f>
        <v>0</v>
      </c>
      <c r="V54" s="296">
        <f>INDEX('用友贴出原始数据-利润表'!$A$5:$AK$193,MATCH($A$54&amp;"调整额",'用友贴出原始数据-利润表'!$A$6:$A$193,0)+1,MATCH(V36,'用友贴出原始数据-利润表'!$B$5:$AK$5,0)+1)</f>
        <v>0</v>
      </c>
      <c r="W54" s="296">
        <f>INDEX('用友贴出原始数据-利润表'!$A$5:$AK$193,MATCH($A$54&amp;"调整额",'用友贴出原始数据-利润表'!$A$6:$A$193,0)+1,MATCH(W36,'用友贴出原始数据-利润表'!$B$5:$AK$5,0)+1)</f>
        <v>0</v>
      </c>
      <c r="X54" s="296">
        <f>INDEX('用友贴出原始数据-利润表'!$A$5:$AK$193,MATCH($A$54&amp;"调整额",'用友贴出原始数据-利润表'!$A$6:$A$193,0)+1,MATCH(X36,'用友贴出原始数据-利润表'!$B$5:$AK$5,0)+1)</f>
        <v>0</v>
      </c>
      <c r="Y54" s="296">
        <f>INDEX('用友贴出原始数据-利润表'!$A$5:$AK$193,MATCH($A$54&amp;"调整额",'用友贴出原始数据-利润表'!$A$6:$A$193,0)+1,MATCH(Y36,'用友贴出原始数据-利润表'!$B$5:$AK$5,0)+1)</f>
        <v>0</v>
      </c>
      <c r="Z54" s="296">
        <f>INDEX('用友贴出原始数据-利润表'!$A$5:$AK$193,MATCH($A$54&amp;"调整额",'用友贴出原始数据-利润表'!$A$6:$A$193,0)+1,MATCH(Z36,'用友贴出原始数据-利润表'!$B$5:$AK$5,0)+1)</f>
        <v>0</v>
      </c>
      <c r="AA54" s="296">
        <f>INDEX('用友贴出原始数据-利润表'!$A$5:$AK$193,MATCH($A$54&amp;"调整额",'用友贴出原始数据-利润表'!$A$6:$A$193,0)+1,MATCH(AA36,'用友贴出原始数据-利润表'!$B$5:$AK$5,0)+1)</f>
        <v>0</v>
      </c>
      <c r="AB54" s="296">
        <f>INDEX('用友贴出原始数据-利润表'!$A$5:$AK$193,MATCH($A$54&amp;"调整额",'用友贴出原始数据-利润表'!$A$6:$A$193,0)+1,MATCH(AB36,'用友贴出原始数据-利润表'!$B$5:$AK$5,0)+1)</f>
        <v>0</v>
      </c>
    </row>
    <row r="55" spans="1:29" ht="14.25">
      <c r="A55" s="297" t="s">
        <v>73</v>
      </c>
      <c r="B55" s="300">
        <f t="shared" si="10"/>
        <v>253246246.08000001</v>
      </c>
      <c r="C55" s="300">
        <f>C37-C50</f>
        <v>-63149214.785422996</v>
      </c>
      <c r="D55" s="298">
        <f>D37-D50</f>
        <v>17533794.152898997</v>
      </c>
      <c r="E55" s="301">
        <f>E37-E50</f>
        <v>19226909.250576667</v>
      </c>
      <c r="F55" s="302">
        <f>INDEX('用友贴出原始数据-利润表'!$A$5:$AK$193,MATCH($A$55&amp;"调整额",'用友贴出原始数据-利润表'!$A$6:$A$193,0)+1,MATCH(F36,'用友贴出原始数据-利润表'!$B$5:$AK$5,0)+1)</f>
        <v>3415344.8158140001</v>
      </c>
      <c r="G55" s="284">
        <f t="shared" si="6"/>
        <v>214515200.90813208</v>
      </c>
      <c r="H55" s="302">
        <f>INDEX('用友贴出原始数据-利润表'!$A$5:$AK$193,MATCH($A$55&amp;"调整额",'用友贴出原始数据-利润表'!$A$6:$A$193,0)+1,MATCH(H36,'用友贴出原始数据-利润表'!$B$5:$AK$5,0)+1)</f>
        <v>229520954.954642</v>
      </c>
      <c r="I55" s="302">
        <f>INDEX('用友贴出原始数据-利润表'!$A$5:$AK$193,MATCH($A$55&amp;"调整额",'用友贴出原始数据-利润表'!$A$6:$A$193,0)+1,MATCH(I36,'用友贴出原始数据-利润表'!$B$5:$AK$5,0)+1)</f>
        <v>-211493.93042833</v>
      </c>
      <c r="J55" s="302">
        <f>INDEX('用友贴出原始数据-利润表'!$A$5:$AK$193,MATCH($A$55&amp;"调整额",'用友贴出原始数据-利润表'!$A$6:$A$193,0)+1,MATCH(J36,'用友贴出原始数据-利润表'!$B$5:$AK$5,0)+1)</f>
        <v>-14794260.116081599</v>
      </c>
      <c r="K55" s="284">
        <f t="shared" si="7"/>
        <v>15774039.169467267</v>
      </c>
      <c r="L55" s="302">
        <f>INDEX('用友贴出原始数据-利润表'!$A$5:$AK$193,MATCH($A$55&amp;"调整额",'用友贴出原始数据-利润表'!$A$6:$A$193,0)+1,MATCH(L36,'用友贴出原始数据-利润表'!$B$5:$AK$5,0)+1)</f>
        <v>16972803.680081598</v>
      </c>
      <c r="M55" s="302">
        <f>INDEX('用友贴出原始数据-利润表'!$A$5:$AK$193,MATCH($A$55&amp;"调整额",'用友贴出原始数据-利润表'!$A$6:$A$193,0)+1,MATCH(M36,'用友贴出原始数据-利润表'!$B$5:$AK$5,0)+1)</f>
        <v>10881693.599055</v>
      </c>
      <c r="N55" s="302">
        <f>INDEX('用友贴出原始数据-利润表'!$A$5:$AK$193,MATCH($A$55&amp;"调整额",'用友贴出原始数据-利润表'!$A$6:$A$193,0)+1,MATCH(N36,'用友贴出原始数据-利润表'!$B$5:$AK$5,0)+1)</f>
        <v>-4080251.5219453298</v>
      </c>
      <c r="O55" s="302">
        <f>INDEX('用友贴出原始数据-利润表'!$A$5:$AK$193,MATCH($A$55&amp;"调整额",'用友贴出原始数据-利润表'!$A$6:$A$193,0)+1,MATCH(O36,'用友贴出原始数据-利润表'!$B$5:$AK$5,0)+1)</f>
        <v>-8000206.5877240002</v>
      </c>
      <c r="P55" s="320">
        <f t="shared" si="11"/>
        <v>48944401.949735999</v>
      </c>
      <c r="Q55" s="302">
        <f>INDEX('用友贴出原始数据-利润表'!$A$5:$AK$193,MATCH($A$55&amp;"调整额",'用友贴出原始数据-利润表'!$A$6:$A$193,0)+1,MATCH(Q36,'用友贴出原始数据-利润表'!$B$5:$AK$5,0)+1)</f>
        <v>49289923.60689</v>
      </c>
      <c r="R55" s="302">
        <f>INDEX('用友贴出原始数据-利润表'!$A$5:$AK$193,MATCH($A$55&amp;"调整额",'用友贴出原始数据-利润表'!$A$6:$A$193,0)+1,MATCH(R36,'用友贴出原始数据-利润表'!$B$5:$AK$5,0)+1)</f>
        <v>-345521.65715400001</v>
      </c>
      <c r="S55" s="302">
        <f>INDEX('用友贴出原始数据-利润表'!$A$5:$AK$193,MATCH($A$55&amp;"调整额",'用友贴出原始数据-利润表'!$A$6:$A$193,0)+1,MATCH(S36,'用友贴出原始数据-利润表'!$B$5:$AK$5,0)+1)</f>
        <v>0</v>
      </c>
      <c r="T55" s="277">
        <f t="shared" si="9"/>
        <v>401115.43461200007</v>
      </c>
      <c r="U55" s="302">
        <f>INDEX('用友贴出原始数据-利润表'!$A$5:$AK$193,MATCH($A$55&amp;"调整额",'用友贴出原始数据-利润表'!$A$6:$A$193,0)+1,MATCH(U36,'用友贴出原始数据-利润表'!$B$5:$AK$5,0)+1)</f>
        <v>393915.00327500002</v>
      </c>
      <c r="V55" s="302">
        <f>INDEX('用友贴出原始数据-利润表'!$A$5:$AK$193,MATCH($A$55&amp;"调整额",'用友贴出原始数据-利润表'!$A$6:$A$193,0)+1,MATCH(V36,'用友贴出原始数据-利润表'!$B$5:$AK$5,0)+1)</f>
        <v>-34503.539208000002</v>
      </c>
      <c r="W55" s="302">
        <f>W37-W50</f>
        <v>144754.52940600005</v>
      </c>
      <c r="X55" s="302">
        <f>INDEX('用友贴出原始数据-利润表'!$A$5:$AK$193,MATCH($A$55&amp;"调整额",'用友贴出原始数据-利润表'!$A$6:$A$193,0)+1,MATCH(X36,'用友贴出原始数据-利润表'!$B$5:$AK$5,0)+1)</f>
        <v>-103050.558861</v>
      </c>
      <c r="Y55" s="302">
        <f>INDEX('用友贴出原始数据-利润表'!$A$5:$AK$193,MATCH($A$55&amp;"调整额",'用友贴出原始数据-利润表'!$A$6:$A$193,0)+1,MATCH(Y36,'用友贴出原始数据-利润表'!$B$5:$AK$5,0)+1)</f>
        <v>0</v>
      </c>
      <c r="Z55" s="302">
        <f>INDEX('用友贴出原始数据-利润表'!$A$5:$AK$193,MATCH($A$55&amp;"调整额",'用友贴出原始数据-利润表'!$A$6:$A$193,0)+1,MATCH(Z36,'用友贴出原始数据-利润表'!$B$5:$AK$5,0)+1)</f>
        <v>0</v>
      </c>
      <c r="AA55" s="302">
        <f>INDEX('用友贴出原始数据-利润表'!$A$5:$AK$193,MATCH($A$55&amp;"调整额",'用友贴出原始数据-利润表'!$A$6:$A$193,0)+1,MATCH(AA36,'用友贴出原始数据-利润表'!$B$5:$AK$5,0)+1)</f>
        <v>0</v>
      </c>
      <c r="AB55" s="302">
        <f>INDEX('用友贴出原始数据-利润表'!$A$5:$AK$193,MATCH($A$55&amp;"调整额",'用友贴出原始数据-利润表'!$A$6:$A$193,0)+1,MATCH(AB36,'用友贴出原始数据-利润表'!$B$5:$AK$5,0)+1)</f>
        <v>-76514.759999999995</v>
      </c>
    </row>
    <row r="56" spans="1:29" ht="14.25">
      <c r="A56" s="291" t="s">
        <v>49</v>
      </c>
      <c r="B56" s="303">
        <f t="shared" si="10"/>
        <v>0</v>
      </c>
      <c r="C56" s="303">
        <v>0</v>
      </c>
      <c r="D56" s="290">
        <f>INDEX('用友贴出原始数据-利润表'!$A$5:$AK$193,MATCH($A56&amp;"调整额",'用友贴出原始数据-利润表'!$A$6:$A$193,0)+1,MATCH($D$36,'用友贴出原始数据-利润表'!$B$5:$AK$5,0)+1)+S56+AA56+F56</f>
        <v>0</v>
      </c>
      <c r="E56" s="305">
        <f>INDEX('用友贴出原始数据-利润表'!$A$5:$AK$193,MATCH(A56&amp;"调整额",'用友贴出原始数据-利润表'!$A$6:$A$193,0)+1,MATCH($E$36,'用友贴出原始数据-利润表'!$B$5:$AK$5,0)+1)+INDEX('用友贴出原始数据-利润表'!$A$5:$AK$193,MATCH(A56&amp;"调整额",'用友贴出原始数据-利润表'!$A$6:$A$193,0)+1,MATCH("广东分公司",'用友贴出原始数据-利润表'!$B$5:$AK$5,0)+1)+INDEX('用友贴出原始数据-利润表'!$A$5:$AK$193,MATCH($A$37&amp;"调整额",'用友贴出原始数据-利润表'!$A$6:$A$193,0)+1,MATCH("浙江分公司",'用友贴出原始数据-利润表'!$B$5:$AK$5,0)+1)</f>
        <v>0</v>
      </c>
      <c r="F56" s="304">
        <f>INDEX('用友贴出原始数据-利润表'!$A$5:$AK$193,MATCH($A$56&amp;"调整额",'用友贴出原始数据-利润表'!$A$6:$A$193,0)+1,MATCH(F36,'用友贴出原始数据-利润表'!$B$5:$AK$5,0)+1)</f>
        <v>0</v>
      </c>
      <c r="G56" s="284">
        <f t="shared" si="6"/>
        <v>0</v>
      </c>
      <c r="H56" s="304">
        <f>INDEX('用友贴出原始数据-利润表'!$A$5:$AK$193,MATCH($A$56&amp;"调整额",'用友贴出原始数据-利润表'!$A$6:$A$193,0)+1,MATCH(H36,'用友贴出原始数据-利润表'!$B$5:$AK$5,0)+1)</f>
        <v>0</v>
      </c>
      <c r="I56" s="304">
        <f>INDEX('用友贴出原始数据-利润表'!$A$5:$AK$193,MATCH($A$56&amp;"调整额",'用友贴出原始数据-利润表'!$A$6:$A$193,0)+1,MATCH(I36,'用友贴出原始数据-利润表'!$B$5:$AK$5,0)+1)</f>
        <v>0</v>
      </c>
      <c r="J56" s="304">
        <f>INDEX('用友贴出原始数据-利润表'!$A$5:$AK$193,MATCH($A$56&amp;"调整额",'用友贴出原始数据-利润表'!$A$6:$A$193,0)+1,MATCH(J36,'用友贴出原始数据-利润表'!$B$5:$AK$5,0)+1)</f>
        <v>0</v>
      </c>
      <c r="K56" s="284">
        <f t="shared" si="7"/>
        <v>0</v>
      </c>
      <c r="L56" s="304">
        <f>INDEX('用友贴出原始数据-利润表'!$A$5:$AK$193,MATCH($A$56&amp;"调整额",'用友贴出原始数据-利润表'!$A$6:$A$193,0)+1,MATCH(L36,'用友贴出原始数据-利润表'!$B$5:$AK$5,0)+1)</f>
        <v>0</v>
      </c>
      <c r="M56" s="304">
        <f>INDEX('用友贴出原始数据-利润表'!$A$5:$AK$193,MATCH($A$56&amp;"调整额",'用友贴出原始数据-利润表'!$A$6:$A$193,0)+1,MATCH(M36,'用友贴出原始数据-利润表'!$B$5:$AK$5,0)+1)</f>
        <v>0</v>
      </c>
      <c r="N56" s="304">
        <f>INDEX('用友贴出原始数据-利润表'!$A$5:$AK$193,MATCH($A$56&amp;"调整额",'用友贴出原始数据-利润表'!$A$6:$A$193,0)+1,MATCH(N36,'用友贴出原始数据-利润表'!$B$5:$AK$5,0)+1)</f>
        <v>0</v>
      </c>
      <c r="O56" s="304">
        <f>INDEX('用友贴出原始数据-利润表'!$A$5:$AK$193,MATCH($A$56&amp;"调整额",'用友贴出原始数据-利润表'!$A$6:$A$193,0)+1,MATCH(O36,'用友贴出原始数据-利润表'!$B$5:$AK$5,0)+1)</f>
        <v>0</v>
      </c>
      <c r="P56" s="321">
        <f t="shared" si="11"/>
        <v>0</v>
      </c>
      <c r="Q56" s="304">
        <f>INDEX('用友贴出原始数据-利润表'!$A$5:$AK$193,MATCH($A$56&amp;"调整额",'用友贴出原始数据-利润表'!$A$6:$A$193,0)+1,MATCH(Q36,'用友贴出原始数据-利润表'!$B$5:$AK$5,0)+1)</f>
        <v>0</v>
      </c>
      <c r="R56" s="304">
        <f>INDEX('用友贴出原始数据-利润表'!$A$5:$AK$193,MATCH($A$56&amp;"调整额",'用友贴出原始数据-利润表'!$A$6:$A$193,0)+1,MATCH(R36,'用友贴出原始数据-利润表'!$B$5:$AK$5,0)+1)</f>
        <v>0</v>
      </c>
      <c r="S56" s="304">
        <f>INDEX('用友贴出原始数据-利润表'!$A$5:$AK$193,MATCH($A$56&amp;"调整额",'用友贴出原始数据-利润表'!$A$6:$A$193,0)+1,MATCH(S36,'用友贴出原始数据-利润表'!$B$5:$AK$5,0)+1)</f>
        <v>0</v>
      </c>
      <c r="T56" s="277">
        <f t="shared" si="9"/>
        <v>0</v>
      </c>
      <c r="U56" s="304">
        <f>INDEX('用友贴出原始数据-利润表'!$A$5:$AK$193,MATCH($A$56&amp;"调整额",'用友贴出原始数据-利润表'!$A$6:$A$193,0)+1,MATCH(U36,'用友贴出原始数据-利润表'!$B$5:$AK$5,0)+1)</f>
        <v>0</v>
      </c>
      <c r="V56" s="304">
        <f>INDEX('用友贴出原始数据-利润表'!$A$5:$AK$193,MATCH($A$56&amp;"调整额",'用友贴出原始数据-利润表'!$A$6:$A$193,0)+1,MATCH(V36,'用友贴出原始数据-利润表'!$B$5:$AK$5,0)+1)</f>
        <v>0</v>
      </c>
      <c r="W56" s="304">
        <f>INDEX('用友贴出原始数据-利润表'!$A$5:$AK$193,MATCH($A$56&amp;"调整额",'用友贴出原始数据-利润表'!$A$6:$A$193,0)+1,MATCH(W36,'用友贴出原始数据-利润表'!$B$5:$AK$5,0)+1)</f>
        <v>0</v>
      </c>
      <c r="X56" s="304">
        <f>INDEX('用友贴出原始数据-利润表'!$A$5:$AK$193,MATCH($A$56&amp;"调整额",'用友贴出原始数据-利润表'!$A$6:$A$193,0)+1,MATCH(X36,'用友贴出原始数据-利润表'!$B$5:$AK$5,0)+1)</f>
        <v>0</v>
      </c>
      <c r="Y56" s="304">
        <f>INDEX('用友贴出原始数据-利润表'!$A$5:$AK$193,MATCH($A$56&amp;"调整额",'用友贴出原始数据-利润表'!$A$6:$A$193,0)+1,MATCH(Y36,'用友贴出原始数据-利润表'!$B$5:$AK$5,0)+1)</f>
        <v>0</v>
      </c>
      <c r="Z56" s="304">
        <f>INDEX('用友贴出原始数据-利润表'!$A$5:$AK$193,MATCH($A$56&amp;"调整额",'用友贴出原始数据-利润表'!$A$6:$A$193,0)+1,MATCH(Z36,'用友贴出原始数据-利润表'!$B$5:$AK$5,0)+1)</f>
        <v>0</v>
      </c>
      <c r="AA56" s="304">
        <f>INDEX('用友贴出原始数据-利润表'!$A$5:$AK$193,MATCH($A$56&amp;"调整额",'用友贴出原始数据-利润表'!$A$6:$A$193,0)+1,MATCH(AA36,'用友贴出原始数据-利润表'!$B$5:$AK$5,0)+1)</f>
        <v>0</v>
      </c>
      <c r="AB56" s="304">
        <f>INDEX('用友贴出原始数据-利润表'!$A$5:$AK$193,MATCH($A$56&amp;"调整额",'用友贴出原始数据-利润表'!$A$6:$A$193,0)+1,MATCH(AB36,'用友贴出原始数据-利润表'!$B$5:$AK$5,0)+1)</f>
        <v>0</v>
      </c>
    </row>
    <row r="57" spans="1:29" ht="14.25">
      <c r="A57" s="291" t="s">
        <v>50</v>
      </c>
      <c r="B57" s="295">
        <f t="shared" si="10"/>
        <v>0</v>
      </c>
      <c r="C57" s="295">
        <v>0</v>
      </c>
      <c r="D57" s="290">
        <f>INDEX('用友贴出原始数据-利润表'!$A$5:$AK$193,MATCH($A57&amp;"调整额",'用友贴出原始数据-利润表'!$A$6:$A$193,0)+1,MATCH($D$36,'用友贴出原始数据-利润表'!$B$5:$AK$5,0)+1)+S57+AA57+F57</f>
        <v>0</v>
      </c>
      <c r="E57" s="288">
        <f>INDEX('用友贴出原始数据-利润表'!$A$5:$AK$193,MATCH(A57&amp;"调整额",'用友贴出原始数据-利润表'!$A$6:$A$193,0)+1,MATCH($E$36,'用友贴出原始数据-利润表'!$B$5:$AK$5,0)+1)+INDEX('用友贴出原始数据-利润表'!$A$5:$AK$193,MATCH(A57&amp;"调整额",'用友贴出原始数据-利润表'!$A$6:$A$193,0)+1,MATCH("广东分公司",'用友贴出原始数据-利润表'!$B$5:$AK$5,0)+1)+INDEX('用友贴出原始数据-利润表'!$A$5:$AK$193,MATCH($A$37&amp;"调整额",'用友贴出原始数据-利润表'!$A$6:$A$193,0)+1,MATCH("浙江分公司",'用友贴出原始数据-利润表'!$B$5:$AK$5,0)+1)</f>
        <v>0</v>
      </c>
      <c r="F57" s="296">
        <f>INDEX('用友贴出原始数据-利润表'!$A$5:$AK$193,MATCH($A$57&amp;"调整额",'用友贴出原始数据-利润表'!$A$6:$A$193,0)+1,MATCH(F36,'用友贴出原始数据-利润表'!$B$5:$AK$5,0)+1)</f>
        <v>0</v>
      </c>
      <c r="G57" s="284">
        <f t="shared" si="6"/>
        <v>0</v>
      </c>
      <c r="H57" s="296">
        <f>INDEX('用友贴出原始数据-利润表'!$A$5:$AK$193,MATCH($A$57&amp;"调整额",'用友贴出原始数据-利润表'!$A$6:$A$193,0)+1,MATCH(H36,'用友贴出原始数据-利润表'!$B$5:$AK$5,0)+1)</f>
        <v>0</v>
      </c>
      <c r="I57" s="296">
        <f>INDEX('用友贴出原始数据-利润表'!$A$5:$AK$193,MATCH($A$57&amp;"调整额",'用友贴出原始数据-利润表'!$A$6:$A$193,0)+1,MATCH(I36,'用友贴出原始数据-利润表'!$B$5:$AK$5,0)+1)</f>
        <v>0</v>
      </c>
      <c r="J57" s="296">
        <f>INDEX('用友贴出原始数据-利润表'!$A$5:$AK$193,MATCH($A$57&amp;"调整额",'用友贴出原始数据-利润表'!$A$6:$A$193,0)+1,MATCH(J36,'用友贴出原始数据-利润表'!$B$5:$AK$5,0)+1)</f>
        <v>0</v>
      </c>
      <c r="K57" s="284">
        <f t="shared" si="7"/>
        <v>0</v>
      </c>
      <c r="L57" s="296">
        <f>INDEX('用友贴出原始数据-利润表'!$A$5:$AK$193,MATCH($A$57&amp;"调整额",'用友贴出原始数据-利润表'!$A$6:$A$193,0)+1,MATCH(L36,'用友贴出原始数据-利润表'!$B$5:$AK$5,0)+1)</f>
        <v>0</v>
      </c>
      <c r="M57" s="296">
        <f>INDEX('用友贴出原始数据-利润表'!$A$5:$AK$193,MATCH($A$57&amp;"调整额",'用友贴出原始数据-利润表'!$A$6:$A$193,0)+1,MATCH(M36,'用友贴出原始数据-利润表'!$B$5:$AK$5,0)+1)</f>
        <v>0</v>
      </c>
      <c r="N57" s="296">
        <f>INDEX('用友贴出原始数据-利润表'!$A$5:$AK$193,MATCH($A$57&amp;"调整额",'用友贴出原始数据-利润表'!$A$6:$A$193,0)+1,MATCH(N36,'用友贴出原始数据-利润表'!$B$5:$AK$5,0)+1)</f>
        <v>0</v>
      </c>
      <c r="O57" s="296">
        <f>INDEX('用友贴出原始数据-利润表'!$A$5:$AK$193,MATCH($A$57&amp;"调整额",'用友贴出原始数据-利润表'!$A$6:$A$193,0)+1,MATCH(O36,'用友贴出原始数据-利润表'!$B$5:$AK$5,0)+1)</f>
        <v>0</v>
      </c>
      <c r="P57" s="320">
        <f t="shared" si="11"/>
        <v>0</v>
      </c>
      <c r="Q57" s="296">
        <f>INDEX('用友贴出原始数据-利润表'!$A$5:$AK$193,MATCH($A$57&amp;"调整额",'用友贴出原始数据-利润表'!$A$6:$A$193,0)+1,MATCH(Q36,'用友贴出原始数据-利润表'!$B$5:$AK$5,0)+1)</f>
        <v>0</v>
      </c>
      <c r="R57" s="296">
        <f>INDEX('用友贴出原始数据-利润表'!$A$5:$AK$193,MATCH($A$57&amp;"调整额",'用友贴出原始数据-利润表'!$A$6:$A$193,0)+1,MATCH(R36,'用友贴出原始数据-利润表'!$B$5:$AK$5,0)+1)</f>
        <v>0</v>
      </c>
      <c r="S57" s="296">
        <f>INDEX('用友贴出原始数据-利润表'!$A$5:$AK$193,MATCH($A$57&amp;"调整额",'用友贴出原始数据-利润表'!$A$6:$A$193,0)+1,MATCH(S36,'用友贴出原始数据-利润表'!$B$5:$AK$5,0)+1)</f>
        <v>0</v>
      </c>
      <c r="T57" s="277">
        <f t="shared" si="9"/>
        <v>0</v>
      </c>
      <c r="U57" s="296">
        <f>INDEX('用友贴出原始数据-利润表'!$A$5:$AK$193,MATCH($A$57&amp;"调整额",'用友贴出原始数据-利润表'!$A$6:$A$193,0)+1,MATCH(U36,'用友贴出原始数据-利润表'!$B$5:$AK$5,0)+1)</f>
        <v>0</v>
      </c>
      <c r="V57" s="296">
        <f>INDEX('用友贴出原始数据-利润表'!$A$5:$AK$193,MATCH($A$57&amp;"调整额",'用友贴出原始数据-利润表'!$A$6:$A$193,0)+1,MATCH(V36,'用友贴出原始数据-利润表'!$B$5:$AK$5,0)+1)</f>
        <v>0</v>
      </c>
      <c r="W57" s="296">
        <f>INDEX('用友贴出原始数据-利润表'!$A$5:$AK$193,MATCH($A$57&amp;"调整额",'用友贴出原始数据-利润表'!$A$6:$A$193,0)+1,MATCH(W36,'用友贴出原始数据-利润表'!$B$5:$AK$5,0)+1)</f>
        <v>0</v>
      </c>
      <c r="X57" s="296">
        <f>INDEX('用友贴出原始数据-利润表'!$A$5:$AK$193,MATCH($A$57&amp;"调整额",'用友贴出原始数据-利润表'!$A$6:$A$193,0)+1,MATCH(X36,'用友贴出原始数据-利润表'!$B$5:$AK$5,0)+1)</f>
        <v>0</v>
      </c>
      <c r="Y57" s="296">
        <f>INDEX('用友贴出原始数据-利润表'!$A$5:$AK$193,MATCH($A$57&amp;"调整额",'用友贴出原始数据-利润表'!$A$6:$A$193,0)+1,MATCH(Y36,'用友贴出原始数据-利润表'!$B$5:$AK$5,0)+1)</f>
        <v>0</v>
      </c>
      <c r="Z57" s="296">
        <f>INDEX('用友贴出原始数据-利润表'!$A$5:$AK$193,MATCH($A$57&amp;"调整额",'用友贴出原始数据-利润表'!$A$6:$A$193,0)+1,MATCH(Z36,'用友贴出原始数据-利润表'!$B$5:$AK$5,0)+1)</f>
        <v>0</v>
      </c>
      <c r="AA57" s="296">
        <f>INDEX('用友贴出原始数据-利润表'!$A$5:$AK$193,MATCH($A$57&amp;"调整额",'用友贴出原始数据-利润表'!$A$6:$A$193,0)+1,MATCH(AA36,'用友贴出原始数据-利润表'!$B$5:$AK$5,0)+1)</f>
        <v>0</v>
      </c>
      <c r="AB57" s="296">
        <f>INDEX('用友贴出原始数据-利润表'!$A$5:$AK$193,MATCH($A$57&amp;"调整额",'用友贴出原始数据-利润表'!$A$6:$A$193,0)+1,MATCH(AB36,'用友贴出原始数据-利润表'!$B$5:$AK$5,0)+1)</f>
        <v>0</v>
      </c>
    </row>
    <row r="58" spans="1:29" ht="14.25">
      <c r="A58" s="297" t="s">
        <v>74</v>
      </c>
      <c r="B58" s="306">
        <f t="shared" si="10"/>
        <v>253246246.08000001</v>
      </c>
      <c r="C58" s="306">
        <f>C37-C50</f>
        <v>-63149214.785422996</v>
      </c>
      <c r="D58" s="298">
        <f>D55+D56-D57</f>
        <v>17533794.152898997</v>
      </c>
      <c r="E58" s="307">
        <f>E37-E50</f>
        <v>19226909.250576667</v>
      </c>
      <c r="F58" s="308">
        <f>INDEX('用友贴出原始数据-利润表'!$A$5:$AK$193,MATCH($A$58&amp;"调整额",'用友贴出原始数据-利润表'!$A$6:$A$193,0)+1,MATCH(F36,'用友贴出原始数据-利润表'!$B$5:$AK$5,0)+1)</f>
        <v>3415344.8158140001</v>
      </c>
      <c r="G58" s="284">
        <f t="shared" si="6"/>
        <v>214515200.90813208</v>
      </c>
      <c r="H58" s="308">
        <f>INDEX('用友贴出原始数据-利润表'!$A$5:$AK$193,MATCH($A$58&amp;"调整额",'用友贴出原始数据-利润表'!$A$6:$A$193,0)+1,MATCH(H36,'用友贴出原始数据-利润表'!$B$5:$AK$5,0)+1)</f>
        <v>229520954.954642</v>
      </c>
      <c r="I58" s="308">
        <f>INDEX('用友贴出原始数据-利润表'!$A$5:$AK$193,MATCH($A$58&amp;"调整额",'用友贴出原始数据-利润表'!$A$6:$A$193,0)+1,MATCH(I36,'用友贴出原始数据-利润表'!$B$5:$AK$5,0)+1)</f>
        <v>-211493.93042833</v>
      </c>
      <c r="J58" s="308">
        <f>INDEX('用友贴出原始数据-利润表'!$A$5:$AK$193,MATCH($A$58&amp;"调整额",'用友贴出原始数据-利润表'!$A$6:$A$193,0)+1,MATCH(J36,'用友贴出原始数据-利润表'!$B$5:$AK$5,0)+1)</f>
        <v>-14794260.116081599</v>
      </c>
      <c r="K58" s="284">
        <f t="shared" si="7"/>
        <v>15774039.169467267</v>
      </c>
      <c r="L58" s="308">
        <f>INDEX('用友贴出原始数据-利润表'!$A$5:$AK$193,MATCH($A$58&amp;"调整额",'用友贴出原始数据-利润表'!$A$6:$A$193,0)+1,MATCH(L36,'用友贴出原始数据-利润表'!$B$5:$AK$5,0)+1)</f>
        <v>16972803.680081598</v>
      </c>
      <c r="M58" s="308">
        <f>INDEX('用友贴出原始数据-利润表'!$A$5:$AK$193,MATCH($A$58&amp;"调整额",'用友贴出原始数据-利润表'!$A$6:$A$193,0)+1,MATCH(M36,'用友贴出原始数据-利润表'!$B$5:$AK$5,0)+1)</f>
        <v>10881693.599055</v>
      </c>
      <c r="N58" s="308">
        <f>INDEX('用友贴出原始数据-利润表'!$A$5:$AK$193,MATCH($A$58&amp;"调整额",'用友贴出原始数据-利润表'!$A$6:$A$193,0)+1,MATCH(N36,'用友贴出原始数据-利润表'!$B$5:$AK$5,0)+1)</f>
        <v>-4080251.5219453298</v>
      </c>
      <c r="O58" s="308">
        <f>INDEX('用友贴出原始数据-利润表'!$A$5:$AK$193,MATCH($A$58&amp;"调整额",'用友贴出原始数据-利润表'!$A$6:$A$193,0)+1,MATCH(O36,'用友贴出原始数据-利润表'!$B$5:$AK$5,0)+1)</f>
        <v>-8000206.5877240002</v>
      </c>
      <c r="P58" s="319">
        <f t="shared" si="11"/>
        <v>48944401.949735999</v>
      </c>
      <c r="Q58" s="308">
        <f>INDEX('用友贴出原始数据-利润表'!$A$5:$AK$193,MATCH($A$58&amp;"调整额",'用友贴出原始数据-利润表'!$A$6:$A$193,0)+1,MATCH(Q36,'用友贴出原始数据-利润表'!$B$5:$AK$5,0)+1)</f>
        <v>49289923.60689</v>
      </c>
      <c r="R58" s="308">
        <f>INDEX('用友贴出原始数据-利润表'!$A$5:$AK$193,MATCH($A$58&amp;"调整额",'用友贴出原始数据-利润表'!$A$6:$A$193,0)+1,MATCH(R36,'用友贴出原始数据-利润表'!$B$5:$AK$5,0)+1)</f>
        <v>-345521.65715400001</v>
      </c>
      <c r="S58" s="308">
        <f>INDEX('用友贴出原始数据-利润表'!$A$5:$AK$193,MATCH($A$58&amp;"调整额",'用友贴出原始数据-利润表'!$A$6:$A$193,0)+1,MATCH(S36,'用友贴出原始数据-利润表'!$B$5:$AK$5,0)+1)</f>
        <v>0</v>
      </c>
      <c r="T58" s="277">
        <f t="shared" si="9"/>
        <v>401115.43461200007</v>
      </c>
      <c r="U58" s="308">
        <f>INDEX('用友贴出原始数据-利润表'!$A$5:$AK$193,MATCH($A$58&amp;"调整额",'用友贴出原始数据-利润表'!$A$6:$A$193,0)+1,MATCH(U36,'用友贴出原始数据-利润表'!$B$5:$AK$5,0)+1)</f>
        <v>393915.00327500002</v>
      </c>
      <c r="V58" s="308">
        <f>INDEX('用友贴出原始数据-利润表'!$A$5:$AK$193,MATCH($A$58&amp;"调整额",'用友贴出原始数据-利润表'!$A$6:$A$193,0)+1,MATCH(V36,'用友贴出原始数据-利润表'!$B$5:$AK$5,0)+1)</f>
        <v>-34503.539208000002</v>
      </c>
      <c r="W58" s="308">
        <f>W55+W56-W57</f>
        <v>144754.52940600005</v>
      </c>
      <c r="X58" s="308">
        <f>INDEX('用友贴出原始数据-利润表'!$A$5:$AK$193,MATCH($A$58&amp;"调整额",'用友贴出原始数据-利润表'!$A$6:$A$193,0)+1,MATCH(X36,'用友贴出原始数据-利润表'!$B$5:$AK$5,0)+1)</f>
        <v>-103050.558861</v>
      </c>
      <c r="Y58" s="308">
        <f>INDEX('用友贴出原始数据-利润表'!$A$5:$AK$193,MATCH($A$58&amp;"调整额",'用友贴出原始数据-利润表'!$A$6:$A$193,0)+1,MATCH(Y36,'用友贴出原始数据-利润表'!$B$5:$AK$5,0)+1)</f>
        <v>0</v>
      </c>
      <c r="Z58" s="308">
        <f>INDEX('用友贴出原始数据-利润表'!$A$5:$AK$193,MATCH($A$58&amp;"调整额",'用友贴出原始数据-利润表'!$A$6:$A$193,0)+1,MATCH(Z36,'用友贴出原始数据-利润表'!$B$5:$AK$5,0)+1)</f>
        <v>0</v>
      </c>
      <c r="AA58" s="308">
        <f>INDEX('用友贴出原始数据-利润表'!$A$5:$AK$193,MATCH($A$58&amp;"调整额",'用友贴出原始数据-利润表'!$A$6:$A$193,0)+1,MATCH(AA36,'用友贴出原始数据-利润表'!$B$5:$AK$5,0)+1)</f>
        <v>0</v>
      </c>
      <c r="AB58" s="308">
        <f>INDEX('用友贴出原始数据-利润表'!$A$5:$AK$193,MATCH($A$58&amp;"调整额",'用友贴出原始数据-利润表'!$A$6:$A$193,0)+1,MATCH(AB36,'用友贴出原始数据-利润表'!$B$5:$AK$5,0)+1)</f>
        <v>-76514.759999999995</v>
      </c>
    </row>
    <row r="59" spans="1:29" ht="14.25">
      <c r="A59" s="291" t="s">
        <v>75</v>
      </c>
      <c r="B59" s="306">
        <f>B28/0.75*0.25</f>
        <v>63311561.520000003</v>
      </c>
      <c r="C59" s="345"/>
      <c r="D59" s="294">
        <f>INDEX('用友贴出原始数据-利润表'!$A$5:$AK$193,MATCH($A59&amp;"调整额",'用友贴出原始数据-利润表'!$A$6:$A$193,0)+1,MATCH($D$36,'用友贴出原始数据-利润表'!$B$5:$AK$5,0)+1)+S59+AA59+F59</f>
        <v>0</v>
      </c>
      <c r="E59" s="293">
        <v>0</v>
      </c>
      <c r="F59" s="294">
        <f>INDEX('用友贴出原始数据-利润表'!$A$5:$AK$193,MATCH($A$59&amp;"调整额",'用友贴出原始数据-利润表'!$A$6:$A$193,0)+1,MATCH(F36,'用友贴出原始数据-利润表'!$B$5:$AK$5,0)+1)</f>
        <v>0</v>
      </c>
      <c r="G59" s="284">
        <f t="shared" si="6"/>
        <v>0</v>
      </c>
      <c r="H59" s="294">
        <f>INDEX('用友贴出原始数据-利润表'!$A$5:$AK$193,MATCH($A$59&amp;"调整额",'用友贴出原始数据-利润表'!$A$6:$A$193,0)+1,MATCH(H36,'用友贴出原始数据-利润表'!$B$5:$AK$5,0)+1)</f>
        <v>0</v>
      </c>
      <c r="I59" s="294">
        <f>INDEX('用友贴出原始数据-利润表'!$A$5:$AK$193,MATCH($A$59&amp;"调整额",'用友贴出原始数据-利润表'!$A$6:$A$193,0)+1,MATCH(I36,'用友贴出原始数据-利润表'!$B$5:$AK$5,0)+1)</f>
        <v>0</v>
      </c>
      <c r="J59" s="294">
        <f>INDEX('用友贴出原始数据-利润表'!$A$5:$AK$193,MATCH($A$59&amp;"调整额",'用友贴出原始数据-利润表'!$A$6:$A$193,0)+1,MATCH(J36,'用友贴出原始数据-利润表'!$B$5:$AK$5,0)+1)</f>
        <v>0</v>
      </c>
      <c r="K59" s="284">
        <f t="shared" si="7"/>
        <v>0</v>
      </c>
      <c r="L59" s="294">
        <f>INDEX('用友贴出原始数据-利润表'!$A$5:$AK$193,MATCH($A$59&amp;"调整额",'用友贴出原始数据-利润表'!$A$6:$A$193,0)+1,MATCH(L36,'用友贴出原始数据-利润表'!$B$5:$AK$5,0)+1)</f>
        <v>0</v>
      </c>
      <c r="M59" s="294">
        <f>INDEX('用友贴出原始数据-利润表'!$A$5:$AK$193,MATCH($A$59&amp;"调整额",'用友贴出原始数据-利润表'!$A$6:$A$193,0)+1,MATCH(M36,'用友贴出原始数据-利润表'!$B$5:$AK$5,0)+1)</f>
        <v>0</v>
      </c>
      <c r="N59" s="294">
        <f>INDEX('用友贴出原始数据-利润表'!$A$5:$AK$193,MATCH($A$59&amp;"调整额",'用友贴出原始数据-利润表'!$A$6:$A$193,0)+1,MATCH(N36,'用友贴出原始数据-利润表'!$B$5:$AK$5,0)+1)</f>
        <v>0</v>
      </c>
      <c r="O59" s="294">
        <f>INDEX('用友贴出原始数据-利润表'!$A$5:$AK$193,MATCH($A$59&amp;"调整额",'用友贴出原始数据-利润表'!$A$6:$A$193,0)+1,MATCH(O36,'用友贴出原始数据-利润表'!$B$5:$AK$5,0)+1)</f>
        <v>0</v>
      </c>
      <c r="P59" s="319">
        <f t="shared" si="11"/>
        <v>0</v>
      </c>
      <c r="Q59" s="294">
        <f>INDEX('用友贴出原始数据-利润表'!$A$5:$AK$193,MATCH($A$59&amp;"调整额",'用友贴出原始数据-利润表'!$A$6:$A$193,0)+1,MATCH(Q36,'用友贴出原始数据-利润表'!$B$5:$AK$5,0)+1)</f>
        <v>0</v>
      </c>
      <c r="R59" s="294">
        <f>INDEX('用友贴出原始数据-利润表'!$A$5:$AK$193,MATCH($A$59&amp;"调整额",'用友贴出原始数据-利润表'!$A$6:$A$193,0)+1,MATCH(R36,'用友贴出原始数据-利润表'!$B$5:$AK$5,0)+1)</f>
        <v>0</v>
      </c>
      <c r="S59" s="294">
        <f>INDEX('用友贴出原始数据-利润表'!$A$5:$AK$193,MATCH($A$59&amp;"调整额",'用友贴出原始数据-利润表'!$A$6:$A$193,0)+1,MATCH(S36,'用友贴出原始数据-利润表'!$B$5:$AK$5,0)+1)</f>
        <v>0</v>
      </c>
      <c r="T59" s="277">
        <f t="shared" si="9"/>
        <v>0</v>
      </c>
      <c r="U59" s="294">
        <f>INDEX('用友贴出原始数据-利润表'!$A$5:$AK$193,MATCH($A$59&amp;"调整额",'用友贴出原始数据-利润表'!$A$6:$A$193,0)+1,MATCH(U36,'用友贴出原始数据-利润表'!$B$5:$AK$5,0)+1)</f>
        <v>0</v>
      </c>
      <c r="V59" s="294">
        <f>INDEX('用友贴出原始数据-利润表'!$A$5:$AK$193,MATCH($A$59&amp;"调整额",'用友贴出原始数据-利润表'!$A$6:$A$193,0)+1,MATCH(V36,'用友贴出原始数据-利润表'!$B$5:$AK$5,0)+1)</f>
        <v>0</v>
      </c>
      <c r="W59" s="294">
        <f>INDEX('用友贴出原始数据-利润表'!$A$5:$AK$193,MATCH($A$59&amp;"调整额",'用友贴出原始数据-利润表'!$A$6:$A$193,0)+1,MATCH(W36,'用友贴出原始数据-利润表'!$B$5:$AK$5,0)+1)</f>
        <v>0</v>
      </c>
      <c r="X59" s="294">
        <f>INDEX('用友贴出原始数据-利润表'!$A$5:$AK$193,MATCH($A$59&amp;"调整额",'用友贴出原始数据-利润表'!$A$6:$A$193,0)+1,MATCH(X36,'用友贴出原始数据-利润表'!$B$5:$AK$5,0)+1)</f>
        <v>0</v>
      </c>
      <c r="Y59" s="294">
        <f>INDEX('用友贴出原始数据-利润表'!$A$5:$AK$193,MATCH($A$59&amp;"调整额",'用友贴出原始数据-利润表'!$A$6:$A$193,0)+1,MATCH(Y36,'用友贴出原始数据-利润表'!$B$5:$AK$5,0)+1)</f>
        <v>0</v>
      </c>
      <c r="Z59" s="294">
        <f>INDEX('用友贴出原始数据-利润表'!$A$5:$AK$193,MATCH($A$59&amp;"调整额",'用友贴出原始数据-利润表'!$A$6:$A$193,0)+1,MATCH(Z36,'用友贴出原始数据-利润表'!$B$5:$AK$5,0)+1)</f>
        <v>0</v>
      </c>
      <c r="AA59" s="294">
        <f>INDEX('用友贴出原始数据-利润表'!$A$5:$AK$193,MATCH($A$59&amp;"调整额",'用友贴出原始数据-利润表'!$A$6:$A$193,0)+1,MATCH(AA36,'用友贴出原始数据-利润表'!$B$5:$AK$5,0)+1)</f>
        <v>0</v>
      </c>
      <c r="AB59" s="294">
        <f>INDEX('用友贴出原始数据-利润表'!$A$5:$AK$193,MATCH($A$59&amp;"调整额",'用友贴出原始数据-利润表'!$A$6:$A$193,0)+1,MATCH(AB36,'用友贴出原始数据-利润表'!$B$5:$AK$5,0)+1)</f>
        <v>0</v>
      </c>
    </row>
    <row r="60" spans="1:29" ht="14.25">
      <c r="A60" s="297" t="s">
        <v>76</v>
      </c>
      <c r="B60" s="306">
        <f>B58-B59</f>
        <v>189934684.56</v>
      </c>
      <c r="C60" s="306">
        <f>C58-C59</f>
        <v>-63149214.785422996</v>
      </c>
      <c r="D60" s="298">
        <f>D58-D59</f>
        <v>17533794.152898997</v>
      </c>
      <c r="E60" s="307">
        <f>E58-E59</f>
        <v>19226909.250576667</v>
      </c>
      <c r="F60" s="308">
        <f>INDEX('用友贴出原始数据-利润表'!$A$5:$AK$193,MATCH($A$60&amp;"调整额",'用友贴出原始数据-利润表'!$A$6:$A$193,0)+1,MATCH(F36,'用友贴出原始数据-利润表'!$B$5:$AK$5,0)+1)</f>
        <v>3415344.8158140001</v>
      </c>
      <c r="G60" s="284">
        <f t="shared" si="6"/>
        <v>214515200.90813208</v>
      </c>
      <c r="H60" s="308">
        <f>INDEX('用友贴出原始数据-利润表'!$A$5:$AK$193,MATCH($A$60&amp;"调整额",'用友贴出原始数据-利润表'!$A$6:$A$193,0)+1,MATCH(H36,'用友贴出原始数据-利润表'!$B$5:$AK$5,0)+1)</f>
        <v>229520954.954642</v>
      </c>
      <c r="I60" s="308">
        <f>INDEX('用友贴出原始数据-利润表'!$A$5:$AK$193,MATCH($A$60&amp;"调整额",'用友贴出原始数据-利润表'!$A$6:$A$193,0)+1,MATCH(I36,'用友贴出原始数据-利润表'!$B$5:$AK$5,0)+1)</f>
        <v>-211493.93042833</v>
      </c>
      <c r="J60" s="308">
        <f>INDEX('用友贴出原始数据-利润表'!$A$5:$AK$193,MATCH($A$60&amp;"调整额",'用友贴出原始数据-利润表'!$A$6:$A$193,0)+1,MATCH(J36,'用友贴出原始数据-利润表'!$B$5:$AK$5,0)+1)</f>
        <v>-14794260.116081599</v>
      </c>
      <c r="K60" s="284">
        <f t="shared" si="7"/>
        <v>15774039.169467267</v>
      </c>
      <c r="L60" s="308">
        <f>INDEX('用友贴出原始数据-利润表'!$A$5:$AK$193,MATCH($A$60&amp;"调整额",'用友贴出原始数据-利润表'!$A$6:$A$193,0)+1,MATCH(L36,'用友贴出原始数据-利润表'!$B$5:$AK$5,0)+1)</f>
        <v>16972803.680081598</v>
      </c>
      <c r="M60" s="308">
        <f>INDEX('用友贴出原始数据-利润表'!$A$5:$AK$193,MATCH($A$60&amp;"调整额",'用友贴出原始数据-利润表'!$A$6:$A$193,0)+1,MATCH(M36,'用友贴出原始数据-利润表'!$B$5:$AK$5,0)+1)</f>
        <v>10881693.599055</v>
      </c>
      <c r="N60" s="308">
        <f>INDEX('用友贴出原始数据-利润表'!$A$5:$AK$193,MATCH($A$60&amp;"调整额",'用友贴出原始数据-利润表'!$A$6:$A$193,0)+1,MATCH(N36,'用友贴出原始数据-利润表'!$B$5:$AK$5,0)+1)</f>
        <v>-4080251.5219453298</v>
      </c>
      <c r="O60" s="308">
        <f>INDEX('用友贴出原始数据-利润表'!$A$5:$AK$193,MATCH($A$60&amp;"调整额",'用友贴出原始数据-利润表'!$A$6:$A$193,0)+1,MATCH(O36,'用友贴出原始数据-利润表'!$B$5:$AK$5,0)+1)</f>
        <v>-8000206.5877240002</v>
      </c>
      <c r="P60" s="319">
        <f t="shared" si="11"/>
        <v>48944401.949735999</v>
      </c>
      <c r="Q60" s="308">
        <f>INDEX('用友贴出原始数据-利润表'!$A$5:$AK$193,MATCH($A$60&amp;"调整额",'用友贴出原始数据-利润表'!$A$6:$A$193,0)+1,MATCH(Q36,'用友贴出原始数据-利润表'!$B$5:$AK$5,0)+1)</f>
        <v>49289923.60689</v>
      </c>
      <c r="R60" s="308">
        <f>INDEX('用友贴出原始数据-利润表'!$A$5:$AK$193,MATCH($A$60&amp;"调整额",'用友贴出原始数据-利润表'!$A$6:$A$193,0)+1,MATCH(R36,'用友贴出原始数据-利润表'!$B$5:$AK$5,0)+1)</f>
        <v>-345521.65715400001</v>
      </c>
      <c r="S60" s="308">
        <f>INDEX('用友贴出原始数据-利润表'!$A$5:$AK$193,MATCH($A$60&amp;"调整额",'用友贴出原始数据-利润表'!$A$6:$A$193,0)+1,MATCH(S36,'用友贴出原始数据-利润表'!$B$5:$AK$5,0)+1)</f>
        <v>0</v>
      </c>
      <c r="T60" s="277">
        <f t="shared" si="9"/>
        <v>401115.43461200007</v>
      </c>
      <c r="U60" s="308">
        <f>INDEX('用友贴出原始数据-利润表'!$A$5:$AK$193,MATCH($A$60&amp;"调整额",'用友贴出原始数据-利润表'!$A$6:$A$193,0)+1,MATCH(U36,'用友贴出原始数据-利润表'!$B$5:$AK$5,0)+1)</f>
        <v>393915.00327500002</v>
      </c>
      <c r="V60" s="308">
        <f>INDEX('用友贴出原始数据-利润表'!$A$5:$AK$193,MATCH($A$60&amp;"调整额",'用友贴出原始数据-利润表'!$A$6:$A$193,0)+1,MATCH(V36,'用友贴出原始数据-利润表'!$B$5:$AK$5,0)+1)</f>
        <v>-34503.539208000002</v>
      </c>
      <c r="W60" s="308">
        <f>W58-W59</f>
        <v>144754.52940600005</v>
      </c>
      <c r="X60" s="308">
        <f>INDEX('用友贴出原始数据-利润表'!$A$5:$AK$193,MATCH($A$60&amp;"调整额",'用友贴出原始数据-利润表'!$A$6:$A$193,0)+1,MATCH(X36,'用友贴出原始数据-利润表'!$B$5:$AK$5,0)+1)</f>
        <v>-103050.558861</v>
      </c>
      <c r="Y60" s="308">
        <f>INDEX('用友贴出原始数据-利润表'!$A$5:$AK$193,MATCH($A$60&amp;"调整额",'用友贴出原始数据-利润表'!$A$6:$A$193,0)+1,MATCH(Y36,'用友贴出原始数据-利润表'!$B$5:$AK$5,0)+1)</f>
        <v>0</v>
      </c>
      <c r="Z60" s="308">
        <f>INDEX('用友贴出原始数据-利润表'!$A$5:$AK$193,MATCH($A$60&amp;"调整额",'用友贴出原始数据-利润表'!$A$6:$A$193,0)+1,MATCH(Z36,'用友贴出原始数据-利润表'!$B$5:$AK$5,0)+1)</f>
        <v>0</v>
      </c>
      <c r="AA60" s="308">
        <f>INDEX('用友贴出原始数据-利润表'!$A$5:$AK$193,MATCH($A$60&amp;"调整额",'用友贴出原始数据-利润表'!$A$6:$A$193,0)+1,MATCH(AA36,'用友贴出原始数据-利润表'!$B$5:$AK$5,0)+1)</f>
        <v>0</v>
      </c>
      <c r="AB60" s="308">
        <f>INDEX('用友贴出原始数据-利润表'!$A$5:$AK$193,MATCH($A$60&amp;"调整额",'用友贴出原始数据-利润表'!$A$6:$A$193,0)+1,MATCH(AB36,'用友贴出原始数据-利润表'!$B$5:$AK$5,0)+1)</f>
        <v>-76514.759999999995</v>
      </c>
    </row>
    <row r="61" spans="1:29" ht="14.25">
      <c r="A61" s="309" t="s">
        <v>77</v>
      </c>
      <c r="B61" s="306">
        <f>-B28</f>
        <v>-189934684.56</v>
      </c>
      <c r="C61" s="306"/>
      <c r="D61" s="298">
        <f>INDEX('用友贴出原始数据-利润表'!$A$5:$AK$193,MATCH($A61&amp;"调整额",'用友贴出原始数据-利润表'!$A$6:$A$193,0)+1,MATCH($D$36,'用友贴出原始数据-利润表'!$B$5:$AK$5,0)+1)+S61+AA61+AB61+F61</f>
        <v>36722.79</v>
      </c>
      <c r="E61" s="282">
        <f>INDEX('用友贴出原始数据-利润表'!$A$5:$AK$193,MATCH(A61&amp;"调整额",'用友贴出原始数据-利润表'!$A$6:$A$193,0)+1,MATCH($E$36,'用友贴出原始数据-利润表'!$B$5:$AK$5,0)+1)+INDEX('用友贴出原始数据-利润表'!$A$5:$AK$193,MATCH(A61&amp;"调整额",'用友贴出原始数据-利润表'!$A$6:$A$193,0)+1,MATCH("广东分公司",'用友贴出原始数据-利润表'!$B$5:$AK$5,0)+1)+INDEX('用友贴出原始数据-利润表'!$A$5:$AK$193,MATCH($A$37&amp;"调整额",'用友贴出原始数据-利润表'!$A$6:$A$193,0)+1,MATCH("浙江分公司",'用友贴出原始数据-利润表'!$B$5:$AK$5,0)+1)</f>
        <v>901800.01</v>
      </c>
      <c r="F61" s="308">
        <f>INDEX('用友贴出原始数据-利润表'!$A$5:$AK$193,MATCH($A$61&amp;"调整额",'用友贴出原始数据-利润表'!$A$6:$A$193,0)+1,MATCH(F36,'用友贴出原始数据-利润表'!$B$5:$AK$5,0)+1)</f>
        <v>36722.79</v>
      </c>
      <c r="G61" s="284">
        <f t="shared" si="6"/>
        <v>-169647757.74000001</v>
      </c>
      <c r="H61" s="308">
        <f>INDEX('用友贴出原始数据-利润表'!$A$5:$AK$193,MATCH($A$61&amp;"调整额",'用友贴出原始数据-利润表'!$A$6:$A$193,0)+1,MATCH(H36,'用友贴出原始数据-利润表'!$B$5:$AK$5,0)+1)</f>
        <v>-174859757.40000001</v>
      </c>
      <c r="I61" s="308">
        <f>INDEX('用友贴出原始数据-利润表'!$A$5:$AK$193,MATCH($A$61&amp;"调整额",'用友贴出原始数据-利润表'!$A$6:$A$193,0)+1,MATCH(I36,'用友贴出原始数据-利润表'!$B$5:$AK$5,0)+1)</f>
        <v>-13900.55</v>
      </c>
      <c r="J61" s="308">
        <f>INDEX('用友贴出原始数据-利润表'!$A$5:$AK$193,MATCH($A$61&amp;"调整额",'用友贴出原始数据-利润表'!$A$6:$A$193,0)+1,MATCH(J36,'用友贴出原始数据-利润表'!$B$5:$AK$5,0)+1)</f>
        <v>5225900.21</v>
      </c>
      <c r="K61" s="284">
        <f t="shared" si="7"/>
        <v>-21225449.619999997</v>
      </c>
      <c r="L61" s="308">
        <f>INDEX('用友贴出原始数据-利润表'!$A$5:$AK$193,MATCH($A$61&amp;"调整额",'用友贴出原始数据-利润表'!$A$6:$A$193,0)+1,MATCH(L36,'用友贴出原始数据-利润表'!$B$5:$AK$5,0)+1)</f>
        <v>-19343335.969999999</v>
      </c>
      <c r="M61" s="308">
        <f>INDEX('用友贴出原始数据-利润表'!$A$5:$AK$193,MATCH($A$61&amp;"调整额",'用友贴出原始数据-利润表'!$A$6:$A$193,0)+1,MATCH(M36,'用友贴出原始数据-利润表'!$B$5:$AK$5,0)+1)</f>
        <v>0</v>
      </c>
      <c r="N61" s="308">
        <f>INDEX('用友贴出原始数据-利润表'!$A$5:$AK$193,MATCH($A$61&amp;"调整额",'用友贴出原始数据-利润表'!$A$6:$A$193,0)+1,MATCH(N36,'用友贴出原始数据-利润表'!$B$5:$AK$5,0)+1)</f>
        <v>-1882113.65</v>
      </c>
      <c r="O61" s="308">
        <f>INDEX('用友贴出原始数据-利润表'!$A$5:$AK$193,MATCH($A$61&amp;"调整额",'用友贴出原始数据-利润表'!$A$6:$A$193,0)+1,MATCH(O36,'用友贴出原始数据-利润表'!$B$5:$AK$5,0)+1)</f>
        <v>0</v>
      </c>
      <c r="P61" s="319">
        <f t="shared" si="11"/>
        <v>0</v>
      </c>
      <c r="Q61" s="308">
        <f>INDEX('用友贴出原始数据-利润表'!$A$5:$AK$193,MATCH($A$61&amp;"调整额",'用友贴出原始数据-利润表'!$A$6:$A$193,0)+1,MATCH(Q36,'用友贴出原始数据-利润表'!$B$5:$AK$5,0)+1)</f>
        <v>0</v>
      </c>
      <c r="R61" s="308">
        <f>INDEX('用友贴出原始数据-利润表'!$A$5:$AK$193,MATCH($A$61&amp;"调整额",'用友贴出原始数据-利润表'!$A$6:$A$193,0)+1,MATCH(R36,'用友贴出原始数据-利润表'!$B$5:$AK$5,0)+1)</f>
        <v>0</v>
      </c>
      <c r="S61" s="308">
        <f>INDEX('用友贴出原始数据-利润表'!$A$5:$AK$193,MATCH($A$61&amp;"调整额",'用友贴出原始数据-利润表'!$A$6:$A$193,0)+1,MATCH(S36,'用友贴出原始数据-利润表'!$B$5:$AK$5,0)+1)</f>
        <v>0</v>
      </c>
      <c r="T61" s="277">
        <f t="shared" si="9"/>
        <v>0</v>
      </c>
      <c r="U61" s="308">
        <f>INDEX('用友贴出原始数据-利润表'!$A$5:$AK$193,MATCH($A$61&amp;"调整额",'用友贴出原始数据-利润表'!$A$6:$A$193,0)+1,MATCH(U36,'用友贴出原始数据-利润表'!$B$5:$AK$5,0)+1)</f>
        <v>0</v>
      </c>
      <c r="V61" s="308">
        <f>INDEX('用友贴出原始数据-利润表'!$A$5:$AK$193,MATCH($A$61&amp;"调整额",'用友贴出原始数据-利润表'!$A$6:$A$193,0)+1,MATCH(V36,'用友贴出原始数据-利润表'!$B$5:$AK$5,0)+1)</f>
        <v>0</v>
      </c>
      <c r="W61" s="308">
        <f>INDEX('用友贴出原始数据-利润表'!$A$5:$AK$193,MATCH($A$61&amp;"调整额",'用友贴出原始数据-利润表'!$A$6:$A$193,0)+1,MATCH(W36,'用友贴出原始数据-利润表'!$B$5:$AK$5,0)+1)</f>
        <v>0</v>
      </c>
      <c r="X61" s="308">
        <f>INDEX('用友贴出原始数据-利润表'!$A$5:$AK$193,MATCH($A$61&amp;"调整额",'用友贴出原始数据-利润表'!$A$6:$A$193,0)+1,MATCH(X36,'用友贴出原始数据-利润表'!$B$5:$AK$5,0)+1)</f>
        <v>0</v>
      </c>
      <c r="Y61" s="308">
        <f>INDEX('用友贴出原始数据-利润表'!$A$5:$AK$193,MATCH($A$61&amp;"调整额",'用友贴出原始数据-利润表'!$A$6:$A$193,0)+1,MATCH(Y36,'用友贴出原始数据-利润表'!$B$5:$AK$5,0)+1)</f>
        <v>0</v>
      </c>
      <c r="Z61" s="308">
        <f>INDEX('用友贴出原始数据-利润表'!$A$5:$AK$193,MATCH($A$61&amp;"调整额",'用友贴出原始数据-利润表'!$A$6:$A$193,0)+1,MATCH(Z36,'用友贴出原始数据-利润表'!$B$5:$AK$5,0)+1)</f>
        <v>0</v>
      </c>
      <c r="AA61" s="308">
        <f>INDEX('用友贴出原始数据-利润表'!$A$5:$AK$193,MATCH($A$61&amp;"调整额",'用友贴出原始数据-利润表'!$A$6:$A$193,0)+1,MATCH(AA36,'用友贴出原始数据-利润表'!$B$5:$AK$5,0)+1)</f>
        <v>0</v>
      </c>
      <c r="AB61" s="308">
        <f>INDEX('用友贴出原始数据-利润表'!$A$5:$AK$193,MATCH($A$61&amp;"调整额",'用友贴出原始数据-利润表'!$A$6:$A$193,0)+1,MATCH(AB36,'用友贴出原始数据-利润表'!$B$5:$AK$5,0)+1)</f>
        <v>0</v>
      </c>
    </row>
    <row r="62" spans="1:29" ht="14.25">
      <c r="A62" s="309" t="s">
        <v>78</v>
      </c>
      <c r="B62" s="306">
        <f>B60+B61</f>
        <v>0</v>
      </c>
      <c r="C62" s="306">
        <f>C60+C61</f>
        <v>-63149214.785422996</v>
      </c>
      <c r="D62" s="298">
        <f>D60+D61</f>
        <v>17570516.942898996</v>
      </c>
      <c r="E62" s="282">
        <f>E60+E61</f>
        <v>20128709.260576669</v>
      </c>
      <c r="F62" s="308">
        <f>INDEX('用友贴出原始数据-利润表'!$A$5:$AK$193,MATCH($A$62&amp;"调整额",'用友贴出原始数据-利润表'!$A$6:$A$193,0)+1,MATCH(F36,'用友贴出原始数据-利润表'!$B$5:$AK$5,0)+1)</f>
        <v>3452067.6058140001</v>
      </c>
      <c r="G62" s="284">
        <f t="shared" si="6"/>
        <v>44867443.168132</v>
      </c>
      <c r="H62" s="308">
        <f>INDEX('用友贴出原始数据-利润表'!$A$5:$AK$193,MATCH($A$62&amp;"调整额",'用友贴出原始数据-利润表'!$A$6:$A$193,0)+1,MATCH(H36,'用友贴出原始数据-利润表'!$B$5:$AK$5,0)+1)</f>
        <v>54661197.554641999</v>
      </c>
      <c r="I62" s="308">
        <f>INDEX('用友贴出原始数据-利润表'!$A$5:$AK$193,MATCH($A$62&amp;"调整额",'用友贴出原始数据-利润表'!$A$6:$A$193,0)+1,MATCH(I36,'用友贴出原始数据-利润表'!$B$5:$AK$5,0)+1)</f>
        <v>-225394.48042832999</v>
      </c>
      <c r="J62" s="308">
        <f>INDEX('用友贴出原始数据-利润表'!$A$5:$AK$193,MATCH($A$62&amp;"调整额",'用友贴出原始数据-利润表'!$A$6:$A$193,0)+1,MATCH(J36,'用友贴出原始数据-利润表'!$B$5:$AK$5,0)+1)</f>
        <v>-9568359.9060816709</v>
      </c>
      <c r="K62" s="284">
        <f t="shared" si="7"/>
        <v>-5451410.4505326599</v>
      </c>
      <c r="L62" s="308">
        <f>INDEX('用友贴出原始数据-利润表'!$A$5:$AK$193,MATCH($A$62&amp;"调整额",'用友贴出原始数据-利润表'!$A$6:$A$193,0)+1,MATCH(L36,'用友贴出原始数据-利润表'!$B$5:$AK$5,0)+1)</f>
        <v>-2370532.28991833</v>
      </c>
      <c r="M62" s="308">
        <f>INDEX('用友贴出原始数据-利润表'!$A$5:$AK$193,MATCH($A$62&amp;"调整额",'用友贴出原始数据-利润表'!$A$6:$A$193,0)+1,MATCH(M36,'用友贴出原始数据-利润表'!$B$5:$AK$5,0)+1)</f>
        <v>10881693.599055</v>
      </c>
      <c r="N62" s="308">
        <f>INDEX('用友贴出原始数据-利润表'!$A$5:$AK$193,MATCH($A$62&amp;"调整额",'用友贴出原始数据-利润表'!$A$6:$A$193,0)+1,MATCH(N36,'用友贴出原始数据-利润表'!$B$5:$AK$5,0)+1)</f>
        <v>-5962365.1719453298</v>
      </c>
      <c r="O62" s="308">
        <f>INDEX('用友贴出原始数据-利润表'!$A$5:$AK$193,MATCH($A$62&amp;"调整额",'用友贴出原始数据-利润表'!$A$6:$A$193,0)+1,MATCH(O36,'用友贴出原始数据-利润表'!$B$5:$AK$5,0)+1)</f>
        <v>-8000206.5877240002</v>
      </c>
      <c r="P62" s="319">
        <f t="shared" si="11"/>
        <v>48944401.949735999</v>
      </c>
      <c r="Q62" s="308">
        <f>INDEX('用友贴出原始数据-利润表'!$A$5:$AK$193,MATCH($A$62&amp;"调整额",'用友贴出原始数据-利润表'!$A$6:$A$193,0)+1,MATCH(Q36,'用友贴出原始数据-利润表'!$B$5:$AK$5,0)+1)</f>
        <v>49289923.60689</v>
      </c>
      <c r="R62" s="308">
        <f>INDEX('用友贴出原始数据-利润表'!$A$5:$AK$193,MATCH($A$62&amp;"调整额",'用友贴出原始数据-利润表'!$A$6:$A$193,0)+1,MATCH(R36,'用友贴出原始数据-利润表'!$B$5:$AK$5,0)+1)</f>
        <v>-345521.65715400001</v>
      </c>
      <c r="S62" s="308">
        <f>INDEX('用友贴出原始数据-利润表'!$A$5:$AK$193,MATCH($A$62&amp;"调整额",'用友贴出原始数据-利润表'!$A$6:$A$193,0)+1,MATCH(S36,'用友贴出原始数据-利润表'!$B$5:$AK$5,0)+1)</f>
        <v>0</v>
      </c>
      <c r="T62" s="277">
        <f t="shared" si="9"/>
        <v>401115.43461200007</v>
      </c>
      <c r="U62" s="308">
        <f>INDEX('用友贴出原始数据-利润表'!$A$5:$AK$193,MATCH($A$62&amp;"调整额",'用友贴出原始数据-利润表'!$A$6:$A$193,0)+1,MATCH(U36,'用友贴出原始数据-利润表'!$B$5:$AK$5,0)+1)</f>
        <v>393915.00327500002</v>
      </c>
      <c r="V62" s="308">
        <f>INDEX('用友贴出原始数据-利润表'!$A$5:$AK$193,MATCH($A$62&amp;"调整额",'用友贴出原始数据-利润表'!$A$6:$A$193,0)+1,MATCH(V36,'用友贴出原始数据-利润表'!$B$5:$AK$5,0)+1)</f>
        <v>-34503.539208000002</v>
      </c>
      <c r="W62" s="308">
        <f>W60+W61</f>
        <v>144754.52940600005</v>
      </c>
      <c r="X62" s="308">
        <f>INDEX('用友贴出原始数据-利润表'!$A$5:$AK$193,MATCH($A$62&amp;"调整额",'用友贴出原始数据-利润表'!$A$6:$A$193,0)+1,MATCH(X36,'用友贴出原始数据-利润表'!$B$5:$AK$5,0)+1)</f>
        <v>-103050.558861</v>
      </c>
      <c r="Y62" s="308">
        <f>INDEX('用友贴出原始数据-利润表'!$A$5:$AK$193,MATCH($A$62&amp;"调整额",'用友贴出原始数据-利润表'!$A$6:$A$193,0)+1,MATCH(Y36,'用友贴出原始数据-利润表'!$B$5:$AK$5,0)+1)</f>
        <v>0</v>
      </c>
      <c r="Z62" s="308">
        <f>INDEX('用友贴出原始数据-利润表'!$A$5:$AK$193,MATCH($A$62&amp;"调整额",'用友贴出原始数据-利润表'!$A$6:$A$193,0)+1,MATCH(Z36,'用友贴出原始数据-利润表'!$B$5:$AK$5,0)+1)</f>
        <v>0</v>
      </c>
      <c r="AA62" s="308">
        <f>INDEX('用友贴出原始数据-利润表'!$A$5:$AK$193,MATCH($A$62&amp;"调整额",'用友贴出原始数据-利润表'!$A$6:$A$193,0)+1,MATCH(AA36,'用友贴出原始数据-利润表'!$B$5:$AK$5,0)+1)</f>
        <v>0</v>
      </c>
      <c r="AB62" s="308">
        <f>INDEX('用友贴出原始数据-利润表'!$A$5:$AK$193,MATCH($A$62&amp;"调整额",'用友贴出原始数据-利润表'!$A$6:$A$193,0)+1,MATCH(AB36,'用友贴出原始数据-利润表'!$B$5:$AK$5,0)+1)</f>
        <v>-76514.759999999995</v>
      </c>
    </row>
    <row r="63" spans="1:29">
      <c r="A63" s="310"/>
    </row>
    <row r="64" spans="1:29">
      <c r="A64" s="311"/>
      <c r="B64" s="270"/>
    </row>
    <row r="65" spans="1:79">
      <c r="A65" s="273" t="s">
        <v>79</v>
      </c>
      <c r="B65" s="270"/>
      <c r="C65" s="270"/>
      <c r="E65" s="327"/>
      <c r="J65">
        <f>B4+B28/0.75</f>
        <v>236696370.79000002</v>
      </c>
      <c r="K65">
        <f>K67/J65</f>
        <v>0.66320103142859543</v>
      </c>
      <c r="Q65">
        <v>0</v>
      </c>
      <c r="R65">
        <v>0</v>
      </c>
      <c r="T65" s="327">
        <f>T94-[1]累计利润调整表!T94</f>
        <v>10580818.234612001</v>
      </c>
      <c r="U65" s="327">
        <f>[1]累计利润调整表!V94-U94</f>
        <v>-14850311.213275</v>
      </c>
      <c r="V65" s="327">
        <f>[1]累计利润调整表!W94-V94</f>
        <v>4511575.649207999</v>
      </c>
      <c r="W65" s="327">
        <f>[1]累计利润调整表!X94-W94</f>
        <v>-318489.37940600002</v>
      </c>
      <c r="X65" s="327">
        <f>[1]累计利润调整表!Y94-X94</f>
        <v>1130074.6488609998</v>
      </c>
      <c r="Y65" s="327">
        <f>[1]累计利润调整表!Z94-Y94</f>
        <v>-1879312.2600000002</v>
      </c>
      <c r="Z65" s="327">
        <f>[1]累计利润调整表!AA94-Z94</f>
        <v>825644.32</v>
      </c>
      <c r="AA65" s="327">
        <f>[1]累计利润调整表!AC94-AA94</f>
        <v>4974268.8600000003</v>
      </c>
      <c r="AB65" s="327">
        <f>AB94-[1]累计利润调整表!AC94</f>
        <v>-5980676.9400000004</v>
      </c>
    </row>
    <row r="66" spans="1:79" s="13" customFormat="1" ht="16.350000000000001" customHeight="1">
      <c r="A66" s="181" t="s">
        <v>1</v>
      </c>
      <c r="B66" s="195" t="str">
        <f>B36</f>
        <v>合计</v>
      </c>
      <c r="C66" s="195" t="str">
        <f t="shared" ref="C66:AB66" si="12">C36</f>
        <v>其他</v>
      </c>
      <c r="D66" s="195" t="str">
        <f t="shared" si="12"/>
        <v>财富证券总部</v>
      </c>
      <c r="E66" s="195" t="str">
        <f t="shared" si="12"/>
        <v>经纪业务</v>
      </c>
      <c r="F66" s="195" t="str">
        <f t="shared" si="12"/>
        <v>资产管理部</v>
      </c>
      <c r="G66" s="195" t="str">
        <f t="shared" si="12"/>
        <v>权益投资小计</v>
      </c>
      <c r="H66" s="195" t="str">
        <f t="shared" si="12"/>
        <v>权益产品投资部</v>
      </c>
      <c r="I66" s="195" t="str">
        <f t="shared" si="12"/>
        <v>量化产品投资部</v>
      </c>
      <c r="J66" s="195" t="str">
        <f t="shared" si="12"/>
        <v>证券投资部</v>
      </c>
      <c r="K66" s="195" t="str">
        <f t="shared" si="12"/>
        <v>固收投资小计</v>
      </c>
      <c r="L66" s="195" t="str">
        <f t="shared" si="12"/>
        <v>固定收益投资部</v>
      </c>
      <c r="M66" s="195" t="str">
        <f t="shared" si="12"/>
        <v>固定收益市场部</v>
      </c>
      <c r="N66" s="195" t="str">
        <f t="shared" si="12"/>
        <v>固收产品投资部</v>
      </c>
      <c r="O66" s="195" t="str">
        <f t="shared" si="12"/>
        <v>投顾业务部</v>
      </c>
      <c r="P66" s="195" t="str">
        <f t="shared" si="12"/>
        <v>深分投资小计</v>
      </c>
      <c r="Q66" s="195" t="str">
        <f t="shared" si="12"/>
        <v>做市业务部</v>
      </c>
      <c r="R66" s="195" t="str">
        <f t="shared" si="12"/>
        <v>金融衍生品部</v>
      </c>
      <c r="S66" s="195" t="str">
        <f t="shared" si="12"/>
        <v>深圳管理总部</v>
      </c>
      <c r="T66" s="195" t="str">
        <f t="shared" si="12"/>
        <v>投资银行合计</v>
      </c>
      <c r="U66" s="195" t="str">
        <f t="shared" si="12"/>
        <v>投资银行一部</v>
      </c>
      <c r="V66" s="195" t="str">
        <f t="shared" si="12"/>
        <v>投资银行二部</v>
      </c>
      <c r="W66" s="195" t="str">
        <f t="shared" si="12"/>
        <v>投资银行三部</v>
      </c>
      <c r="X66" s="195" t="str">
        <f t="shared" si="12"/>
        <v>投资银行四部</v>
      </c>
      <c r="Y66" s="195" t="str">
        <f t="shared" si="12"/>
        <v>投资银行北京一部</v>
      </c>
      <c r="Z66" s="195" t="str">
        <f t="shared" si="12"/>
        <v>投资银行北京二部</v>
      </c>
      <c r="AA66" s="195" t="str">
        <f t="shared" si="12"/>
        <v>投资银行管理部</v>
      </c>
      <c r="AB66" s="195" t="str">
        <f t="shared" si="12"/>
        <v>运营支持部</v>
      </c>
      <c r="AC66" s="323"/>
      <c r="AD66" s="323"/>
      <c r="AE66" s="323"/>
      <c r="AF66" s="323"/>
      <c r="AG66" s="323"/>
      <c r="AH66" s="323"/>
      <c r="AI66" s="323"/>
      <c r="AJ66" s="323"/>
      <c r="AK66" s="326"/>
      <c r="AL66" s="326"/>
      <c r="AM66" s="326"/>
      <c r="AN66" s="326"/>
      <c r="AO66" s="326"/>
      <c r="AP66" s="326"/>
      <c r="AQ66" s="326"/>
      <c r="AR66" s="326"/>
      <c r="AS66" s="326"/>
      <c r="AT66" s="326"/>
      <c r="AU66" s="326"/>
      <c r="AV66" s="326"/>
      <c r="AW66" s="326"/>
      <c r="AX66" s="326"/>
      <c r="AY66" s="326"/>
      <c r="AZ66" s="326"/>
      <c r="BA66" s="326"/>
      <c r="BB66" s="326"/>
      <c r="BC66" s="326"/>
      <c r="BD66" s="326"/>
      <c r="BE66" s="326"/>
      <c r="BF66" s="326"/>
      <c r="BG66" s="326"/>
      <c r="BH66" s="326"/>
      <c r="BI66" s="326"/>
      <c r="BJ66" s="326"/>
      <c r="BK66" s="326"/>
      <c r="BL66" s="326"/>
      <c r="BM66" s="326"/>
      <c r="BN66" s="326"/>
      <c r="BO66" s="326"/>
      <c r="BP66" s="326"/>
      <c r="BQ66" s="326"/>
      <c r="BR66" s="326"/>
      <c r="BS66" s="326"/>
      <c r="BT66" s="326"/>
      <c r="BU66" s="326"/>
      <c r="BV66" s="326"/>
      <c r="BW66" s="326"/>
      <c r="BX66" s="326"/>
      <c r="BY66" s="326"/>
      <c r="BZ66" s="326"/>
      <c r="CA66" s="326"/>
    </row>
    <row r="67" spans="1:79" ht="14.25">
      <c r="A67" s="328" t="s">
        <v>30</v>
      </c>
      <c r="B67" s="329">
        <f>B68+B72+B73+B75+B76+B77+B78+B79</f>
        <v>236696370.78999993</v>
      </c>
      <c r="C67" s="329">
        <f>C68+C72+C73+C75+C76+C77+C78+C79</f>
        <v>-66259241.009999998</v>
      </c>
      <c r="D67" s="329">
        <f>D68+D72+D73+D75+D76+D77+D78+D79</f>
        <v>-159140468.17000002</v>
      </c>
      <c r="E67" s="329">
        <f t="shared" ref="E67:AB67" si="13">E68+E72+E73+E75+E76+E77+E78+E79</f>
        <v>562184959.43666685</v>
      </c>
      <c r="F67" s="329">
        <f t="shared" si="13"/>
        <v>9745062.4900000002</v>
      </c>
      <c r="G67" s="329">
        <f t="shared" si="13"/>
        <v>-247389669.14000008</v>
      </c>
      <c r="H67" s="329">
        <f t="shared" si="13"/>
        <v>-185000497.86000001</v>
      </c>
      <c r="I67" s="329">
        <f t="shared" si="13"/>
        <v>3714.4866666699272</v>
      </c>
      <c r="J67" s="329">
        <f t="shared" si="13"/>
        <v>-62392885.766666673</v>
      </c>
      <c r="K67" s="329">
        <f t="shared" si="13"/>
        <v>156977277.24333328</v>
      </c>
      <c r="L67" s="329">
        <f t="shared" si="13"/>
        <v>73217692.266666591</v>
      </c>
      <c r="M67" s="329">
        <f t="shared" si="13"/>
        <v>71927743.570000008</v>
      </c>
      <c r="N67" s="329">
        <f t="shared" si="13"/>
        <v>18559730.006666671</v>
      </c>
      <c r="O67" s="329">
        <f t="shared" si="13"/>
        <v>-6727888.6000000015</v>
      </c>
      <c r="P67" s="329">
        <f t="shared" si="13"/>
        <v>-54144489.149999991</v>
      </c>
      <c r="Q67" s="329">
        <f t="shared" si="13"/>
        <v>-47160784.939999998</v>
      </c>
      <c r="R67" s="346">
        <f t="shared" si="13"/>
        <v>-6983704.21</v>
      </c>
      <c r="S67" s="329">
        <f t="shared" si="13"/>
        <v>683.19</v>
      </c>
      <c r="T67" s="329">
        <f t="shared" ref="T67:T93" si="14">SUM(U67:Z67)</f>
        <v>44468001.579999998</v>
      </c>
      <c r="U67" s="329">
        <f t="shared" si="13"/>
        <v>33529641.16</v>
      </c>
      <c r="V67" s="329">
        <f t="shared" si="13"/>
        <v>376415.10000000003</v>
      </c>
      <c r="W67" s="329">
        <f t="shared" si="13"/>
        <v>4312428.3100000005</v>
      </c>
      <c r="X67" s="329">
        <f t="shared" si="13"/>
        <v>117685.22</v>
      </c>
      <c r="Y67" s="329">
        <f t="shared" si="13"/>
        <v>6131830.1900000004</v>
      </c>
      <c r="Z67" s="329">
        <f t="shared" si="13"/>
        <v>1.6</v>
      </c>
      <c r="AA67" s="329">
        <f t="shared" si="13"/>
        <v>15000</v>
      </c>
      <c r="AB67" s="329">
        <f t="shared" si="13"/>
        <v>0</v>
      </c>
    </row>
    <row r="68" spans="1:79" ht="14.25">
      <c r="A68" s="330" t="s">
        <v>80</v>
      </c>
      <c r="B68" s="331">
        <f t="shared" ref="B68" si="15">B5+B38</f>
        <v>320548559.61000001</v>
      </c>
      <c r="C68" s="331">
        <f t="shared" ref="C68:AB77" si="16">C5+C38</f>
        <v>685754.71</v>
      </c>
      <c r="D68" s="331">
        <f>D5+D38</f>
        <v>7465877.9800000004</v>
      </c>
      <c r="E68" s="331">
        <f t="shared" si="16"/>
        <v>236260405.55999997</v>
      </c>
      <c r="F68" s="331">
        <f t="shared" si="16"/>
        <v>9041727.9900000002</v>
      </c>
      <c r="G68" s="331">
        <f t="shared" si="16"/>
        <v>15332349.830000002</v>
      </c>
      <c r="H68" s="331">
        <f t="shared" si="16"/>
        <v>13601222.59</v>
      </c>
      <c r="I68" s="331">
        <f t="shared" si="16"/>
        <v>2837100.43</v>
      </c>
      <c r="J68" s="331">
        <f t="shared" si="16"/>
        <v>-1105973.19</v>
      </c>
      <c r="K68" s="331">
        <f t="shared" si="16"/>
        <v>17129141.949999999</v>
      </c>
      <c r="L68" s="331">
        <f t="shared" si="16"/>
        <v>-1231640.8999999999</v>
      </c>
      <c r="M68" s="331">
        <f t="shared" si="16"/>
        <v>-683575.65999999992</v>
      </c>
      <c r="N68" s="331">
        <f t="shared" si="16"/>
        <v>15743729.190000001</v>
      </c>
      <c r="O68" s="331">
        <f t="shared" si="16"/>
        <v>3300629.32</v>
      </c>
      <c r="P68" s="331">
        <f t="shared" si="16"/>
        <v>-376294.99000000005</v>
      </c>
      <c r="Q68" s="331">
        <f t="shared" si="16"/>
        <v>-351860.2</v>
      </c>
      <c r="R68" s="347">
        <f t="shared" si="16"/>
        <v>-24434.79</v>
      </c>
      <c r="S68" s="331">
        <f t="shared" si="16"/>
        <v>-3412</v>
      </c>
      <c r="T68" s="331">
        <f t="shared" si="14"/>
        <v>44051324.57</v>
      </c>
      <c r="U68" s="331">
        <f t="shared" si="16"/>
        <v>33112965.75</v>
      </c>
      <c r="V68" s="331">
        <f t="shared" si="16"/>
        <v>376415.10000000003</v>
      </c>
      <c r="W68" s="331">
        <f t="shared" si="16"/>
        <v>4312428.3100000005</v>
      </c>
      <c r="X68" s="331">
        <f t="shared" si="16"/>
        <v>117685.22</v>
      </c>
      <c r="Y68" s="331">
        <f t="shared" si="16"/>
        <v>6131830.1900000004</v>
      </c>
      <c r="Z68" s="331">
        <f t="shared" si="16"/>
        <v>0</v>
      </c>
      <c r="AA68" s="331">
        <f t="shared" si="16"/>
        <v>15000</v>
      </c>
      <c r="AB68" s="331">
        <f t="shared" si="16"/>
        <v>0</v>
      </c>
    </row>
    <row r="69" spans="1:79">
      <c r="A69" s="285" t="s">
        <v>32</v>
      </c>
      <c r="B69" s="331">
        <f t="shared" ref="B69" si="17">B6+B39</f>
        <v>231027337.15000001</v>
      </c>
      <c r="C69" s="331">
        <f t="shared" si="16"/>
        <v>0</v>
      </c>
      <c r="D69" s="331">
        <f t="shared" si="16"/>
        <v>-1163154</v>
      </c>
      <c r="E69" s="331">
        <f>E6+E39</f>
        <v>232115572.31</v>
      </c>
      <c r="F69" s="331">
        <f t="shared" si="16"/>
        <v>79966.009999999995</v>
      </c>
      <c r="G69" s="331">
        <f t="shared" si="16"/>
        <v>76911.429999999993</v>
      </c>
      <c r="H69" s="331">
        <f t="shared" si="16"/>
        <v>0</v>
      </c>
      <c r="I69" s="331">
        <f t="shared" si="16"/>
        <v>76911.429999999993</v>
      </c>
      <c r="J69" s="331">
        <f t="shared" si="16"/>
        <v>0</v>
      </c>
      <c r="K69" s="331">
        <f t="shared" si="16"/>
        <v>0</v>
      </c>
      <c r="L69" s="331">
        <f t="shared" si="16"/>
        <v>0</v>
      </c>
      <c r="M69" s="331">
        <f t="shared" si="16"/>
        <v>0</v>
      </c>
      <c r="N69" s="331">
        <f t="shared" si="16"/>
        <v>0</v>
      </c>
      <c r="O69" s="331">
        <f t="shared" si="16"/>
        <v>0</v>
      </c>
      <c r="P69" s="331">
        <f t="shared" si="16"/>
        <v>-1992.59</v>
      </c>
      <c r="Q69" s="331">
        <f t="shared" si="16"/>
        <v>0</v>
      </c>
      <c r="R69" s="347">
        <f t="shared" si="16"/>
        <v>-1992.59</v>
      </c>
      <c r="S69" s="331">
        <f t="shared" si="16"/>
        <v>0</v>
      </c>
      <c r="T69" s="331">
        <f t="shared" si="14"/>
        <v>0</v>
      </c>
      <c r="U69" s="331">
        <f t="shared" si="16"/>
        <v>0</v>
      </c>
      <c r="V69" s="331">
        <f t="shared" si="16"/>
        <v>0</v>
      </c>
      <c r="W69" s="331">
        <f t="shared" si="16"/>
        <v>0</v>
      </c>
      <c r="X69" s="331">
        <f t="shared" si="16"/>
        <v>0</v>
      </c>
      <c r="Y69" s="331">
        <f t="shared" si="16"/>
        <v>0</v>
      </c>
      <c r="Z69" s="331">
        <f t="shared" si="16"/>
        <v>0</v>
      </c>
      <c r="AA69" s="331">
        <f t="shared" si="16"/>
        <v>0</v>
      </c>
      <c r="AB69" s="331">
        <f t="shared" si="16"/>
        <v>0</v>
      </c>
    </row>
    <row r="70" spans="1:79">
      <c r="A70" s="285" t="s">
        <v>33</v>
      </c>
      <c r="B70" s="331">
        <f t="shared" ref="B70" si="18">B7+B40</f>
        <v>44066324.57</v>
      </c>
      <c r="C70" s="331">
        <f t="shared" si="16"/>
        <v>0</v>
      </c>
      <c r="D70" s="331">
        <f>D7+D40</f>
        <v>15000</v>
      </c>
      <c r="E70" s="331">
        <f t="shared" si="16"/>
        <v>0</v>
      </c>
      <c r="F70" s="331">
        <f t="shared" si="16"/>
        <v>0</v>
      </c>
      <c r="G70" s="331">
        <f t="shared" si="16"/>
        <v>0</v>
      </c>
      <c r="H70" s="331">
        <f t="shared" si="16"/>
        <v>0</v>
      </c>
      <c r="I70" s="331">
        <f t="shared" si="16"/>
        <v>0</v>
      </c>
      <c r="J70" s="331">
        <f t="shared" si="16"/>
        <v>0</v>
      </c>
      <c r="K70" s="331">
        <f t="shared" si="16"/>
        <v>0</v>
      </c>
      <c r="L70" s="331">
        <f t="shared" si="16"/>
        <v>0</v>
      </c>
      <c r="M70" s="331">
        <f t="shared" si="16"/>
        <v>0</v>
      </c>
      <c r="N70" s="331">
        <f t="shared" si="16"/>
        <v>0</v>
      </c>
      <c r="O70" s="331">
        <f t="shared" si="16"/>
        <v>0</v>
      </c>
      <c r="P70" s="331">
        <f t="shared" si="16"/>
        <v>0</v>
      </c>
      <c r="Q70" s="331">
        <f t="shared" si="16"/>
        <v>0</v>
      </c>
      <c r="R70" s="347">
        <f t="shared" si="16"/>
        <v>0</v>
      </c>
      <c r="S70" s="331">
        <f t="shared" si="16"/>
        <v>0</v>
      </c>
      <c r="T70" s="331">
        <f t="shared" si="14"/>
        <v>44051324.57</v>
      </c>
      <c r="U70" s="331">
        <f t="shared" si="16"/>
        <v>33112965.75</v>
      </c>
      <c r="V70" s="331">
        <f t="shared" si="16"/>
        <v>376415.10000000003</v>
      </c>
      <c r="W70" s="331">
        <f t="shared" si="16"/>
        <v>4312428.3100000005</v>
      </c>
      <c r="X70" s="331">
        <f t="shared" si="16"/>
        <v>117685.22</v>
      </c>
      <c r="Y70" s="331">
        <f t="shared" si="16"/>
        <v>6131830.1900000004</v>
      </c>
      <c r="Z70" s="331">
        <f t="shared" si="16"/>
        <v>0</v>
      </c>
      <c r="AA70" s="331">
        <f t="shared" si="16"/>
        <v>15000</v>
      </c>
      <c r="AB70" s="331">
        <f t="shared" si="16"/>
        <v>0</v>
      </c>
    </row>
    <row r="71" spans="1:79">
      <c r="A71" s="285" t="s">
        <v>34</v>
      </c>
      <c r="B71" s="331">
        <f t="shared" ref="B71" si="19">B8+B41</f>
        <v>43484214.149999999</v>
      </c>
      <c r="C71" s="331">
        <f t="shared" si="16"/>
        <v>0</v>
      </c>
      <c r="D71" s="331">
        <f>D8+D41</f>
        <v>8964675.0899999999</v>
      </c>
      <c r="E71" s="331">
        <f t="shared" si="16"/>
        <v>1799242.28</v>
      </c>
      <c r="F71" s="331">
        <f t="shared" si="16"/>
        <v>8964675.0899999999</v>
      </c>
      <c r="G71" s="331">
        <f t="shared" si="16"/>
        <v>15255438.399999999</v>
      </c>
      <c r="H71" s="331">
        <f>H8+H41</f>
        <v>13601222.59</v>
      </c>
      <c r="I71" s="331">
        <f t="shared" si="16"/>
        <v>2760189</v>
      </c>
      <c r="J71" s="331">
        <f t="shared" si="16"/>
        <v>-1105973.19</v>
      </c>
      <c r="K71" s="331">
        <f>K8+K41</f>
        <v>17839160.780000001</v>
      </c>
      <c r="L71" s="331">
        <f t="shared" si="16"/>
        <v>-75505.399999999994</v>
      </c>
      <c r="M71" s="331">
        <f t="shared" si="16"/>
        <v>-34484.57</v>
      </c>
      <c r="N71" s="331">
        <f t="shared" si="16"/>
        <v>15743729.190000001</v>
      </c>
      <c r="O71" s="331">
        <f t="shared" si="16"/>
        <v>2205421.56</v>
      </c>
      <c r="P71" s="331">
        <f t="shared" si="16"/>
        <v>-374302.4</v>
      </c>
      <c r="Q71" s="331">
        <f t="shared" si="16"/>
        <v>-351860.2</v>
      </c>
      <c r="R71" s="347">
        <f t="shared" si="16"/>
        <v>-22442.2</v>
      </c>
      <c r="S71" s="331">
        <f t="shared" si="16"/>
        <v>0</v>
      </c>
      <c r="T71" s="331">
        <f t="shared" si="14"/>
        <v>0</v>
      </c>
      <c r="U71" s="331">
        <f t="shared" si="16"/>
        <v>0</v>
      </c>
      <c r="V71" s="331">
        <f t="shared" si="16"/>
        <v>0</v>
      </c>
      <c r="W71" s="331">
        <f t="shared" si="16"/>
        <v>0</v>
      </c>
      <c r="X71" s="331">
        <f t="shared" si="16"/>
        <v>0</v>
      </c>
      <c r="Y71" s="331">
        <f t="shared" si="16"/>
        <v>0</v>
      </c>
      <c r="Z71" s="331">
        <f t="shared" si="16"/>
        <v>0</v>
      </c>
      <c r="AA71" s="331">
        <f t="shared" si="16"/>
        <v>0</v>
      </c>
      <c r="AB71" s="331">
        <f t="shared" si="16"/>
        <v>0</v>
      </c>
    </row>
    <row r="72" spans="1:79" ht="14.25">
      <c r="A72" s="330" t="s">
        <v>81</v>
      </c>
      <c r="B72" s="332">
        <f t="shared" ref="B72" si="20">B9+B42</f>
        <v>119787543.95</v>
      </c>
      <c r="C72" s="332">
        <f t="shared" si="16"/>
        <v>-15629061.209999999</v>
      </c>
      <c r="D72" s="332">
        <f>D9+D42</f>
        <v>-182953014.37</v>
      </c>
      <c r="E72" s="332">
        <f t="shared" si="16"/>
        <v>308034291.91000003</v>
      </c>
      <c r="F72" s="332">
        <f t="shared" si="16"/>
        <v>199020.14</v>
      </c>
      <c r="G72" s="332">
        <f t="shared" si="16"/>
        <v>10943748.01</v>
      </c>
      <c r="H72" s="332">
        <f t="shared" si="16"/>
        <v>0</v>
      </c>
      <c r="I72" s="332">
        <f t="shared" si="16"/>
        <v>11404.46</v>
      </c>
      <c r="J72" s="332">
        <f t="shared" si="16"/>
        <v>10932343.549999999</v>
      </c>
      <c r="K72" s="332">
        <f t="shared" si="16"/>
        <v>-2396680.13</v>
      </c>
      <c r="L72" s="332">
        <f t="shared" si="16"/>
        <v>-1339407.55</v>
      </c>
      <c r="M72" s="332">
        <f t="shared" si="16"/>
        <v>-1057272.58</v>
      </c>
      <c r="N72" s="332">
        <f t="shared" si="16"/>
        <v>0</v>
      </c>
      <c r="O72" s="332">
        <f t="shared" si="16"/>
        <v>0</v>
      </c>
      <c r="P72" s="332">
        <f t="shared" si="16"/>
        <v>1371582.73</v>
      </c>
      <c r="Q72" s="332">
        <f t="shared" si="16"/>
        <v>0</v>
      </c>
      <c r="R72" s="348">
        <f t="shared" si="16"/>
        <v>1371582.73</v>
      </c>
      <c r="S72" s="332">
        <f t="shared" si="16"/>
        <v>3857.69</v>
      </c>
      <c r="T72" s="332">
        <f t="shared" si="14"/>
        <v>416677.00999999995</v>
      </c>
      <c r="U72" s="332">
        <f t="shared" si="16"/>
        <v>416675.41</v>
      </c>
      <c r="V72" s="332">
        <f t="shared" si="16"/>
        <v>0</v>
      </c>
      <c r="W72" s="332">
        <f t="shared" si="16"/>
        <v>0</v>
      </c>
      <c r="X72" s="332">
        <f t="shared" si="16"/>
        <v>0</v>
      </c>
      <c r="Y72" s="332">
        <f t="shared" si="16"/>
        <v>0</v>
      </c>
      <c r="Z72" s="332">
        <f t="shared" si="16"/>
        <v>1.6</v>
      </c>
      <c r="AA72" s="332">
        <f t="shared" si="16"/>
        <v>0</v>
      </c>
      <c r="AB72" s="332">
        <f t="shared" si="16"/>
        <v>0</v>
      </c>
    </row>
    <row r="73" spans="1:79" ht="14.25">
      <c r="A73" s="330" t="s">
        <v>36</v>
      </c>
      <c r="B73" s="332">
        <f t="shared" ref="B73" si="21">B10+B43</f>
        <v>-449154977.17000002</v>
      </c>
      <c r="C73" s="332">
        <f t="shared" si="16"/>
        <v>-540420.80000000005</v>
      </c>
      <c r="D73" s="332">
        <f t="shared" si="16"/>
        <v>16434580.57</v>
      </c>
      <c r="E73" s="332">
        <f t="shared" si="16"/>
        <v>643237.26</v>
      </c>
      <c r="F73" s="332">
        <f t="shared" si="16"/>
        <v>553278.07999999996</v>
      </c>
      <c r="G73" s="332">
        <f t="shared" si="16"/>
        <v>-485224894.79000002</v>
      </c>
      <c r="H73" s="332">
        <f>H10+H43</f>
        <v>-430367350.64999998</v>
      </c>
      <c r="I73" s="332">
        <f>I10+I43</f>
        <v>-2863324.47</v>
      </c>
      <c r="J73" s="332">
        <f t="shared" si="16"/>
        <v>-51994219.670000002</v>
      </c>
      <c r="K73" s="332">
        <f t="shared" si="16"/>
        <v>36613133.299999997</v>
      </c>
      <c r="L73" s="332">
        <f t="shared" si="16"/>
        <v>28397579.029999997</v>
      </c>
      <c r="M73" s="332">
        <f t="shared" si="16"/>
        <v>6646397.1799999997</v>
      </c>
      <c r="N73" s="332">
        <f t="shared" si="16"/>
        <v>1558066.46</v>
      </c>
      <c r="O73" s="332">
        <f t="shared" si="16"/>
        <v>11090.63</v>
      </c>
      <c r="P73" s="332">
        <f t="shared" si="16"/>
        <v>-17080612.710000001</v>
      </c>
      <c r="Q73" s="332">
        <f t="shared" si="16"/>
        <v>-7040875.8600000003</v>
      </c>
      <c r="R73" s="348">
        <f t="shared" si="16"/>
        <v>-10039736.85</v>
      </c>
      <c r="S73" s="332">
        <f t="shared" si="16"/>
        <v>0</v>
      </c>
      <c r="T73" s="332">
        <f t="shared" si="14"/>
        <v>0</v>
      </c>
      <c r="U73" s="332">
        <f t="shared" si="16"/>
        <v>0</v>
      </c>
      <c r="V73" s="332">
        <f t="shared" si="16"/>
        <v>0</v>
      </c>
      <c r="W73" s="332">
        <f t="shared" si="16"/>
        <v>0</v>
      </c>
      <c r="X73" s="332">
        <f t="shared" si="16"/>
        <v>0</v>
      </c>
      <c r="Y73" s="332">
        <f t="shared" si="16"/>
        <v>0</v>
      </c>
      <c r="Z73" s="332">
        <f t="shared" si="16"/>
        <v>0</v>
      </c>
      <c r="AA73" s="332">
        <f t="shared" si="16"/>
        <v>0</v>
      </c>
      <c r="AB73" s="332">
        <f t="shared" si="16"/>
        <v>0</v>
      </c>
    </row>
    <row r="74" spans="1:79" ht="14.25">
      <c r="A74" s="330" t="s">
        <v>82</v>
      </c>
      <c r="B74" s="332">
        <f t="shared" ref="B74" si="22">B11+B44</f>
        <v>0</v>
      </c>
      <c r="C74" s="332">
        <f t="shared" si="16"/>
        <v>0</v>
      </c>
      <c r="D74" s="332">
        <f t="shared" si="16"/>
        <v>0</v>
      </c>
      <c r="E74" s="332">
        <f t="shared" si="16"/>
        <v>0</v>
      </c>
      <c r="F74" s="332">
        <f t="shared" si="16"/>
        <v>0</v>
      </c>
      <c r="G74" s="332">
        <f t="shared" si="16"/>
        <v>0</v>
      </c>
      <c r="H74" s="332">
        <f t="shared" si="16"/>
        <v>0</v>
      </c>
      <c r="I74" s="332">
        <f t="shared" si="16"/>
        <v>0</v>
      </c>
      <c r="J74" s="332">
        <f t="shared" si="16"/>
        <v>0</v>
      </c>
      <c r="K74" s="332">
        <f t="shared" si="16"/>
        <v>0</v>
      </c>
      <c r="L74" s="332">
        <f t="shared" si="16"/>
        <v>0</v>
      </c>
      <c r="M74" s="332">
        <f t="shared" si="16"/>
        <v>0</v>
      </c>
      <c r="N74" s="332">
        <f t="shared" si="16"/>
        <v>0</v>
      </c>
      <c r="O74" s="332">
        <f t="shared" si="16"/>
        <v>0</v>
      </c>
      <c r="P74" s="332">
        <f t="shared" si="16"/>
        <v>0</v>
      </c>
      <c r="Q74" s="332">
        <f t="shared" si="16"/>
        <v>0</v>
      </c>
      <c r="R74" s="348">
        <f t="shared" si="16"/>
        <v>0</v>
      </c>
      <c r="S74" s="332">
        <f t="shared" si="16"/>
        <v>0</v>
      </c>
      <c r="T74" s="332">
        <f t="shared" si="14"/>
        <v>0</v>
      </c>
      <c r="U74" s="332">
        <f t="shared" si="16"/>
        <v>0</v>
      </c>
      <c r="V74" s="332">
        <f t="shared" si="16"/>
        <v>0</v>
      </c>
      <c r="W74" s="332">
        <f t="shared" si="16"/>
        <v>0</v>
      </c>
      <c r="X74" s="332">
        <f t="shared" si="16"/>
        <v>0</v>
      </c>
      <c r="Y74" s="332">
        <f t="shared" si="16"/>
        <v>0</v>
      </c>
      <c r="Z74" s="332">
        <f t="shared" si="16"/>
        <v>0</v>
      </c>
      <c r="AA74" s="332">
        <f t="shared" si="16"/>
        <v>0</v>
      </c>
      <c r="AB74" s="332">
        <f t="shared" si="16"/>
        <v>0</v>
      </c>
    </row>
    <row r="75" spans="1:79" ht="14.25">
      <c r="A75" s="330" t="s">
        <v>38</v>
      </c>
      <c r="B75" s="332">
        <f t="shared" ref="B75" si="23">B12+B45</f>
        <v>230541457.18999994</v>
      </c>
      <c r="C75" s="332">
        <f t="shared" si="16"/>
        <v>-47362664.829999998</v>
      </c>
      <c r="D75" s="332">
        <f t="shared" si="16"/>
        <v>-25123.72</v>
      </c>
      <c r="E75" s="332">
        <f t="shared" si="16"/>
        <v>-1202400.0133333299</v>
      </c>
      <c r="F75" s="332">
        <f t="shared" si="16"/>
        <v>-48963.72</v>
      </c>
      <c r="G75" s="332">
        <f t="shared" si="16"/>
        <v>211559127.80999997</v>
      </c>
      <c r="H75" s="332">
        <f>H12+H45</f>
        <v>231765630.19999999</v>
      </c>
      <c r="I75" s="332">
        <f>I12+I45</f>
        <v>18534.066666670002</v>
      </c>
      <c r="J75" s="332">
        <f t="shared" si="16"/>
        <v>-20225036.456666671</v>
      </c>
      <c r="K75" s="332">
        <f>K12+K45</f>
        <v>105631682.12333328</v>
      </c>
      <c r="L75" s="332">
        <f t="shared" si="16"/>
        <v>47391161.6866666</v>
      </c>
      <c r="M75" s="332">
        <f t="shared" si="16"/>
        <v>67022194.630000003</v>
      </c>
      <c r="N75" s="332">
        <f t="shared" si="16"/>
        <v>1257934.3566666699</v>
      </c>
      <c r="O75" s="332">
        <f t="shared" si="16"/>
        <v>-10039608.550000001</v>
      </c>
      <c r="P75" s="332">
        <f t="shared" si="16"/>
        <v>-38059164.179999992</v>
      </c>
      <c r="Q75" s="332">
        <f t="shared" si="16"/>
        <v>-39768048.879999995</v>
      </c>
      <c r="R75" s="348">
        <f t="shared" si="16"/>
        <v>1708884.7</v>
      </c>
      <c r="S75" s="332">
        <f t="shared" si="16"/>
        <v>0</v>
      </c>
      <c r="T75" s="332">
        <f t="shared" si="14"/>
        <v>0</v>
      </c>
      <c r="U75" s="332">
        <f t="shared" si="16"/>
        <v>0</v>
      </c>
      <c r="V75" s="332">
        <f t="shared" si="16"/>
        <v>0</v>
      </c>
      <c r="W75" s="332">
        <f t="shared" si="16"/>
        <v>0</v>
      </c>
      <c r="X75" s="332">
        <f t="shared" si="16"/>
        <v>0</v>
      </c>
      <c r="Y75" s="332">
        <f t="shared" si="16"/>
        <v>0</v>
      </c>
      <c r="Z75" s="332">
        <f t="shared" si="16"/>
        <v>0</v>
      </c>
      <c r="AA75" s="332">
        <f t="shared" si="16"/>
        <v>0</v>
      </c>
      <c r="AB75" s="332">
        <f t="shared" si="16"/>
        <v>0</v>
      </c>
    </row>
    <row r="76" spans="1:79" ht="14.25">
      <c r="A76" s="330" t="s">
        <v>83</v>
      </c>
      <c r="B76" s="332">
        <f t="shared" ref="B76" si="24">B13+B46</f>
        <v>569630.86</v>
      </c>
      <c r="C76" s="332">
        <f t="shared" si="16"/>
        <v>0</v>
      </c>
      <c r="D76" s="332">
        <f t="shared" si="16"/>
        <v>-62529.21</v>
      </c>
      <c r="E76" s="332">
        <f t="shared" si="16"/>
        <v>632160.06999999995</v>
      </c>
      <c r="F76" s="332">
        <f t="shared" si="16"/>
        <v>0</v>
      </c>
      <c r="G76" s="332">
        <f t="shared" si="16"/>
        <v>0</v>
      </c>
      <c r="H76" s="332">
        <f t="shared" si="16"/>
        <v>0</v>
      </c>
      <c r="I76" s="332">
        <f t="shared" si="16"/>
        <v>0</v>
      </c>
      <c r="J76" s="332">
        <f t="shared" si="16"/>
        <v>0</v>
      </c>
      <c r="K76" s="332">
        <f t="shared" si="16"/>
        <v>0</v>
      </c>
      <c r="L76" s="332">
        <f t="shared" si="16"/>
        <v>0</v>
      </c>
      <c r="M76" s="332">
        <f t="shared" si="16"/>
        <v>0</v>
      </c>
      <c r="N76" s="332">
        <f t="shared" si="16"/>
        <v>0</v>
      </c>
      <c r="O76" s="332">
        <f t="shared" si="16"/>
        <v>0</v>
      </c>
      <c r="P76" s="332">
        <f t="shared" si="16"/>
        <v>0</v>
      </c>
      <c r="Q76" s="332">
        <f t="shared" si="16"/>
        <v>0</v>
      </c>
      <c r="R76" s="348">
        <f t="shared" si="16"/>
        <v>0</v>
      </c>
      <c r="S76" s="332">
        <f t="shared" si="16"/>
        <v>0</v>
      </c>
      <c r="T76" s="332">
        <f t="shared" si="14"/>
        <v>0</v>
      </c>
      <c r="U76" s="332">
        <f t="shared" si="16"/>
        <v>0</v>
      </c>
      <c r="V76" s="332">
        <f t="shared" si="16"/>
        <v>0</v>
      </c>
      <c r="W76" s="332">
        <f t="shared" si="16"/>
        <v>0</v>
      </c>
      <c r="X76" s="332">
        <f t="shared" si="16"/>
        <v>0</v>
      </c>
      <c r="Y76" s="332">
        <f t="shared" si="16"/>
        <v>0</v>
      </c>
      <c r="Z76" s="332">
        <f t="shared" si="16"/>
        <v>0</v>
      </c>
      <c r="AA76" s="332">
        <f t="shared" si="16"/>
        <v>0</v>
      </c>
      <c r="AB76" s="332">
        <f t="shared" si="16"/>
        <v>0</v>
      </c>
    </row>
    <row r="77" spans="1:79" ht="14.25">
      <c r="A77" s="330" t="s">
        <v>84</v>
      </c>
      <c r="B77" s="333">
        <f t="shared" ref="B77" si="25">B14+B47</f>
        <v>14405586.57</v>
      </c>
      <c r="C77" s="333">
        <f t="shared" si="16"/>
        <v>-3412848.88</v>
      </c>
      <c r="D77" s="333">
        <f t="shared" si="16"/>
        <v>0</v>
      </c>
      <c r="E77" s="333">
        <f t="shared" si="16"/>
        <v>17818435.449999999</v>
      </c>
      <c r="F77" s="333">
        <f t="shared" si="16"/>
        <v>0</v>
      </c>
      <c r="G77" s="333">
        <f t="shared" si="16"/>
        <v>0</v>
      </c>
      <c r="H77" s="333">
        <f t="shared" si="16"/>
        <v>0</v>
      </c>
      <c r="I77" s="333">
        <f t="shared" si="16"/>
        <v>0</v>
      </c>
      <c r="J77" s="333">
        <f t="shared" si="16"/>
        <v>0</v>
      </c>
      <c r="K77" s="333">
        <f t="shared" si="16"/>
        <v>0</v>
      </c>
      <c r="L77" s="333">
        <f t="shared" si="16"/>
        <v>0</v>
      </c>
      <c r="M77" s="333">
        <f t="shared" si="16"/>
        <v>0</v>
      </c>
      <c r="N77" s="333">
        <f t="shared" si="16"/>
        <v>0</v>
      </c>
      <c r="O77" s="333">
        <f t="shared" si="16"/>
        <v>0</v>
      </c>
      <c r="P77" s="333">
        <f t="shared" si="16"/>
        <v>0</v>
      </c>
      <c r="Q77" s="333">
        <f t="shared" si="16"/>
        <v>0</v>
      </c>
      <c r="R77" s="349">
        <f t="shared" si="16"/>
        <v>0</v>
      </c>
      <c r="S77" s="333">
        <f t="shared" si="16"/>
        <v>0</v>
      </c>
      <c r="T77" s="333">
        <f t="shared" si="14"/>
        <v>0</v>
      </c>
      <c r="U77" s="333">
        <f t="shared" si="16"/>
        <v>0</v>
      </c>
      <c r="V77" s="333">
        <f t="shared" si="16"/>
        <v>0</v>
      </c>
      <c r="W77" s="333">
        <f t="shared" si="16"/>
        <v>0</v>
      </c>
      <c r="X77" s="333">
        <f t="shared" si="16"/>
        <v>0</v>
      </c>
      <c r="Y77" s="333">
        <f t="shared" si="16"/>
        <v>0</v>
      </c>
      <c r="Z77" s="333">
        <f t="shared" si="16"/>
        <v>0</v>
      </c>
      <c r="AA77" s="333">
        <f t="shared" ref="AA77:AB77" si="26">AA14+AA47</f>
        <v>0</v>
      </c>
      <c r="AB77" s="333">
        <f t="shared" si="26"/>
        <v>0</v>
      </c>
    </row>
    <row r="78" spans="1:79" ht="14.25">
      <c r="A78" s="330" t="s">
        <v>85</v>
      </c>
      <c r="B78" s="333">
        <f t="shared" ref="B78" si="27">B15+B48</f>
        <v>-1430.22</v>
      </c>
      <c r="C78" s="333">
        <f t="shared" ref="C78:AB87" si="28">C15+C48</f>
        <v>0</v>
      </c>
      <c r="D78" s="333">
        <f t="shared" si="28"/>
        <v>-259.42</v>
      </c>
      <c r="E78" s="333">
        <f t="shared" si="28"/>
        <v>-1170.8</v>
      </c>
      <c r="F78" s="333">
        <f t="shared" si="28"/>
        <v>0</v>
      </c>
      <c r="G78" s="333">
        <f t="shared" si="28"/>
        <v>0</v>
      </c>
      <c r="H78" s="333">
        <f t="shared" si="28"/>
        <v>0</v>
      </c>
      <c r="I78" s="333">
        <f t="shared" si="28"/>
        <v>0</v>
      </c>
      <c r="J78" s="333">
        <f t="shared" si="28"/>
        <v>0</v>
      </c>
      <c r="K78" s="333">
        <f t="shared" si="28"/>
        <v>0</v>
      </c>
      <c r="L78" s="333">
        <f t="shared" si="28"/>
        <v>0</v>
      </c>
      <c r="M78" s="333">
        <f t="shared" si="28"/>
        <v>0</v>
      </c>
      <c r="N78" s="333">
        <f t="shared" si="28"/>
        <v>0</v>
      </c>
      <c r="O78" s="333">
        <f t="shared" si="28"/>
        <v>0</v>
      </c>
      <c r="P78" s="333">
        <f t="shared" si="28"/>
        <v>0</v>
      </c>
      <c r="Q78" s="333">
        <f t="shared" si="28"/>
        <v>0</v>
      </c>
      <c r="R78" s="349">
        <f t="shared" si="28"/>
        <v>0</v>
      </c>
      <c r="S78" s="333">
        <f t="shared" si="28"/>
        <v>237.5</v>
      </c>
      <c r="T78" s="333">
        <f t="shared" si="14"/>
        <v>0</v>
      </c>
      <c r="U78" s="333">
        <f t="shared" si="28"/>
        <v>0</v>
      </c>
      <c r="V78" s="333">
        <f t="shared" si="28"/>
        <v>0</v>
      </c>
      <c r="W78" s="333">
        <f t="shared" si="28"/>
        <v>0</v>
      </c>
      <c r="X78" s="333">
        <f t="shared" si="28"/>
        <v>0</v>
      </c>
      <c r="Y78" s="333">
        <f t="shared" si="28"/>
        <v>0</v>
      </c>
      <c r="Z78" s="333">
        <f t="shared" si="28"/>
        <v>0</v>
      </c>
      <c r="AA78" s="333">
        <f t="shared" si="28"/>
        <v>0</v>
      </c>
      <c r="AB78" s="333">
        <f t="shared" si="28"/>
        <v>0</v>
      </c>
    </row>
    <row r="79" spans="1:79" ht="14.25">
      <c r="A79" s="330" t="s">
        <v>86</v>
      </c>
      <c r="B79" s="333">
        <f t="shared" ref="B79" si="29">B16+B49</f>
        <v>0</v>
      </c>
      <c r="C79" s="333">
        <f t="shared" si="28"/>
        <v>0</v>
      </c>
      <c r="D79" s="333">
        <f t="shared" si="28"/>
        <v>0</v>
      </c>
      <c r="E79" s="333">
        <f t="shared" si="28"/>
        <v>0</v>
      </c>
      <c r="F79" s="333">
        <f t="shared" si="28"/>
        <v>0</v>
      </c>
      <c r="G79" s="333">
        <f t="shared" si="28"/>
        <v>0</v>
      </c>
      <c r="H79" s="333">
        <f t="shared" si="28"/>
        <v>0</v>
      </c>
      <c r="I79" s="333">
        <f t="shared" si="28"/>
        <v>0</v>
      </c>
      <c r="J79" s="333">
        <f t="shared" si="28"/>
        <v>0</v>
      </c>
      <c r="K79" s="333">
        <f t="shared" si="28"/>
        <v>0</v>
      </c>
      <c r="L79" s="333">
        <f t="shared" si="28"/>
        <v>0</v>
      </c>
      <c r="M79" s="333">
        <f t="shared" si="28"/>
        <v>0</v>
      </c>
      <c r="N79" s="333">
        <f t="shared" si="28"/>
        <v>0</v>
      </c>
      <c r="O79" s="333">
        <f t="shared" si="28"/>
        <v>0</v>
      </c>
      <c r="P79" s="333">
        <f t="shared" si="28"/>
        <v>0</v>
      </c>
      <c r="Q79" s="333">
        <f t="shared" si="28"/>
        <v>0</v>
      </c>
      <c r="R79" s="349">
        <f t="shared" si="28"/>
        <v>0</v>
      </c>
      <c r="S79" s="333">
        <f t="shared" si="28"/>
        <v>0</v>
      </c>
      <c r="T79" s="333">
        <f t="shared" si="14"/>
        <v>0</v>
      </c>
      <c r="U79" s="333">
        <f t="shared" si="28"/>
        <v>0</v>
      </c>
      <c r="V79" s="333">
        <f t="shared" si="28"/>
        <v>0</v>
      </c>
      <c r="W79" s="333">
        <f t="shared" si="28"/>
        <v>0</v>
      </c>
      <c r="X79" s="333">
        <f t="shared" si="28"/>
        <v>0</v>
      </c>
      <c r="Y79" s="333">
        <f t="shared" si="28"/>
        <v>0</v>
      </c>
      <c r="Z79" s="333">
        <f t="shared" si="28"/>
        <v>0</v>
      </c>
      <c r="AA79" s="333">
        <f t="shared" si="28"/>
        <v>0</v>
      </c>
      <c r="AB79" s="333">
        <f t="shared" si="28"/>
        <v>0</v>
      </c>
    </row>
    <row r="80" spans="1:79">
      <c r="A80" s="297" t="s">
        <v>43</v>
      </c>
      <c r="B80" s="334">
        <f t="shared" ref="B80" si="30">B17+B50</f>
        <v>377171659.69999999</v>
      </c>
      <c r="C80" s="334">
        <f t="shared" si="28"/>
        <v>-4889856.6845770003</v>
      </c>
      <c r="D80" s="334">
        <f>D17+D50</f>
        <v>117988819.31710099</v>
      </c>
      <c r="E80" s="334">
        <f t="shared" si="28"/>
        <v>206368134.74608999</v>
      </c>
      <c r="F80" s="334">
        <f t="shared" si="28"/>
        <v>2908916.7941860002</v>
      </c>
      <c r="G80" s="334">
        <f t="shared" si="28"/>
        <v>407743.94186799997</v>
      </c>
      <c r="H80" s="334">
        <f>H17+H50</f>
        <v>-4012288.314642</v>
      </c>
      <c r="I80" s="334">
        <f t="shared" si="28"/>
        <v>1924381.6770950002</v>
      </c>
      <c r="J80" s="334">
        <f t="shared" si="28"/>
        <v>2495650.579415</v>
      </c>
      <c r="K80" s="334">
        <f t="shared" si="28"/>
        <v>13391255.083866</v>
      </c>
      <c r="L80" s="334">
        <f t="shared" si="28"/>
        <v>2596490.7365850001</v>
      </c>
      <c r="M80" s="334">
        <f t="shared" si="28"/>
        <v>3874132.810945</v>
      </c>
      <c r="N80" s="334">
        <f t="shared" si="28"/>
        <v>5905682.8386119995</v>
      </c>
      <c r="O80" s="334">
        <f t="shared" si="28"/>
        <v>1014948.697724</v>
      </c>
      <c r="P80" s="334">
        <f t="shared" si="28"/>
        <v>3568290.7702639997</v>
      </c>
      <c r="Q80" s="334">
        <f t="shared" si="28"/>
        <v>1083373.58311</v>
      </c>
      <c r="R80" s="350">
        <f t="shared" si="28"/>
        <v>2484917.1871540002</v>
      </c>
      <c r="S80" s="334">
        <f t="shared" si="28"/>
        <v>12227801.630000001</v>
      </c>
      <c r="T80" s="334">
        <f t="shared" si="14"/>
        <v>40337272.525387995</v>
      </c>
      <c r="U80" s="334">
        <f t="shared" si="28"/>
        <v>19684361.306724999</v>
      </c>
      <c r="V80" s="334">
        <f t="shared" si="28"/>
        <v>7732452.4492079997</v>
      </c>
      <c r="W80" s="334">
        <f t="shared" si="28"/>
        <v>4856711.930594</v>
      </c>
      <c r="X80" s="334">
        <f t="shared" si="28"/>
        <v>1917714.7188609999</v>
      </c>
      <c r="Y80" s="334">
        <f t="shared" si="28"/>
        <v>4963082.83</v>
      </c>
      <c r="Z80" s="334">
        <f t="shared" si="28"/>
        <v>1182949.29</v>
      </c>
      <c r="AA80" s="334">
        <f t="shared" si="28"/>
        <v>5877720.96</v>
      </c>
      <c r="AB80" s="334">
        <f t="shared" si="28"/>
        <v>6869129.04</v>
      </c>
    </row>
    <row r="81" spans="1:28" ht="14.25">
      <c r="A81" s="335" t="s">
        <v>87</v>
      </c>
      <c r="B81" s="336">
        <f t="shared" ref="B81" si="31">B18+B51</f>
        <v>4258343.72</v>
      </c>
      <c r="C81" s="336">
        <f t="shared" si="28"/>
        <v>-9159.2449520000009</v>
      </c>
      <c r="D81" s="336">
        <f t="shared" si="28"/>
        <v>-309142.10622399999</v>
      </c>
      <c r="E81" s="336">
        <f t="shared" si="28"/>
        <v>3769773.3740399997</v>
      </c>
      <c r="F81" s="336">
        <f t="shared" si="28"/>
        <v>63966.157535999999</v>
      </c>
      <c r="G81" s="336">
        <f t="shared" si="28"/>
        <v>-296016.61943199998</v>
      </c>
      <c r="H81" s="336">
        <f t="shared" si="28"/>
        <v>97807.43540799999</v>
      </c>
      <c r="I81" s="336">
        <f t="shared" si="28"/>
        <v>20089.15972</v>
      </c>
      <c r="J81" s="336">
        <f t="shared" si="28"/>
        <v>-413913.21455999999</v>
      </c>
      <c r="K81" s="336">
        <f t="shared" si="28"/>
        <v>938653.21361600002</v>
      </c>
      <c r="L81" s="336">
        <f t="shared" si="28"/>
        <v>580287.72196</v>
      </c>
      <c r="M81" s="336">
        <f t="shared" si="28"/>
        <v>231517.71571999998</v>
      </c>
      <c r="N81" s="336">
        <f t="shared" si="28"/>
        <v>103341.06931199999</v>
      </c>
      <c r="O81" s="336">
        <f t="shared" si="28"/>
        <v>23506.706623999999</v>
      </c>
      <c r="P81" s="336">
        <f t="shared" si="28"/>
        <v>-148446.36313600003</v>
      </c>
      <c r="Q81" s="336">
        <f t="shared" si="28"/>
        <v>-68931.39344</v>
      </c>
      <c r="R81" s="351">
        <f t="shared" si="28"/>
        <v>-79514.969696</v>
      </c>
      <c r="S81" s="336">
        <f t="shared" si="28"/>
        <v>20</v>
      </c>
      <c r="T81" s="336">
        <f t="shared" si="14"/>
        <v>312681.46608799999</v>
      </c>
      <c r="U81" s="336">
        <f t="shared" si="28"/>
        <v>236391.02</v>
      </c>
      <c r="V81" s="336">
        <f t="shared" si="28"/>
        <v>2184.5030079999997</v>
      </c>
      <c r="W81" s="336">
        <f t="shared" si="28"/>
        <v>29906.567744</v>
      </c>
      <c r="X81" s="336">
        <f t="shared" si="28"/>
        <v>520.68533600000001</v>
      </c>
      <c r="Y81" s="336">
        <f t="shared" si="28"/>
        <v>43749.83</v>
      </c>
      <c r="Z81" s="336">
        <f t="shared" si="28"/>
        <v>-71.14</v>
      </c>
      <c r="AA81" s="336">
        <f t="shared" si="28"/>
        <v>-8811.7800000000007</v>
      </c>
      <c r="AB81" s="336">
        <f t="shared" si="28"/>
        <v>-809.15</v>
      </c>
    </row>
    <row r="82" spans="1:28" ht="14.25">
      <c r="A82" s="335" t="s">
        <v>88</v>
      </c>
      <c r="B82" s="336">
        <f t="shared" ref="B82" si="32">B19+B52</f>
        <v>372203683.39000005</v>
      </c>
      <c r="C82" s="336">
        <f t="shared" si="28"/>
        <v>-4880697.4396250006</v>
      </c>
      <c r="D82" s="336">
        <f t="shared" si="28"/>
        <v>119983311.26332499</v>
      </c>
      <c r="E82" s="336">
        <f t="shared" si="28"/>
        <v>200203378.94204998</v>
      </c>
      <c r="F82" s="336">
        <f t="shared" si="28"/>
        <v>2844950.6366499998</v>
      </c>
      <c r="G82" s="336">
        <f t="shared" si="28"/>
        <v>703760.56129999994</v>
      </c>
      <c r="H82" s="336">
        <f t="shared" si="28"/>
        <v>-4110095.7500499999</v>
      </c>
      <c r="I82" s="336">
        <f t="shared" si="28"/>
        <v>1904292.5173749998</v>
      </c>
      <c r="J82" s="336">
        <f t="shared" si="28"/>
        <v>2909563.7939750003</v>
      </c>
      <c r="K82" s="336">
        <f t="shared" si="28"/>
        <v>12452601.870250002</v>
      </c>
      <c r="L82" s="336">
        <f t="shared" si="28"/>
        <v>2016203.0146250003</v>
      </c>
      <c r="M82" s="336">
        <f t="shared" si="28"/>
        <v>3642615.0952250003</v>
      </c>
      <c r="N82" s="336">
        <f t="shared" si="28"/>
        <v>5802341.7692999998</v>
      </c>
      <c r="O82" s="336">
        <f t="shared" si="28"/>
        <v>991441.99109999998</v>
      </c>
      <c r="P82" s="336">
        <f t="shared" si="28"/>
        <v>3716737.1334000002</v>
      </c>
      <c r="Q82" s="336">
        <f t="shared" si="28"/>
        <v>1152304.97655</v>
      </c>
      <c r="R82" s="351">
        <f t="shared" si="28"/>
        <v>2564432.1568499999</v>
      </c>
      <c r="S82" s="336">
        <f t="shared" si="28"/>
        <v>12227781.630000001</v>
      </c>
      <c r="T82" s="336">
        <f t="shared" si="14"/>
        <v>40024591.059299998</v>
      </c>
      <c r="U82" s="336">
        <f t="shared" si="28"/>
        <v>19447970.286725</v>
      </c>
      <c r="V82" s="336">
        <f t="shared" si="28"/>
        <v>7730267.9462000001</v>
      </c>
      <c r="W82" s="336">
        <f t="shared" si="28"/>
        <v>4826805.3628500002</v>
      </c>
      <c r="X82" s="336">
        <f t="shared" si="28"/>
        <v>1917194.0335250001</v>
      </c>
      <c r="Y82" s="336">
        <f t="shared" si="28"/>
        <v>4919333</v>
      </c>
      <c r="Z82" s="336">
        <f t="shared" si="28"/>
        <v>1183020.43</v>
      </c>
      <c r="AA82" s="336">
        <f t="shared" si="28"/>
        <v>5886532.7400000002</v>
      </c>
      <c r="AB82" s="336">
        <f t="shared" si="28"/>
        <v>6869938.1899999995</v>
      </c>
    </row>
    <row r="83" spans="1:28" ht="14.25">
      <c r="A83" s="335" t="s">
        <v>89</v>
      </c>
      <c r="B83" s="336">
        <f t="shared" ref="B83" si="33">B20+B53</f>
        <v>-1697649.84</v>
      </c>
      <c r="C83" s="336">
        <f t="shared" si="28"/>
        <v>0</v>
      </c>
      <c r="D83" s="336">
        <f t="shared" si="28"/>
        <v>-1685349.84</v>
      </c>
      <c r="E83" s="336">
        <f t="shared" si="28"/>
        <v>-12300</v>
      </c>
      <c r="F83" s="336">
        <f t="shared" si="28"/>
        <v>0</v>
      </c>
      <c r="G83" s="336">
        <f t="shared" si="28"/>
        <v>0</v>
      </c>
      <c r="H83" s="336">
        <f t="shared" si="28"/>
        <v>0</v>
      </c>
      <c r="I83" s="336">
        <f t="shared" si="28"/>
        <v>0</v>
      </c>
      <c r="J83" s="336">
        <f t="shared" si="28"/>
        <v>0</v>
      </c>
      <c r="K83" s="336">
        <f t="shared" si="28"/>
        <v>0</v>
      </c>
      <c r="L83" s="336">
        <f t="shared" si="28"/>
        <v>0</v>
      </c>
      <c r="M83" s="336">
        <f t="shared" si="28"/>
        <v>0</v>
      </c>
      <c r="N83" s="336">
        <f t="shared" si="28"/>
        <v>0</v>
      </c>
      <c r="O83" s="336">
        <f t="shared" si="28"/>
        <v>0</v>
      </c>
      <c r="P83" s="336">
        <f t="shared" si="28"/>
        <v>0</v>
      </c>
      <c r="Q83" s="336">
        <f t="shared" si="28"/>
        <v>0</v>
      </c>
      <c r="R83" s="351">
        <f t="shared" si="28"/>
        <v>0</v>
      </c>
      <c r="S83" s="336">
        <f t="shared" si="28"/>
        <v>0</v>
      </c>
      <c r="T83" s="336">
        <f t="shared" si="14"/>
        <v>0</v>
      </c>
      <c r="U83" s="336">
        <f t="shared" si="28"/>
        <v>0</v>
      </c>
      <c r="V83" s="336">
        <f t="shared" si="28"/>
        <v>0</v>
      </c>
      <c r="W83" s="336">
        <f t="shared" si="28"/>
        <v>0</v>
      </c>
      <c r="X83" s="336">
        <f t="shared" si="28"/>
        <v>0</v>
      </c>
      <c r="Y83" s="336">
        <f t="shared" si="28"/>
        <v>0</v>
      </c>
      <c r="Z83" s="336">
        <f t="shared" si="28"/>
        <v>0</v>
      </c>
      <c r="AA83" s="336">
        <f t="shared" si="28"/>
        <v>0</v>
      </c>
      <c r="AB83" s="336">
        <f t="shared" si="28"/>
        <v>0</v>
      </c>
    </row>
    <row r="84" spans="1:28" ht="14.25">
      <c r="A84" s="335" t="s">
        <v>90</v>
      </c>
      <c r="B84" s="336">
        <f t="shared" ref="B84" si="34">B21+B54</f>
        <v>2407282.4300000002</v>
      </c>
      <c r="C84" s="336">
        <f t="shared" si="28"/>
        <v>0</v>
      </c>
      <c r="D84" s="336">
        <f t="shared" si="28"/>
        <v>0</v>
      </c>
      <c r="E84" s="336">
        <f t="shared" si="28"/>
        <v>2407282.4300000002</v>
      </c>
      <c r="F84" s="336">
        <f t="shared" si="28"/>
        <v>0</v>
      </c>
      <c r="G84" s="336">
        <f t="shared" si="28"/>
        <v>0</v>
      </c>
      <c r="H84" s="336">
        <f t="shared" si="28"/>
        <v>0</v>
      </c>
      <c r="I84" s="336">
        <f t="shared" si="28"/>
        <v>0</v>
      </c>
      <c r="J84" s="336">
        <f t="shared" si="28"/>
        <v>0</v>
      </c>
      <c r="K84" s="336">
        <f t="shared" si="28"/>
        <v>0</v>
      </c>
      <c r="L84" s="336">
        <f t="shared" si="28"/>
        <v>0</v>
      </c>
      <c r="M84" s="336">
        <f t="shared" si="28"/>
        <v>0</v>
      </c>
      <c r="N84" s="336">
        <f t="shared" si="28"/>
        <v>0</v>
      </c>
      <c r="O84" s="336">
        <f t="shared" si="28"/>
        <v>0</v>
      </c>
      <c r="P84" s="336">
        <f t="shared" si="28"/>
        <v>0</v>
      </c>
      <c r="Q84" s="336">
        <f t="shared" si="28"/>
        <v>0</v>
      </c>
      <c r="R84" s="351">
        <f t="shared" si="28"/>
        <v>0</v>
      </c>
      <c r="S84" s="336">
        <f t="shared" si="28"/>
        <v>0</v>
      </c>
      <c r="T84" s="336">
        <f t="shared" si="14"/>
        <v>0</v>
      </c>
      <c r="U84" s="336">
        <f t="shared" si="28"/>
        <v>0</v>
      </c>
      <c r="V84" s="336">
        <f t="shared" si="28"/>
        <v>0</v>
      </c>
      <c r="W84" s="336">
        <f t="shared" si="28"/>
        <v>0</v>
      </c>
      <c r="X84" s="336">
        <f t="shared" si="28"/>
        <v>0</v>
      </c>
      <c r="Y84" s="336">
        <f t="shared" si="28"/>
        <v>0</v>
      </c>
      <c r="Z84" s="336">
        <f t="shared" si="28"/>
        <v>0</v>
      </c>
      <c r="AA84" s="336">
        <f t="shared" si="28"/>
        <v>0</v>
      </c>
      <c r="AB84" s="336">
        <f t="shared" si="28"/>
        <v>0</v>
      </c>
    </row>
    <row r="85" spans="1:28">
      <c r="A85" s="297" t="s">
        <v>91</v>
      </c>
      <c r="B85" s="334">
        <f t="shared" ref="B85" si="35">B22+B55</f>
        <v>-140475288.91</v>
      </c>
      <c r="C85" s="334">
        <f t="shared" si="28"/>
        <v>-61369384.325422995</v>
      </c>
      <c r="D85" s="334">
        <f t="shared" si="28"/>
        <v>-277129287.48710096</v>
      </c>
      <c r="E85" s="334">
        <f t="shared" si="28"/>
        <v>355816824.69057667</v>
      </c>
      <c r="F85" s="334">
        <f t="shared" si="28"/>
        <v>6836145.6958140004</v>
      </c>
      <c r="G85" s="334">
        <f t="shared" si="28"/>
        <v>-247797413.08186793</v>
      </c>
      <c r="H85" s="334">
        <f>H22+H55</f>
        <v>-180988209.545358</v>
      </c>
      <c r="I85" s="334">
        <f t="shared" si="28"/>
        <v>-1920667.1904283301</v>
      </c>
      <c r="J85" s="334">
        <f t="shared" si="28"/>
        <v>-64888536.3460816</v>
      </c>
      <c r="K85" s="334">
        <f t="shared" si="28"/>
        <v>143586022.15946725</v>
      </c>
      <c r="L85" s="334">
        <f t="shared" si="28"/>
        <v>70621201.5300816</v>
      </c>
      <c r="M85" s="334">
        <f t="shared" si="28"/>
        <v>68053610.759054989</v>
      </c>
      <c r="N85" s="334">
        <f t="shared" si="28"/>
        <v>12654047.16805467</v>
      </c>
      <c r="O85" s="334">
        <f t="shared" si="28"/>
        <v>-7742837.2977240002</v>
      </c>
      <c r="P85" s="334">
        <f t="shared" si="28"/>
        <v>-57712779.920263991</v>
      </c>
      <c r="Q85" s="334">
        <f t="shared" si="28"/>
        <v>-48244158.523109995</v>
      </c>
      <c r="R85" s="350">
        <f t="shared" si="28"/>
        <v>-9468621.3971539997</v>
      </c>
      <c r="S85" s="334">
        <f t="shared" si="28"/>
        <v>-12227118.439999999</v>
      </c>
      <c r="T85" s="334">
        <f t="shared" si="14"/>
        <v>4130729.054612</v>
      </c>
      <c r="U85" s="334">
        <f t="shared" si="28"/>
        <v>13845279.853274999</v>
      </c>
      <c r="V85" s="334">
        <f t="shared" si="28"/>
        <v>-7356037.3492079992</v>
      </c>
      <c r="W85" s="334">
        <f t="shared" si="28"/>
        <v>-544283.62059399998</v>
      </c>
      <c r="X85" s="334">
        <f t="shared" si="28"/>
        <v>-1800029.4988609999</v>
      </c>
      <c r="Y85" s="334">
        <f t="shared" si="28"/>
        <v>1168747.3600000001</v>
      </c>
      <c r="Z85" s="334">
        <f t="shared" si="28"/>
        <v>-1182947.69</v>
      </c>
      <c r="AA85" s="334">
        <f t="shared" si="28"/>
        <v>-5862720.96</v>
      </c>
      <c r="AB85" s="334">
        <f t="shared" si="28"/>
        <v>-6869129.04</v>
      </c>
    </row>
    <row r="86" spans="1:28" ht="14.25">
      <c r="A86" s="335" t="s">
        <v>92</v>
      </c>
      <c r="B86" s="333">
        <f t="shared" ref="B86" si="36">B23+B56</f>
        <v>1950885.06</v>
      </c>
      <c r="C86" s="333">
        <f t="shared" si="28"/>
        <v>0</v>
      </c>
      <c r="D86" s="333">
        <f t="shared" si="28"/>
        <v>1520282.59</v>
      </c>
      <c r="E86" s="333">
        <f t="shared" si="28"/>
        <v>410602.47</v>
      </c>
      <c r="F86" s="333">
        <f t="shared" si="28"/>
        <v>0</v>
      </c>
      <c r="G86" s="333">
        <f t="shared" si="28"/>
        <v>0</v>
      </c>
      <c r="H86" s="333">
        <f t="shared" si="28"/>
        <v>0</v>
      </c>
      <c r="I86" s="333">
        <f t="shared" si="28"/>
        <v>0</v>
      </c>
      <c r="J86" s="333">
        <f t="shared" si="28"/>
        <v>0</v>
      </c>
      <c r="K86" s="333">
        <f t="shared" si="28"/>
        <v>0</v>
      </c>
      <c r="L86" s="333">
        <f t="shared" si="28"/>
        <v>0</v>
      </c>
      <c r="M86" s="333">
        <f t="shared" si="28"/>
        <v>0</v>
      </c>
      <c r="N86" s="333">
        <f t="shared" si="28"/>
        <v>0</v>
      </c>
      <c r="O86" s="333">
        <f t="shared" si="28"/>
        <v>0</v>
      </c>
      <c r="P86" s="333">
        <f t="shared" si="28"/>
        <v>0</v>
      </c>
      <c r="Q86" s="333">
        <f t="shared" si="28"/>
        <v>0</v>
      </c>
      <c r="R86" s="349">
        <f t="shared" si="28"/>
        <v>0</v>
      </c>
      <c r="S86" s="333">
        <f t="shared" si="28"/>
        <v>0</v>
      </c>
      <c r="T86" s="333">
        <f t="shared" si="14"/>
        <v>20000</v>
      </c>
      <c r="U86" s="333">
        <f t="shared" si="28"/>
        <v>20000</v>
      </c>
      <c r="V86" s="333">
        <f t="shared" si="28"/>
        <v>0</v>
      </c>
      <c r="W86" s="333">
        <f t="shared" si="28"/>
        <v>0</v>
      </c>
      <c r="X86" s="333">
        <f t="shared" si="28"/>
        <v>0</v>
      </c>
      <c r="Y86" s="333">
        <f t="shared" si="28"/>
        <v>0</v>
      </c>
      <c r="Z86" s="333">
        <f t="shared" si="28"/>
        <v>0</v>
      </c>
      <c r="AA86" s="333">
        <f t="shared" si="28"/>
        <v>0</v>
      </c>
      <c r="AB86" s="333">
        <f t="shared" si="28"/>
        <v>0</v>
      </c>
    </row>
    <row r="87" spans="1:28" ht="14.25">
      <c r="A87" s="335" t="s">
        <v>93</v>
      </c>
      <c r="B87" s="333">
        <f t="shared" ref="B87" si="37">B24+B57</f>
        <v>748393.18</v>
      </c>
      <c r="C87" s="333">
        <f t="shared" si="28"/>
        <v>0</v>
      </c>
      <c r="D87" s="333">
        <f t="shared" si="28"/>
        <v>382727.02</v>
      </c>
      <c r="E87" s="333">
        <f t="shared" si="28"/>
        <v>363412.38</v>
      </c>
      <c r="F87" s="333">
        <f t="shared" si="28"/>
        <v>0</v>
      </c>
      <c r="G87" s="333">
        <f t="shared" si="28"/>
        <v>1475</v>
      </c>
      <c r="H87" s="333">
        <f t="shared" si="28"/>
        <v>0</v>
      </c>
      <c r="I87" s="333">
        <f t="shared" si="28"/>
        <v>225</v>
      </c>
      <c r="J87" s="333">
        <f t="shared" si="28"/>
        <v>1250</v>
      </c>
      <c r="K87" s="333">
        <f t="shared" si="28"/>
        <v>0</v>
      </c>
      <c r="L87" s="333">
        <f t="shared" si="28"/>
        <v>0</v>
      </c>
      <c r="M87" s="333">
        <f t="shared" si="28"/>
        <v>0</v>
      </c>
      <c r="N87" s="333">
        <f t="shared" si="28"/>
        <v>0</v>
      </c>
      <c r="O87" s="333">
        <f t="shared" si="28"/>
        <v>0</v>
      </c>
      <c r="P87" s="333">
        <f t="shared" si="28"/>
        <v>0</v>
      </c>
      <c r="Q87" s="333">
        <f t="shared" si="28"/>
        <v>0</v>
      </c>
      <c r="R87" s="349">
        <f t="shared" si="28"/>
        <v>0</v>
      </c>
      <c r="S87" s="333">
        <f t="shared" si="28"/>
        <v>450</v>
      </c>
      <c r="T87" s="333">
        <f t="shared" si="14"/>
        <v>778.78</v>
      </c>
      <c r="U87" s="333">
        <f t="shared" si="28"/>
        <v>778.78</v>
      </c>
      <c r="V87" s="333">
        <f t="shared" si="28"/>
        <v>0</v>
      </c>
      <c r="W87" s="333">
        <f t="shared" si="28"/>
        <v>0</v>
      </c>
      <c r="X87" s="333">
        <f t="shared" si="28"/>
        <v>0</v>
      </c>
      <c r="Y87" s="333">
        <f t="shared" ref="D87:AB93" si="38">Y24+Y57</f>
        <v>0</v>
      </c>
      <c r="Z87" s="333">
        <f t="shared" si="38"/>
        <v>0</v>
      </c>
      <c r="AA87" s="333">
        <f t="shared" si="38"/>
        <v>0</v>
      </c>
      <c r="AB87" s="333">
        <f t="shared" si="38"/>
        <v>0</v>
      </c>
    </row>
    <row r="88" spans="1:28">
      <c r="A88" s="297" t="s">
        <v>94</v>
      </c>
      <c r="B88" s="334">
        <f t="shared" ref="B88:C90" si="39">B25+B58</f>
        <v>-139272797.03</v>
      </c>
      <c r="C88" s="334">
        <f t="shared" si="39"/>
        <v>-61369384.325422995</v>
      </c>
      <c r="D88" s="334">
        <f t="shared" si="38"/>
        <v>-275991731.91710103</v>
      </c>
      <c r="E88" s="334">
        <f t="shared" si="38"/>
        <v>355864014.78057671</v>
      </c>
      <c r="F88" s="334">
        <f t="shared" si="38"/>
        <v>6836145.6958140004</v>
      </c>
      <c r="G88" s="334">
        <f t="shared" si="38"/>
        <v>-247798888.08186793</v>
      </c>
      <c r="H88" s="334">
        <f t="shared" si="38"/>
        <v>-180988209.545358</v>
      </c>
      <c r="I88" s="334">
        <f t="shared" si="38"/>
        <v>-1920892.1904283301</v>
      </c>
      <c r="J88" s="334">
        <f t="shared" si="38"/>
        <v>-64889786.3460816</v>
      </c>
      <c r="K88" s="334">
        <f t="shared" si="38"/>
        <v>143586022.15946725</v>
      </c>
      <c r="L88" s="334">
        <f t="shared" si="38"/>
        <v>70621201.5300816</v>
      </c>
      <c r="M88" s="334">
        <f t="shared" si="38"/>
        <v>68053610.759054989</v>
      </c>
      <c r="N88" s="334">
        <f t="shared" si="38"/>
        <v>12654047.16805467</v>
      </c>
      <c r="O88" s="334">
        <f t="shared" si="38"/>
        <v>-7742837.2977240002</v>
      </c>
      <c r="P88" s="334">
        <f t="shared" si="38"/>
        <v>-57712779.920263991</v>
      </c>
      <c r="Q88" s="334">
        <f t="shared" si="38"/>
        <v>-48244158.523109995</v>
      </c>
      <c r="R88" s="350">
        <f t="shared" si="38"/>
        <v>-9468621.3971539997</v>
      </c>
      <c r="S88" s="334">
        <f t="shared" si="38"/>
        <v>-12227568.439999999</v>
      </c>
      <c r="T88" s="334">
        <f t="shared" si="14"/>
        <v>4149950.2746120007</v>
      </c>
      <c r="U88" s="334">
        <f t="shared" si="38"/>
        <v>13864501.073275</v>
      </c>
      <c r="V88" s="334">
        <f t="shared" si="38"/>
        <v>-7356037.3492079992</v>
      </c>
      <c r="W88" s="334">
        <f t="shared" si="38"/>
        <v>-544283.62059399998</v>
      </c>
      <c r="X88" s="334">
        <f t="shared" si="38"/>
        <v>-1800029.4988609999</v>
      </c>
      <c r="Y88" s="334">
        <f t="shared" si="38"/>
        <v>1168747.3600000001</v>
      </c>
      <c r="Z88" s="334">
        <f t="shared" si="38"/>
        <v>-1182947.69</v>
      </c>
      <c r="AA88" s="334">
        <f t="shared" si="38"/>
        <v>-5862720.96</v>
      </c>
      <c r="AB88" s="334">
        <f t="shared" si="38"/>
        <v>-6869129.04</v>
      </c>
    </row>
    <row r="89" spans="1:28" ht="14.25">
      <c r="A89" s="335" t="s">
        <v>95</v>
      </c>
      <c r="B89" s="336">
        <f t="shared" si="39"/>
        <v>-20728235.380000003</v>
      </c>
      <c r="C89" s="336">
        <f t="shared" si="39"/>
        <v>0</v>
      </c>
      <c r="D89" s="336">
        <f t="shared" si="38"/>
        <v>-84039796.900000006</v>
      </c>
      <c r="E89" s="336">
        <f t="shared" si="38"/>
        <v>0</v>
      </c>
      <c r="F89" s="336">
        <f t="shared" si="38"/>
        <v>0</v>
      </c>
      <c r="G89" s="336">
        <f t="shared" si="38"/>
        <v>0</v>
      </c>
      <c r="H89" s="336">
        <f t="shared" si="38"/>
        <v>0</v>
      </c>
      <c r="I89" s="336">
        <f t="shared" si="38"/>
        <v>0</v>
      </c>
      <c r="J89" s="336">
        <f t="shared" si="38"/>
        <v>0</v>
      </c>
      <c r="K89" s="336">
        <f t="shared" si="38"/>
        <v>0</v>
      </c>
      <c r="L89" s="336">
        <f t="shared" si="38"/>
        <v>0</v>
      </c>
      <c r="M89" s="336">
        <f t="shared" si="38"/>
        <v>0</v>
      </c>
      <c r="N89" s="336">
        <f t="shared" si="38"/>
        <v>0</v>
      </c>
      <c r="O89" s="336">
        <f t="shared" si="38"/>
        <v>0</v>
      </c>
      <c r="P89" s="336">
        <f t="shared" si="38"/>
        <v>0</v>
      </c>
      <c r="Q89" s="336">
        <f t="shared" si="38"/>
        <v>0</v>
      </c>
      <c r="R89" s="351">
        <f t="shared" si="38"/>
        <v>0</v>
      </c>
      <c r="S89" s="336">
        <f t="shared" si="38"/>
        <v>0</v>
      </c>
      <c r="T89" s="336">
        <f t="shared" si="14"/>
        <v>0</v>
      </c>
      <c r="U89" s="336">
        <f t="shared" si="38"/>
        <v>0</v>
      </c>
      <c r="V89" s="336">
        <f t="shared" si="38"/>
        <v>0</v>
      </c>
      <c r="W89" s="336">
        <f t="shared" si="38"/>
        <v>0</v>
      </c>
      <c r="X89" s="336">
        <f t="shared" si="38"/>
        <v>0</v>
      </c>
      <c r="Y89" s="336">
        <f t="shared" si="38"/>
        <v>0</v>
      </c>
      <c r="Z89" s="336">
        <f t="shared" si="38"/>
        <v>0</v>
      </c>
      <c r="AA89" s="336">
        <f t="shared" si="38"/>
        <v>0</v>
      </c>
      <c r="AB89" s="336">
        <f t="shared" si="38"/>
        <v>0</v>
      </c>
    </row>
    <row r="90" spans="1:28">
      <c r="A90" s="297" t="s">
        <v>96</v>
      </c>
      <c r="B90" s="334">
        <f t="shared" si="39"/>
        <v>-118544561.64999998</v>
      </c>
      <c r="C90" s="334">
        <f t="shared" si="39"/>
        <v>-61369384.325422995</v>
      </c>
      <c r="D90" s="334">
        <f t="shared" si="38"/>
        <v>-191951935.01710102</v>
      </c>
      <c r="E90" s="334">
        <f t="shared" si="38"/>
        <v>355864014.78057671</v>
      </c>
      <c r="F90" s="334">
        <f t="shared" si="38"/>
        <v>6836145.6958140004</v>
      </c>
      <c r="G90" s="334">
        <f t="shared" si="38"/>
        <v>-247798888.08186793</v>
      </c>
      <c r="H90" s="334">
        <f t="shared" si="38"/>
        <v>-180988209.545358</v>
      </c>
      <c r="I90" s="334">
        <f t="shared" si="38"/>
        <v>-1920892.1904283301</v>
      </c>
      <c r="J90" s="334">
        <f t="shared" si="38"/>
        <v>-64889786.3460816</v>
      </c>
      <c r="K90" s="334">
        <f t="shared" si="38"/>
        <v>143586022.15946725</v>
      </c>
      <c r="L90" s="334">
        <f t="shared" si="38"/>
        <v>70621201.5300816</v>
      </c>
      <c r="M90" s="334">
        <f t="shared" si="38"/>
        <v>68053610.759054989</v>
      </c>
      <c r="N90" s="334">
        <f t="shared" si="38"/>
        <v>12654047.16805467</v>
      </c>
      <c r="O90" s="334">
        <f t="shared" si="38"/>
        <v>-7742837.2977240002</v>
      </c>
      <c r="P90" s="334">
        <f t="shared" si="38"/>
        <v>-57712779.920263991</v>
      </c>
      <c r="Q90" s="334">
        <f t="shared" si="38"/>
        <v>-48244158.523109995</v>
      </c>
      <c r="R90" s="350">
        <f t="shared" si="38"/>
        <v>-9468621.3971539997</v>
      </c>
      <c r="S90" s="334">
        <f t="shared" si="38"/>
        <v>-12227568.439999999</v>
      </c>
      <c r="T90" s="334">
        <f t="shared" si="14"/>
        <v>4149950.2746120007</v>
      </c>
      <c r="U90" s="334">
        <f t="shared" si="38"/>
        <v>13864501.073275</v>
      </c>
      <c r="V90" s="334">
        <f t="shared" si="38"/>
        <v>-7356037.3492079992</v>
      </c>
      <c r="W90" s="334">
        <f t="shared" si="38"/>
        <v>-544283.62059399998</v>
      </c>
      <c r="X90" s="334">
        <f t="shared" si="38"/>
        <v>-1800029.4988609999</v>
      </c>
      <c r="Y90" s="334">
        <f t="shared" si="38"/>
        <v>1168747.3600000001</v>
      </c>
      <c r="Z90" s="334">
        <f t="shared" si="38"/>
        <v>-1182947.69</v>
      </c>
      <c r="AA90" s="334">
        <f t="shared" si="38"/>
        <v>-5862720.96</v>
      </c>
      <c r="AB90" s="334">
        <f t="shared" si="38"/>
        <v>-6869129.04</v>
      </c>
    </row>
    <row r="91" spans="1:28">
      <c r="A91" s="309" t="s">
        <v>54</v>
      </c>
      <c r="B91" s="337">
        <f>B28+B61</f>
        <v>0</v>
      </c>
      <c r="C91" s="337">
        <f>C28+C61</f>
        <v>0</v>
      </c>
      <c r="D91" s="337">
        <f>D28+D61</f>
        <v>0</v>
      </c>
      <c r="E91" s="337">
        <f t="shared" si="38"/>
        <v>0</v>
      </c>
      <c r="F91" s="337">
        <f t="shared" si="38"/>
        <v>0</v>
      </c>
      <c r="G91" s="337">
        <f t="shared" si="38"/>
        <v>0</v>
      </c>
      <c r="H91" s="337">
        <f t="shared" si="38"/>
        <v>0</v>
      </c>
      <c r="I91" s="337">
        <f t="shared" si="38"/>
        <v>0</v>
      </c>
      <c r="J91" s="337">
        <f>J28+J61</f>
        <v>0</v>
      </c>
      <c r="K91" s="337">
        <f t="shared" si="38"/>
        <v>0</v>
      </c>
      <c r="L91" s="337">
        <f t="shared" si="38"/>
        <v>0</v>
      </c>
      <c r="M91" s="337">
        <f t="shared" si="38"/>
        <v>0</v>
      </c>
      <c r="N91" s="337">
        <f t="shared" si="38"/>
        <v>0</v>
      </c>
      <c r="O91" s="337">
        <f t="shared" si="38"/>
        <v>0</v>
      </c>
      <c r="P91" s="337">
        <f t="shared" si="38"/>
        <v>0</v>
      </c>
      <c r="Q91" s="337">
        <f t="shared" si="38"/>
        <v>0</v>
      </c>
      <c r="R91" s="338">
        <f t="shared" si="38"/>
        <v>0</v>
      </c>
      <c r="S91" s="337">
        <f t="shared" si="38"/>
        <v>0</v>
      </c>
      <c r="T91" s="337">
        <f t="shared" si="14"/>
        <v>0</v>
      </c>
      <c r="U91" s="337">
        <f t="shared" si="38"/>
        <v>0</v>
      </c>
      <c r="V91" s="337">
        <f t="shared" si="38"/>
        <v>0</v>
      </c>
      <c r="W91" s="337">
        <f t="shared" si="38"/>
        <v>0</v>
      </c>
      <c r="X91" s="337">
        <f t="shared" si="38"/>
        <v>0</v>
      </c>
      <c r="Y91" s="337">
        <f t="shared" si="38"/>
        <v>0</v>
      </c>
      <c r="Z91" s="337">
        <f t="shared" si="38"/>
        <v>0</v>
      </c>
      <c r="AA91" s="337">
        <f t="shared" si="38"/>
        <v>0</v>
      </c>
      <c r="AB91" s="337">
        <f t="shared" si="38"/>
        <v>0</v>
      </c>
    </row>
    <row r="92" spans="1:28">
      <c r="A92" s="309" t="s">
        <v>55</v>
      </c>
      <c r="B92" s="337">
        <f>B29+B62</f>
        <v>-118544561.64999996</v>
      </c>
      <c r="C92" s="337">
        <f>C29+C62</f>
        <v>-61369384.325422995</v>
      </c>
      <c r="D92" s="337">
        <f t="shared" si="38"/>
        <v>-191951935.01710102</v>
      </c>
      <c r="E92" s="337">
        <f t="shared" si="38"/>
        <v>355864014.78057671</v>
      </c>
      <c r="F92" s="337">
        <f t="shared" si="38"/>
        <v>6836145.6958140004</v>
      </c>
      <c r="G92" s="337">
        <f t="shared" si="38"/>
        <v>-247798888.08186799</v>
      </c>
      <c r="H92" s="337">
        <f t="shared" si="38"/>
        <v>-180988209.545358</v>
      </c>
      <c r="I92" s="337">
        <f t="shared" si="38"/>
        <v>-1920892.1904283299</v>
      </c>
      <c r="J92" s="337">
        <f t="shared" si="38"/>
        <v>-64889786.346081667</v>
      </c>
      <c r="K92" s="337">
        <f t="shared" si="38"/>
        <v>143586022.15946734</v>
      </c>
      <c r="L92" s="337">
        <f t="shared" si="38"/>
        <v>70621201.53008166</v>
      </c>
      <c r="M92" s="337">
        <f t="shared" si="38"/>
        <v>68053610.759054989</v>
      </c>
      <c r="N92" s="337">
        <f t="shared" si="38"/>
        <v>12654047.16805467</v>
      </c>
      <c r="O92" s="337">
        <f t="shared" si="38"/>
        <v>-7742837.2977240002</v>
      </c>
      <c r="P92" s="337">
        <f t="shared" si="38"/>
        <v>-57712779.920263991</v>
      </c>
      <c r="Q92" s="337">
        <f t="shared" si="38"/>
        <v>-48244158.523109995</v>
      </c>
      <c r="R92" s="338">
        <f t="shared" si="38"/>
        <v>-9468621.3971539997</v>
      </c>
      <c r="S92" s="337">
        <f t="shared" si="38"/>
        <v>-12227568.439999999</v>
      </c>
      <c r="T92" s="337">
        <f t="shared" si="14"/>
        <v>4149950.2746120007</v>
      </c>
      <c r="U92" s="337">
        <f t="shared" si="38"/>
        <v>13864501.073275</v>
      </c>
      <c r="V92" s="337">
        <f t="shared" si="38"/>
        <v>-7356037.3492079992</v>
      </c>
      <c r="W92" s="337">
        <f t="shared" si="38"/>
        <v>-544283.62059399998</v>
      </c>
      <c r="X92" s="337">
        <f t="shared" si="38"/>
        <v>-1800029.4988609999</v>
      </c>
      <c r="Y92" s="337">
        <f t="shared" si="38"/>
        <v>1168747.3600000001</v>
      </c>
      <c r="Z92" s="337">
        <f t="shared" si="38"/>
        <v>-1182947.69</v>
      </c>
      <c r="AA92" s="337">
        <f t="shared" si="38"/>
        <v>-5862720.96</v>
      </c>
      <c r="AB92" s="337">
        <f t="shared" si="38"/>
        <v>-6869129.04</v>
      </c>
    </row>
    <row r="93" spans="1:28">
      <c r="A93" s="309" t="s">
        <v>97</v>
      </c>
      <c r="B93" s="337"/>
      <c r="C93" s="337"/>
      <c r="D93" s="337"/>
      <c r="E93" s="337">
        <f>资金及牌照费!B16*资金及牌照费!F1*资金及牌照费!C19/12</f>
        <v>185180151.17924532</v>
      </c>
      <c r="F93" s="337">
        <f>资金及牌照费!B15*资金及牌照费!F1*资金及牌照费!C19/12</f>
        <v>32217.165078065915</v>
      </c>
      <c r="G93" s="337">
        <f>SUM(H93:J93)</f>
        <v>59148712.667956114</v>
      </c>
      <c r="H93" s="337">
        <f>资金及牌照费!B10*资金及牌照费!F1*资金及牌照费!C19/12</f>
        <v>19772367.318189867</v>
      </c>
      <c r="I93" s="337">
        <f>资金及牌照费!B9*资金及牌照费!F1*资金及牌照费!C19/12</f>
        <v>1358517.3001375811</v>
      </c>
      <c r="J93" s="337">
        <f>资金及牌照费!B8*资金及牌照费!F1*资金及牌照费!C19/12</f>
        <v>38017828.049628668</v>
      </c>
      <c r="K93" s="337">
        <f>SUM(L93:O93)</f>
        <v>47511243.158093393</v>
      </c>
      <c r="L93" s="337">
        <f>资金及牌照费!B3*资金及牌照费!F1*资金及牌照费!C19/12</f>
        <v>27685314.820425346</v>
      </c>
      <c r="M93" s="337">
        <f>资金及牌照费!B4*资金及牌照费!F1*资金及牌照费!C19/12</f>
        <v>12644343.092113616</v>
      </c>
      <c r="N93" s="337">
        <f>资金及牌照费!B5*资金及牌照费!F1*资金及牌照费!C19/12</f>
        <v>3613488.1627683621</v>
      </c>
      <c r="O93" s="337">
        <f>资金及牌照费!B6*资金及牌照费!F1*资金及牌照费!C19/12</f>
        <v>3568097.0827860697</v>
      </c>
      <c r="P93" s="337">
        <f>SUM(Q93:R93)</f>
        <v>19809700.540831033</v>
      </c>
      <c r="Q93" s="337">
        <f>资金及牌照费!B12*资金及牌照费!F1*资金及牌照费!C19/12</f>
        <v>12095194.362854198</v>
      </c>
      <c r="R93" s="338">
        <f>资金及牌照费!B13*资金及牌照费!F1*资金及牌照费!C19/12</f>
        <v>7714506.1779768355</v>
      </c>
      <c r="S93" s="337"/>
      <c r="T93" s="337">
        <f t="shared" si="14"/>
        <v>0</v>
      </c>
      <c r="U93" s="337">
        <f t="shared" si="38"/>
        <v>0</v>
      </c>
      <c r="V93" s="337">
        <f t="shared" si="38"/>
        <v>0</v>
      </c>
      <c r="W93" s="337">
        <f t="shared" si="38"/>
        <v>0</v>
      </c>
      <c r="X93" s="337">
        <f t="shared" si="38"/>
        <v>0</v>
      </c>
      <c r="Y93" s="337">
        <f t="shared" si="38"/>
        <v>0</v>
      </c>
      <c r="Z93" s="337">
        <f t="shared" si="38"/>
        <v>0</v>
      </c>
      <c r="AA93" s="337">
        <f t="shared" si="38"/>
        <v>0</v>
      </c>
      <c r="AB93" s="337">
        <f t="shared" si="38"/>
        <v>0</v>
      </c>
    </row>
    <row r="94" spans="1:28">
      <c r="A94" s="309" t="s">
        <v>98</v>
      </c>
      <c r="B94" s="338">
        <f>B92-B93</f>
        <v>-118544561.64999996</v>
      </c>
      <c r="C94" s="337">
        <f t="shared" ref="C94:AB94" si="40">C92-C93</f>
        <v>-61369384.325422995</v>
      </c>
      <c r="D94" s="337">
        <f t="shared" si="40"/>
        <v>-191951935.01710102</v>
      </c>
      <c r="E94" s="337">
        <f t="shared" si="40"/>
        <v>170683863.60133138</v>
      </c>
      <c r="F94" s="337">
        <f t="shared" si="40"/>
        <v>6803928.5307359342</v>
      </c>
      <c r="G94" s="337">
        <f t="shared" si="40"/>
        <v>-306947600.74982411</v>
      </c>
      <c r="H94" s="337">
        <f t="shared" si="40"/>
        <v>-200760576.86354786</v>
      </c>
      <c r="I94" s="337">
        <f t="shared" si="40"/>
        <v>-3279409.4905659109</v>
      </c>
      <c r="J94" s="337">
        <f t="shared" si="40"/>
        <v>-102907614.39571033</v>
      </c>
      <c r="K94" s="337">
        <f t="shared" si="40"/>
        <v>96074779.001373947</v>
      </c>
      <c r="L94" s="337">
        <f t="shared" si="40"/>
        <v>42935886.709656313</v>
      </c>
      <c r="M94" s="337">
        <f t="shared" si="40"/>
        <v>55409267.666941375</v>
      </c>
      <c r="N94" s="337">
        <f t="shared" si="40"/>
        <v>9040559.005286308</v>
      </c>
      <c r="O94" s="337">
        <f t="shared" si="40"/>
        <v>-11310934.380510069</v>
      </c>
      <c r="P94" s="337">
        <f t="shared" si="40"/>
        <v>-77522480.46109502</v>
      </c>
      <c r="Q94" s="337">
        <f t="shared" si="40"/>
        <v>-60339352.885964192</v>
      </c>
      <c r="R94" s="338">
        <f t="shared" si="40"/>
        <v>-17183127.575130835</v>
      </c>
      <c r="S94" s="337">
        <f t="shared" si="40"/>
        <v>-12227568.439999999</v>
      </c>
      <c r="T94" s="337">
        <f t="shared" si="40"/>
        <v>4149950.2746120007</v>
      </c>
      <c r="U94" s="337">
        <f t="shared" si="40"/>
        <v>13864501.073275</v>
      </c>
      <c r="V94" s="337">
        <f t="shared" si="40"/>
        <v>-7356037.3492079992</v>
      </c>
      <c r="W94" s="337">
        <f t="shared" si="40"/>
        <v>-544283.62059399998</v>
      </c>
      <c r="X94" s="337">
        <f t="shared" si="40"/>
        <v>-1800029.4988609999</v>
      </c>
      <c r="Y94" s="337">
        <f t="shared" si="40"/>
        <v>1168747.3600000001</v>
      </c>
      <c r="Z94" s="337">
        <f t="shared" si="40"/>
        <v>-1182947.69</v>
      </c>
      <c r="AA94" s="337">
        <f t="shared" si="40"/>
        <v>-5862720.96</v>
      </c>
      <c r="AB94" s="337">
        <f t="shared" si="40"/>
        <v>-6869129.04</v>
      </c>
    </row>
    <row r="95" spans="1:28">
      <c r="A95" s="310"/>
      <c r="B95" s="270">
        <f>B94-B29</f>
        <v>0</v>
      </c>
      <c r="K95">
        <f>K94/ABS(B94)+1</f>
        <v>1.8104528597864529</v>
      </c>
    </row>
    <row r="96" spans="1:28" ht="20.25" customHeight="1">
      <c r="B96" s="339"/>
      <c r="E96" s="270"/>
      <c r="H96" s="327"/>
      <c r="I96" s="327"/>
      <c r="J96" s="340">
        <f>J94-[2]累计利润调整表!$C$91</f>
        <v>-25414880.246976107</v>
      </c>
      <c r="L96" s="327"/>
      <c r="N96" s="327"/>
    </row>
    <row r="98" spans="1:79">
      <c r="B98" s="340"/>
    </row>
    <row r="100" spans="1:79">
      <c r="A100" s="273" t="s">
        <v>99</v>
      </c>
      <c r="J100">
        <v>0</v>
      </c>
      <c r="Q100">
        <v>0</v>
      </c>
      <c r="R100">
        <v>0</v>
      </c>
      <c r="T100" s="327">
        <f>T129-[1]累计利润调整表!T129</f>
        <v>414.9950274612001</v>
      </c>
      <c r="U100" s="327">
        <f>[1]累计利润调整表!V129-U129</f>
        <v>-1386.4501073275001</v>
      </c>
      <c r="V100" s="327">
        <f>[1]累计利润调整表!W129-V129</f>
        <v>735.60373492079987</v>
      </c>
      <c r="W100" s="327">
        <f>[1]累计利润调整表!X129-W129</f>
        <v>54.428362059400001</v>
      </c>
      <c r="X100" s="327">
        <f>[1]累计利润调整表!Y129-X129</f>
        <v>180.0029498861</v>
      </c>
      <c r="Y100" s="327">
        <f>[1]累计利润调整表!Z129-Y129</f>
        <v>-116.87473600000001</v>
      </c>
      <c r="Z100" s="327">
        <f>[1]累计利润调整表!AA129-Z129</f>
        <v>118.29476899999999</v>
      </c>
      <c r="AA100" s="327">
        <f>[1]累计利润调整表!AC129-AA129</f>
        <v>586.27209600000003</v>
      </c>
      <c r="AB100" s="327">
        <f>AB129-[1]累计利润调整表!AC129</f>
        <v>-686.91290400000003</v>
      </c>
    </row>
    <row r="101" spans="1:79" s="13" customFormat="1" ht="16.350000000000001" customHeight="1">
      <c r="A101" s="181" t="s">
        <v>1</v>
      </c>
      <c r="B101" s="195" t="s">
        <v>2</v>
      </c>
      <c r="C101" s="195" t="s">
        <v>3</v>
      </c>
      <c r="D101" s="195" t="s">
        <v>4</v>
      </c>
      <c r="E101" s="195" t="s">
        <v>5</v>
      </c>
      <c r="F101" s="195" t="s">
        <v>6</v>
      </c>
      <c r="G101" s="195" t="s">
        <v>7</v>
      </c>
      <c r="H101" s="195" t="s">
        <v>8</v>
      </c>
      <c r="I101" s="195" t="s">
        <v>9</v>
      </c>
      <c r="J101" s="195" t="s">
        <v>10</v>
      </c>
      <c r="K101" s="195" t="s">
        <v>11</v>
      </c>
      <c r="L101" s="195" t="s">
        <v>12</v>
      </c>
      <c r="M101" s="195" t="s">
        <v>13</v>
      </c>
      <c r="N101" s="195" t="s">
        <v>14</v>
      </c>
      <c r="O101" s="195" t="s">
        <v>15</v>
      </c>
      <c r="P101" s="195" t="s">
        <v>16</v>
      </c>
      <c r="Q101" s="195" t="s">
        <v>17</v>
      </c>
      <c r="R101" s="195" t="s">
        <v>18</v>
      </c>
      <c r="S101" s="195" t="s">
        <v>19</v>
      </c>
      <c r="T101" s="195" t="s">
        <v>20</v>
      </c>
      <c r="U101" s="195" t="s">
        <v>21</v>
      </c>
      <c r="V101" s="195" t="s">
        <v>22</v>
      </c>
      <c r="W101" s="195" t="s">
        <v>23</v>
      </c>
      <c r="X101" s="195" t="s">
        <v>24</v>
      </c>
      <c r="Y101" s="195" t="s">
        <v>25</v>
      </c>
      <c r="Z101" s="195" t="s">
        <v>26</v>
      </c>
      <c r="AA101" s="195" t="s">
        <v>27</v>
      </c>
      <c r="AB101" s="195" t="s">
        <v>28</v>
      </c>
      <c r="AC101" s="323"/>
      <c r="AD101" s="323"/>
      <c r="AE101" s="323"/>
      <c r="AF101" s="323"/>
      <c r="AG101" s="323"/>
      <c r="AH101" s="323"/>
      <c r="AI101" s="323"/>
      <c r="AJ101" s="323"/>
      <c r="AK101" s="326"/>
      <c r="AL101" s="326"/>
      <c r="AM101" s="326"/>
      <c r="AN101" s="326"/>
      <c r="AO101" s="326"/>
      <c r="AP101" s="326"/>
      <c r="AQ101" s="326"/>
      <c r="AR101" s="326"/>
      <c r="AS101" s="326"/>
      <c r="AT101" s="326"/>
      <c r="AU101" s="326"/>
      <c r="AV101" s="326"/>
      <c r="AW101" s="326"/>
      <c r="AX101" s="326"/>
      <c r="AY101" s="326"/>
      <c r="AZ101" s="326"/>
      <c r="BA101" s="326"/>
      <c r="BB101" s="326"/>
      <c r="BC101" s="326"/>
      <c r="BD101" s="326"/>
      <c r="BE101" s="326"/>
      <c r="BF101" s="326"/>
      <c r="BG101" s="326"/>
      <c r="BH101" s="326"/>
      <c r="BI101" s="326"/>
      <c r="BJ101" s="326"/>
      <c r="BK101" s="326"/>
      <c r="BL101" s="326"/>
      <c r="BM101" s="326"/>
      <c r="BN101" s="326"/>
      <c r="BO101" s="326"/>
      <c r="BP101" s="326"/>
      <c r="BQ101" s="326"/>
      <c r="BR101" s="326"/>
      <c r="BS101" s="326"/>
      <c r="BT101" s="326"/>
      <c r="BU101" s="326"/>
      <c r="BV101" s="326"/>
      <c r="BW101" s="326"/>
      <c r="BX101" s="326"/>
      <c r="BY101" s="326"/>
      <c r="BZ101" s="326"/>
      <c r="CA101" s="326"/>
    </row>
    <row r="102" spans="1:79" ht="14.25">
      <c r="A102" s="328" t="s">
        <v>30</v>
      </c>
      <c r="B102" s="329">
        <f>B67/10000</f>
        <v>23669.637078999993</v>
      </c>
      <c r="C102" s="329">
        <f t="shared" ref="C102:AB102" si="41">C67/10000</f>
        <v>-6625.9241009999996</v>
      </c>
      <c r="D102" s="329">
        <f t="shared" si="41"/>
        <v>-15914.046817000002</v>
      </c>
      <c r="E102" s="329">
        <f t="shared" si="41"/>
        <v>56218.495943666683</v>
      </c>
      <c r="F102" s="329">
        <f t="shared" si="41"/>
        <v>974.50624900000003</v>
      </c>
      <c r="G102" s="329">
        <f t="shared" si="41"/>
        <v>-24738.966914000008</v>
      </c>
      <c r="H102" s="329">
        <f t="shared" si="41"/>
        <v>-18500.049786000003</v>
      </c>
      <c r="I102" s="329">
        <f t="shared" si="41"/>
        <v>0.37144866666699272</v>
      </c>
      <c r="J102" s="329">
        <f t="shared" si="41"/>
        <v>-6239.2885766666677</v>
      </c>
      <c r="K102" s="329">
        <f t="shared" si="41"/>
        <v>15697.727724333328</v>
      </c>
      <c r="L102" s="329">
        <f t="shared" si="41"/>
        <v>7321.7692266666591</v>
      </c>
      <c r="M102" s="329">
        <f t="shared" si="41"/>
        <v>7192.7743570000011</v>
      </c>
      <c r="N102" s="329">
        <f t="shared" si="41"/>
        <v>1855.9730006666671</v>
      </c>
      <c r="O102" s="329">
        <f t="shared" si="41"/>
        <v>-672.78886000000011</v>
      </c>
      <c r="P102" s="329">
        <f t="shared" si="41"/>
        <v>-5414.448914999999</v>
      </c>
      <c r="Q102" s="329">
        <f t="shared" si="41"/>
        <v>-4716.0784939999994</v>
      </c>
      <c r="R102" s="329">
        <f t="shared" si="41"/>
        <v>-698.37042099999996</v>
      </c>
      <c r="S102" s="329">
        <f t="shared" si="41"/>
        <v>6.8319000000000005E-2</v>
      </c>
      <c r="T102" s="329">
        <f t="shared" si="41"/>
        <v>4446.800158</v>
      </c>
      <c r="U102" s="329">
        <f t="shared" si="41"/>
        <v>3352.9641160000001</v>
      </c>
      <c r="V102" s="329">
        <f t="shared" si="41"/>
        <v>37.641510000000004</v>
      </c>
      <c r="W102" s="329">
        <f t="shared" si="41"/>
        <v>431.24283100000002</v>
      </c>
      <c r="X102" s="329">
        <f t="shared" si="41"/>
        <v>11.768522000000001</v>
      </c>
      <c r="Y102" s="329">
        <f t="shared" si="41"/>
        <v>613.18301900000006</v>
      </c>
      <c r="Z102" s="329">
        <f t="shared" si="41"/>
        <v>1.6000000000000001E-4</v>
      </c>
      <c r="AA102" s="329">
        <f t="shared" si="41"/>
        <v>1.5</v>
      </c>
      <c r="AB102" s="329">
        <f t="shared" si="41"/>
        <v>0</v>
      </c>
    </row>
    <row r="103" spans="1:79" ht="14.25">
      <c r="A103" s="330" t="s">
        <v>80</v>
      </c>
      <c r="B103" s="332">
        <f t="shared" ref="B103:B129" si="42">B68/10000</f>
        <v>32054.855961000001</v>
      </c>
      <c r="C103" s="331">
        <f t="shared" ref="C103:C129" si="43">C68/10000</f>
        <v>68.575470999999993</v>
      </c>
      <c r="D103" s="331">
        <f t="shared" ref="D103:D129" si="44">D68/10000</f>
        <v>746.58779800000002</v>
      </c>
      <c r="E103" s="331">
        <f t="shared" ref="E103:E129" si="45">E68/10000</f>
        <v>23626.040555999996</v>
      </c>
      <c r="F103" s="331">
        <f t="shared" ref="F103:F129" si="46">F68/10000</f>
        <v>904.17279900000005</v>
      </c>
      <c r="G103" s="331">
        <f t="shared" ref="G103:G129" si="47">G68/10000</f>
        <v>1533.2349830000003</v>
      </c>
      <c r="H103" s="331">
        <f t="shared" ref="H103:H129" si="48">H68/10000</f>
        <v>1360.122259</v>
      </c>
      <c r="I103" s="331">
        <f t="shared" ref="I103:I129" si="49">I68/10000</f>
        <v>283.71004300000004</v>
      </c>
      <c r="J103" s="331">
        <f t="shared" ref="J103:J129" si="50">J68/10000</f>
        <v>-110.597319</v>
      </c>
      <c r="K103" s="331">
        <f t="shared" ref="K103:K129" si="51">K68/10000</f>
        <v>1712.9141949999998</v>
      </c>
      <c r="L103" s="331">
        <f t="shared" ref="L103:L129" si="52">L68/10000</f>
        <v>-123.16408999999999</v>
      </c>
      <c r="M103" s="331">
        <f t="shared" ref="M103:M129" si="53">M68/10000</f>
        <v>-68.357565999999991</v>
      </c>
      <c r="N103" s="331">
        <f t="shared" ref="N103:N129" si="54">N68/10000</f>
        <v>1574.3729190000001</v>
      </c>
      <c r="O103" s="331">
        <f t="shared" ref="O103:O129" si="55">O68/10000</f>
        <v>330.06293199999999</v>
      </c>
      <c r="P103" s="331">
        <f t="shared" ref="P103:P129" si="56">P68/10000</f>
        <v>-37.629499000000003</v>
      </c>
      <c r="Q103" s="331">
        <f t="shared" ref="Q103:Q129" si="57">Q68/10000</f>
        <v>-35.186019999999999</v>
      </c>
      <c r="R103" s="331">
        <f t="shared" ref="R103:R129" si="58">R68/10000</f>
        <v>-2.443479</v>
      </c>
      <c r="S103" s="331">
        <f t="shared" ref="S103:S129" si="59">S68/10000</f>
        <v>-0.3412</v>
      </c>
      <c r="T103" s="331">
        <f t="shared" ref="T103:T129" si="60">T68/10000</f>
        <v>4405.1324569999997</v>
      </c>
      <c r="U103" s="331">
        <f t="shared" ref="U103:U129" si="61">U68/10000</f>
        <v>3311.2965749999998</v>
      </c>
      <c r="V103" s="331">
        <f t="shared" ref="V103:V129" si="62">V68/10000</f>
        <v>37.641510000000004</v>
      </c>
      <c r="W103" s="331">
        <f t="shared" ref="W103:W129" si="63">W68/10000</f>
        <v>431.24283100000002</v>
      </c>
      <c r="X103" s="331">
        <f t="shared" ref="X103:X129" si="64">X68/10000</f>
        <v>11.768522000000001</v>
      </c>
      <c r="Y103" s="331">
        <f t="shared" ref="Y103:Y129" si="65">Y68/10000</f>
        <v>613.18301900000006</v>
      </c>
      <c r="Z103" s="331">
        <f t="shared" ref="Z103:Z129" si="66">Z68/10000</f>
        <v>0</v>
      </c>
      <c r="AA103" s="331">
        <f t="shared" ref="AA103:AA129" si="67">AA68/10000</f>
        <v>1.5</v>
      </c>
      <c r="AB103" s="331">
        <f t="shared" ref="AB103:AB129" si="68">AB68/10000</f>
        <v>0</v>
      </c>
    </row>
    <row r="104" spans="1:79">
      <c r="A104" s="285" t="s">
        <v>32</v>
      </c>
      <c r="B104" s="332">
        <f t="shared" si="42"/>
        <v>23102.733715000002</v>
      </c>
      <c r="C104" s="331">
        <f t="shared" si="43"/>
        <v>0</v>
      </c>
      <c r="D104" s="331">
        <f t="shared" si="44"/>
        <v>-116.3154</v>
      </c>
      <c r="E104" s="331">
        <f t="shared" si="45"/>
        <v>23211.557230999999</v>
      </c>
      <c r="F104" s="331">
        <f t="shared" si="46"/>
        <v>7.9966009999999992</v>
      </c>
      <c r="G104" s="331">
        <f t="shared" si="47"/>
        <v>7.6911429999999994</v>
      </c>
      <c r="H104" s="331">
        <f t="shared" si="48"/>
        <v>0</v>
      </c>
      <c r="I104" s="331">
        <f t="shared" si="49"/>
        <v>7.6911429999999994</v>
      </c>
      <c r="J104" s="331">
        <f t="shared" si="50"/>
        <v>0</v>
      </c>
      <c r="K104" s="331">
        <f t="shared" si="51"/>
        <v>0</v>
      </c>
      <c r="L104" s="331">
        <f t="shared" si="52"/>
        <v>0</v>
      </c>
      <c r="M104" s="331">
        <f t="shared" si="53"/>
        <v>0</v>
      </c>
      <c r="N104" s="331">
        <f t="shared" si="54"/>
        <v>0</v>
      </c>
      <c r="O104" s="331">
        <f t="shared" si="55"/>
        <v>0</v>
      </c>
      <c r="P104" s="331">
        <f t="shared" si="56"/>
        <v>-0.19925899999999999</v>
      </c>
      <c r="Q104" s="331">
        <f t="shared" si="57"/>
        <v>0</v>
      </c>
      <c r="R104" s="331">
        <f t="shared" si="58"/>
        <v>-0.19925899999999999</v>
      </c>
      <c r="S104" s="331">
        <f t="shared" si="59"/>
        <v>0</v>
      </c>
      <c r="T104" s="331">
        <f t="shared" si="60"/>
        <v>0</v>
      </c>
      <c r="U104" s="331">
        <f t="shared" si="61"/>
        <v>0</v>
      </c>
      <c r="V104" s="331">
        <f t="shared" si="62"/>
        <v>0</v>
      </c>
      <c r="W104" s="331">
        <f t="shared" si="63"/>
        <v>0</v>
      </c>
      <c r="X104" s="331">
        <f t="shared" si="64"/>
        <v>0</v>
      </c>
      <c r="Y104" s="331">
        <f t="shared" si="65"/>
        <v>0</v>
      </c>
      <c r="Z104" s="331">
        <f t="shared" si="66"/>
        <v>0</v>
      </c>
      <c r="AA104" s="331">
        <f t="shared" si="67"/>
        <v>0</v>
      </c>
      <c r="AB104" s="331">
        <f t="shared" si="68"/>
        <v>0</v>
      </c>
    </row>
    <row r="105" spans="1:79">
      <c r="A105" s="285" t="s">
        <v>33</v>
      </c>
      <c r="B105" s="332">
        <f t="shared" si="42"/>
        <v>4406.6324569999997</v>
      </c>
      <c r="C105" s="331">
        <f t="shared" si="43"/>
        <v>0</v>
      </c>
      <c r="D105" s="331">
        <f t="shared" si="44"/>
        <v>1.5</v>
      </c>
      <c r="E105" s="331">
        <f t="shared" si="45"/>
        <v>0</v>
      </c>
      <c r="F105" s="331">
        <f t="shared" si="46"/>
        <v>0</v>
      </c>
      <c r="G105" s="331">
        <f t="shared" si="47"/>
        <v>0</v>
      </c>
      <c r="H105" s="331">
        <f t="shared" si="48"/>
        <v>0</v>
      </c>
      <c r="I105" s="331">
        <f t="shared" si="49"/>
        <v>0</v>
      </c>
      <c r="J105" s="331">
        <f t="shared" si="50"/>
        <v>0</v>
      </c>
      <c r="K105" s="331">
        <f t="shared" si="51"/>
        <v>0</v>
      </c>
      <c r="L105" s="331">
        <f t="shared" si="52"/>
        <v>0</v>
      </c>
      <c r="M105" s="331">
        <f t="shared" si="53"/>
        <v>0</v>
      </c>
      <c r="N105" s="331">
        <f t="shared" si="54"/>
        <v>0</v>
      </c>
      <c r="O105" s="331">
        <f t="shared" si="55"/>
        <v>0</v>
      </c>
      <c r="P105" s="331">
        <f t="shared" si="56"/>
        <v>0</v>
      </c>
      <c r="Q105" s="331">
        <f t="shared" si="57"/>
        <v>0</v>
      </c>
      <c r="R105" s="331">
        <f t="shared" si="58"/>
        <v>0</v>
      </c>
      <c r="S105" s="331">
        <f t="shared" si="59"/>
        <v>0</v>
      </c>
      <c r="T105" s="331">
        <f t="shared" si="60"/>
        <v>4405.1324569999997</v>
      </c>
      <c r="U105" s="331">
        <f t="shared" si="61"/>
        <v>3311.2965749999998</v>
      </c>
      <c r="V105" s="331">
        <f t="shared" si="62"/>
        <v>37.641510000000004</v>
      </c>
      <c r="W105" s="331">
        <f t="shared" si="63"/>
        <v>431.24283100000002</v>
      </c>
      <c r="X105" s="331">
        <f t="shared" si="64"/>
        <v>11.768522000000001</v>
      </c>
      <c r="Y105" s="331">
        <f t="shared" si="65"/>
        <v>613.18301900000006</v>
      </c>
      <c r="Z105" s="331">
        <f t="shared" si="66"/>
        <v>0</v>
      </c>
      <c r="AA105" s="331">
        <f t="shared" si="67"/>
        <v>1.5</v>
      </c>
      <c r="AB105" s="331">
        <f t="shared" si="68"/>
        <v>0</v>
      </c>
    </row>
    <row r="106" spans="1:79">
      <c r="A106" s="285" t="s">
        <v>34</v>
      </c>
      <c r="B106" s="332">
        <f t="shared" si="42"/>
        <v>4348.4214149999998</v>
      </c>
      <c r="C106" s="331">
        <f t="shared" si="43"/>
        <v>0</v>
      </c>
      <c r="D106" s="331">
        <f t="shared" si="44"/>
        <v>896.46750899999995</v>
      </c>
      <c r="E106" s="331">
        <f t="shared" si="45"/>
        <v>179.924228</v>
      </c>
      <c r="F106" s="331">
        <f t="shared" si="46"/>
        <v>896.46750899999995</v>
      </c>
      <c r="G106" s="331">
        <f t="shared" si="47"/>
        <v>1525.5438399999998</v>
      </c>
      <c r="H106" s="331">
        <f t="shared" si="48"/>
        <v>1360.122259</v>
      </c>
      <c r="I106" s="331">
        <f t="shared" si="49"/>
        <v>276.01889999999997</v>
      </c>
      <c r="J106" s="331">
        <f t="shared" si="50"/>
        <v>-110.597319</v>
      </c>
      <c r="K106" s="331">
        <f t="shared" si="51"/>
        <v>1783.9160780000002</v>
      </c>
      <c r="L106" s="331">
        <f t="shared" si="52"/>
        <v>-7.5505399999999998</v>
      </c>
      <c r="M106" s="331">
        <f t="shared" si="53"/>
        <v>-3.4484569999999999</v>
      </c>
      <c r="N106" s="331">
        <f t="shared" si="54"/>
        <v>1574.3729190000001</v>
      </c>
      <c r="O106" s="331">
        <f t="shared" si="55"/>
        <v>220.54215600000001</v>
      </c>
      <c r="P106" s="331">
        <f t="shared" si="56"/>
        <v>-37.430240000000005</v>
      </c>
      <c r="Q106" s="331">
        <f t="shared" si="57"/>
        <v>-35.186019999999999</v>
      </c>
      <c r="R106" s="331">
        <f t="shared" si="58"/>
        <v>-2.2442199999999999</v>
      </c>
      <c r="S106" s="331">
        <f t="shared" si="59"/>
        <v>0</v>
      </c>
      <c r="T106" s="331">
        <f t="shared" si="60"/>
        <v>0</v>
      </c>
      <c r="U106" s="331">
        <f t="shared" si="61"/>
        <v>0</v>
      </c>
      <c r="V106" s="331">
        <f t="shared" si="62"/>
        <v>0</v>
      </c>
      <c r="W106" s="331">
        <f t="shared" si="63"/>
        <v>0</v>
      </c>
      <c r="X106" s="331">
        <f t="shared" si="64"/>
        <v>0</v>
      </c>
      <c r="Y106" s="331">
        <f t="shared" si="65"/>
        <v>0</v>
      </c>
      <c r="Z106" s="331">
        <f t="shared" si="66"/>
        <v>0</v>
      </c>
      <c r="AA106" s="331">
        <f t="shared" si="67"/>
        <v>0</v>
      </c>
      <c r="AB106" s="331">
        <f t="shared" si="68"/>
        <v>0</v>
      </c>
    </row>
    <row r="107" spans="1:79" ht="14.25">
      <c r="A107" s="330" t="s">
        <v>81</v>
      </c>
      <c r="B107" s="332">
        <f t="shared" si="42"/>
        <v>11978.754395</v>
      </c>
      <c r="C107" s="332">
        <f t="shared" si="43"/>
        <v>-1562.906121</v>
      </c>
      <c r="D107" s="332">
        <f t="shared" si="44"/>
        <v>-18295.301437000002</v>
      </c>
      <c r="E107" s="332">
        <f t="shared" si="45"/>
        <v>30803.429191000003</v>
      </c>
      <c r="F107" s="332">
        <f t="shared" si="46"/>
        <v>19.902014000000001</v>
      </c>
      <c r="G107" s="332">
        <f t="shared" si="47"/>
        <v>1094.3748009999999</v>
      </c>
      <c r="H107" s="332">
        <f t="shared" si="48"/>
        <v>0</v>
      </c>
      <c r="I107" s="332">
        <f t="shared" si="49"/>
        <v>1.1404459999999998</v>
      </c>
      <c r="J107" s="332">
        <f t="shared" si="50"/>
        <v>1093.2343549999998</v>
      </c>
      <c r="K107" s="332">
        <f t="shared" si="51"/>
        <v>-239.668013</v>
      </c>
      <c r="L107" s="332">
        <f t="shared" si="52"/>
        <v>-133.940755</v>
      </c>
      <c r="M107" s="332">
        <f t="shared" si="53"/>
        <v>-105.72725800000001</v>
      </c>
      <c r="N107" s="332">
        <f t="shared" si="54"/>
        <v>0</v>
      </c>
      <c r="O107" s="332">
        <f t="shared" si="55"/>
        <v>0</v>
      </c>
      <c r="P107" s="332">
        <f t="shared" si="56"/>
        <v>137.15827300000001</v>
      </c>
      <c r="Q107" s="332">
        <f t="shared" si="57"/>
        <v>0</v>
      </c>
      <c r="R107" s="332">
        <f t="shared" si="58"/>
        <v>137.15827300000001</v>
      </c>
      <c r="S107" s="332">
        <f t="shared" si="59"/>
        <v>0.38576900000000003</v>
      </c>
      <c r="T107" s="332">
        <f t="shared" si="60"/>
        <v>41.667700999999994</v>
      </c>
      <c r="U107" s="332">
        <f t="shared" si="61"/>
        <v>41.667541</v>
      </c>
      <c r="V107" s="332">
        <f t="shared" si="62"/>
        <v>0</v>
      </c>
      <c r="W107" s="332">
        <f t="shared" si="63"/>
        <v>0</v>
      </c>
      <c r="X107" s="332">
        <f t="shared" si="64"/>
        <v>0</v>
      </c>
      <c r="Y107" s="332">
        <f t="shared" si="65"/>
        <v>0</v>
      </c>
      <c r="Z107" s="332">
        <f t="shared" si="66"/>
        <v>1.6000000000000001E-4</v>
      </c>
      <c r="AA107" s="332">
        <f t="shared" si="67"/>
        <v>0</v>
      </c>
      <c r="AB107" s="332">
        <f t="shared" si="68"/>
        <v>0</v>
      </c>
    </row>
    <row r="108" spans="1:79" ht="14.25">
      <c r="A108" s="330" t="s">
        <v>36</v>
      </c>
      <c r="B108" s="332">
        <f t="shared" si="42"/>
        <v>-44915.497716999998</v>
      </c>
      <c r="C108" s="332">
        <f t="shared" si="43"/>
        <v>-54.042080000000006</v>
      </c>
      <c r="D108" s="332">
        <f t="shared" si="44"/>
        <v>1643.4580570000001</v>
      </c>
      <c r="E108" s="332">
        <f t="shared" si="45"/>
        <v>64.323726000000008</v>
      </c>
      <c r="F108" s="332">
        <f t="shared" si="46"/>
        <v>55.327807999999997</v>
      </c>
      <c r="G108" s="332">
        <f t="shared" si="47"/>
        <v>-48522.489479000003</v>
      </c>
      <c r="H108" s="332">
        <f t="shared" si="48"/>
        <v>-43036.735065000001</v>
      </c>
      <c r="I108" s="332">
        <f t="shared" si="49"/>
        <v>-286.332447</v>
      </c>
      <c r="J108" s="332">
        <f t="shared" si="50"/>
        <v>-5199.4219670000002</v>
      </c>
      <c r="K108" s="332">
        <f t="shared" si="51"/>
        <v>3661.3133299999995</v>
      </c>
      <c r="L108" s="332">
        <f t="shared" si="52"/>
        <v>2839.7579029999997</v>
      </c>
      <c r="M108" s="332">
        <f t="shared" si="53"/>
        <v>664.63971800000002</v>
      </c>
      <c r="N108" s="332">
        <f t="shared" si="54"/>
        <v>155.806646</v>
      </c>
      <c r="O108" s="332">
        <f t="shared" si="55"/>
        <v>1.1090629999999999</v>
      </c>
      <c r="P108" s="332">
        <f t="shared" si="56"/>
        <v>-1708.061271</v>
      </c>
      <c r="Q108" s="332">
        <f t="shared" si="57"/>
        <v>-704.08758599999999</v>
      </c>
      <c r="R108" s="332">
        <f t="shared" si="58"/>
        <v>-1003.9736849999999</v>
      </c>
      <c r="S108" s="332">
        <f t="shared" si="59"/>
        <v>0</v>
      </c>
      <c r="T108" s="332">
        <f t="shared" si="60"/>
        <v>0</v>
      </c>
      <c r="U108" s="332">
        <f t="shared" si="61"/>
        <v>0</v>
      </c>
      <c r="V108" s="332">
        <f t="shared" si="62"/>
        <v>0</v>
      </c>
      <c r="W108" s="332">
        <f t="shared" si="63"/>
        <v>0</v>
      </c>
      <c r="X108" s="332">
        <f t="shared" si="64"/>
        <v>0</v>
      </c>
      <c r="Y108" s="332">
        <f t="shared" si="65"/>
        <v>0</v>
      </c>
      <c r="Z108" s="332">
        <f t="shared" si="66"/>
        <v>0</v>
      </c>
      <c r="AA108" s="332">
        <f t="shared" si="67"/>
        <v>0</v>
      </c>
      <c r="AB108" s="332">
        <f t="shared" si="68"/>
        <v>0</v>
      </c>
    </row>
    <row r="109" spans="1:79" ht="14.25">
      <c r="A109" s="330" t="s">
        <v>82</v>
      </c>
      <c r="B109" s="332">
        <f t="shared" si="42"/>
        <v>0</v>
      </c>
      <c r="C109" s="332">
        <f t="shared" si="43"/>
        <v>0</v>
      </c>
      <c r="D109" s="332">
        <f t="shared" si="44"/>
        <v>0</v>
      </c>
      <c r="E109" s="332">
        <f t="shared" si="45"/>
        <v>0</v>
      </c>
      <c r="F109" s="332">
        <f t="shared" si="46"/>
        <v>0</v>
      </c>
      <c r="G109" s="332">
        <f t="shared" si="47"/>
        <v>0</v>
      </c>
      <c r="H109" s="332">
        <f t="shared" si="48"/>
        <v>0</v>
      </c>
      <c r="I109" s="332">
        <f t="shared" si="49"/>
        <v>0</v>
      </c>
      <c r="J109" s="332">
        <f t="shared" si="50"/>
        <v>0</v>
      </c>
      <c r="K109" s="332">
        <f t="shared" si="51"/>
        <v>0</v>
      </c>
      <c r="L109" s="332">
        <f t="shared" si="52"/>
        <v>0</v>
      </c>
      <c r="M109" s="332">
        <f t="shared" si="53"/>
        <v>0</v>
      </c>
      <c r="N109" s="332">
        <f t="shared" si="54"/>
        <v>0</v>
      </c>
      <c r="O109" s="332">
        <f t="shared" si="55"/>
        <v>0</v>
      </c>
      <c r="P109" s="332">
        <f t="shared" si="56"/>
        <v>0</v>
      </c>
      <c r="Q109" s="332">
        <f t="shared" si="57"/>
        <v>0</v>
      </c>
      <c r="R109" s="332">
        <f t="shared" si="58"/>
        <v>0</v>
      </c>
      <c r="S109" s="332">
        <f t="shared" si="59"/>
        <v>0</v>
      </c>
      <c r="T109" s="332">
        <f t="shared" si="60"/>
        <v>0</v>
      </c>
      <c r="U109" s="332">
        <f t="shared" si="61"/>
        <v>0</v>
      </c>
      <c r="V109" s="332">
        <f t="shared" si="62"/>
        <v>0</v>
      </c>
      <c r="W109" s="332">
        <f t="shared" si="63"/>
        <v>0</v>
      </c>
      <c r="X109" s="332">
        <f t="shared" si="64"/>
        <v>0</v>
      </c>
      <c r="Y109" s="332">
        <f t="shared" si="65"/>
        <v>0</v>
      </c>
      <c r="Z109" s="332">
        <f t="shared" si="66"/>
        <v>0</v>
      </c>
      <c r="AA109" s="332">
        <f t="shared" si="67"/>
        <v>0</v>
      </c>
      <c r="AB109" s="332">
        <f t="shared" si="68"/>
        <v>0</v>
      </c>
    </row>
    <row r="110" spans="1:79" ht="14.25">
      <c r="A110" s="330" t="s">
        <v>38</v>
      </c>
      <c r="B110" s="332">
        <f t="shared" si="42"/>
        <v>23054.145718999993</v>
      </c>
      <c r="C110" s="332">
        <f t="shared" si="43"/>
        <v>-4736.2664829999994</v>
      </c>
      <c r="D110" s="332">
        <f t="shared" si="44"/>
        <v>-2.512372</v>
      </c>
      <c r="E110" s="332">
        <f t="shared" si="45"/>
        <v>-120.240001333333</v>
      </c>
      <c r="F110" s="332">
        <f t="shared" si="46"/>
        <v>-4.8963720000000004</v>
      </c>
      <c r="G110" s="332">
        <f t="shared" si="47"/>
        <v>21155.912780999995</v>
      </c>
      <c r="H110" s="332">
        <f t="shared" si="48"/>
        <v>23176.563019999998</v>
      </c>
      <c r="I110" s="332">
        <f t="shared" si="49"/>
        <v>1.8534066666670002</v>
      </c>
      <c r="J110" s="332">
        <f t="shared" si="50"/>
        <v>-2022.5036456666671</v>
      </c>
      <c r="K110" s="332">
        <f t="shared" si="51"/>
        <v>10563.168212333327</v>
      </c>
      <c r="L110" s="332">
        <f t="shared" si="52"/>
        <v>4739.1161686666601</v>
      </c>
      <c r="M110" s="332">
        <f t="shared" si="53"/>
        <v>6702.2194630000004</v>
      </c>
      <c r="N110" s="332">
        <f t="shared" si="54"/>
        <v>125.79343566666699</v>
      </c>
      <c r="O110" s="332">
        <f t="shared" si="55"/>
        <v>-1003.960855</v>
      </c>
      <c r="P110" s="332">
        <f t="shared" si="56"/>
        <v>-3805.9164179999993</v>
      </c>
      <c r="Q110" s="332">
        <f t="shared" si="57"/>
        <v>-3976.8048879999997</v>
      </c>
      <c r="R110" s="332">
        <f t="shared" si="58"/>
        <v>170.88846999999998</v>
      </c>
      <c r="S110" s="332">
        <f t="shared" si="59"/>
        <v>0</v>
      </c>
      <c r="T110" s="332">
        <f t="shared" si="60"/>
        <v>0</v>
      </c>
      <c r="U110" s="332">
        <f t="shared" si="61"/>
        <v>0</v>
      </c>
      <c r="V110" s="332">
        <f t="shared" si="62"/>
        <v>0</v>
      </c>
      <c r="W110" s="332">
        <f t="shared" si="63"/>
        <v>0</v>
      </c>
      <c r="X110" s="332">
        <f t="shared" si="64"/>
        <v>0</v>
      </c>
      <c r="Y110" s="332">
        <f t="shared" si="65"/>
        <v>0</v>
      </c>
      <c r="Z110" s="332">
        <f t="shared" si="66"/>
        <v>0</v>
      </c>
      <c r="AA110" s="332">
        <f t="shared" si="67"/>
        <v>0</v>
      </c>
      <c r="AB110" s="332">
        <f t="shared" si="68"/>
        <v>0</v>
      </c>
    </row>
    <row r="111" spans="1:79" ht="14.25">
      <c r="A111" s="330" t="s">
        <v>83</v>
      </c>
      <c r="B111" s="332">
        <f t="shared" si="42"/>
        <v>56.963085999999997</v>
      </c>
      <c r="C111" s="332">
        <f t="shared" si="43"/>
        <v>0</v>
      </c>
      <c r="D111" s="332">
        <f t="shared" si="44"/>
        <v>-6.2529209999999997</v>
      </c>
      <c r="E111" s="332">
        <f t="shared" si="45"/>
        <v>63.216006999999998</v>
      </c>
      <c r="F111" s="332">
        <f t="shared" si="46"/>
        <v>0</v>
      </c>
      <c r="G111" s="332">
        <f t="shared" si="47"/>
        <v>0</v>
      </c>
      <c r="H111" s="332">
        <f t="shared" si="48"/>
        <v>0</v>
      </c>
      <c r="I111" s="332">
        <f t="shared" si="49"/>
        <v>0</v>
      </c>
      <c r="J111" s="332">
        <f t="shared" si="50"/>
        <v>0</v>
      </c>
      <c r="K111" s="332">
        <f t="shared" si="51"/>
        <v>0</v>
      </c>
      <c r="L111" s="332">
        <f t="shared" si="52"/>
        <v>0</v>
      </c>
      <c r="M111" s="332">
        <f t="shared" si="53"/>
        <v>0</v>
      </c>
      <c r="N111" s="332">
        <f t="shared" si="54"/>
        <v>0</v>
      </c>
      <c r="O111" s="332">
        <f t="shared" si="55"/>
        <v>0</v>
      </c>
      <c r="P111" s="332">
        <f t="shared" si="56"/>
        <v>0</v>
      </c>
      <c r="Q111" s="332">
        <f t="shared" si="57"/>
        <v>0</v>
      </c>
      <c r="R111" s="332">
        <f t="shared" si="58"/>
        <v>0</v>
      </c>
      <c r="S111" s="332">
        <f t="shared" si="59"/>
        <v>0</v>
      </c>
      <c r="T111" s="332">
        <f t="shared" si="60"/>
        <v>0</v>
      </c>
      <c r="U111" s="332">
        <f t="shared" si="61"/>
        <v>0</v>
      </c>
      <c r="V111" s="332">
        <f t="shared" si="62"/>
        <v>0</v>
      </c>
      <c r="W111" s="332">
        <f t="shared" si="63"/>
        <v>0</v>
      </c>
      <c r="X111" s="332">
        <f t="shared" si="64"/>
        <v>0</v>
      </c>
      <c r="Y111" s="332">
        <f t="shared" si="65"/>
        <v>0</v>
      </c>
      <c r="Z111" s="332">
        <f t="shared" si="66"/>
        <v>0</v>
      </c>
      <c r="AA111" s="332">
        <f t="shared" si="67"/>
        <v>0</v>
      </c>
      <c r="AB111" s="332">
        <f t="shared" si="68"/>
        <v>0</v>
      </c>
    </row>
    <row r="112" spans="1:79" ht="14.25">
      <c r="A112" s="330" t="s">
        <v>84</v>
      </c>
      <c r="B112" s="333">
        <f t="shared" si="42"/>
        <v>1440.558657</v>
      </c>
      <c r="C112" s="333">
        <f t="shared" si="43"/>
        <v>-341.28488799999997</v>
      </c>
      <c r="D112" s="333">
        <f t="shared" si="44"/>
        <v>0</v>
      </c>
      <c r="E112" s="333">
        <f t="shared" si="45"/>
        <v>1781.8435449999999</v>
      </c>
      <c r="F112" s="333">
        <f t="shared" si="46"/>
        <v>0</v>
      </c>
      <c r="G112" s="333">
        <f t="shared" si="47"/>
        <v>0</v>
      </c>
      <c r="H112" s="333">
        <f t="shared" si="48"/>
        <v>0</v>
      </c>
      <c r="I112" s="333">
        <f t="shared" si="49"/>
        <v>0</v>
      </c>
      <c r="J112" s="333">
        <f t="shared" si="50"/>
        <v>0</v>
      </c>
      <c r="K112" s="333">
        <f t="shared" si="51"/>
        <v>0</v>
      </c>
      <c r="L112" s="333">
        <f t="shared" si="52"/>
        <v>0</v>
      </c>
      <c r="M112" s="333">
        <f t="shared" si="53"/>
        <v>0</v>
      </c>
      <c r="N112" s="333">
        <f t="shared" si="54"/>
        <v>0</v>
      </c>
      <c r="O112" s="333">
        <f t="shared" si="55"/>
        <v>0</v>
      </c>
      <c r="P112" s="333">
        <f t="shared" si="56"/>
        <v>0</v>
      </c>
      <c r="Q112" s="333">
        <f t="shared" si="57"/>
        <v>0</v>
      </c>
      <c r="R112" s="333">
        <f t="shared" si="58"/>
        <v>0</v>
      </c>
      <c r="S112" s="333">
        <f t="shared" si="59"/>
        <v>0</v>
      </c>
      <c r="T112" s="333">
        <f t="shared" si="60"/>
        <v>0</v>
      </c>
      <c r="U112" s="333">
        <f t="shared" si="61"/>
        <v>0</v>
      </c>
      <c r="V112" s="333">
        <f t="shared" si="62"/>
        <v>0</v>
      </c>
      <c r="W112" s="333">
        <f t="shared" si="63"/>
        <v>0</v>
      </c>
      <c r="X112" s="333">
        <f t="shared" si="64"/>
        <v>0</v>
      </c>
      <c r="Y112" s="333">
        <f t="shared" si="65"/>
        <v>0</v>
      </c>
      <c r="Z112" s="333">
        <f t="shared" si="66"/>
        <v>0</v>
      </c>
      <c r="AA112" s="333">
        <f t="shared" si="67"/>
        <v>0</v>
      </c>
      <c r="AB112" s="333">
        <f t="shared" si="68"/>
        <v>0</v>
      </c>
    </row>
    <row r="113" spans="1:28" ht="14.25">
      <c r="A113" s="330" t="s">
        <v>85</v>
      </c>
      <c r="B113" s="333">
        <f t="shared" si="42"/>
        <v>-0.14302200000000001</v>
      </c>
      <c r="C113" s="333">
        <f t="shared" si="43"/>
        <v>0</v>
      </c>
      <c r="D113" s="333">
        <f t="shared" si="44"/>
        <v>-2.5942000000000003E-2</v>
      </c>
      <c r="E113" s="333">
        <f t="shared" si="45"/>
        <v>-0.11707999999999999</v>
      </c>
      <c r="F113" s="333">
        <f t="shared" si="46"/>
        <v>0</v>
      </c>
      <c r="G113" s="333">
        <f t="shared" si="47"/>
        <v>0</v>
      </c>
      <c r="H113" s="333">
        <f t="shared" si="48"/>
        <v>0</v>
      </c>
      <c r="I113" s="333">
        <f t="shared" si="49"/>
        <v>0</v>
      </c>
      <c r="J113" s="333">
        <f t="shared" si="50"/>
        <v>0</v>
      </c>
      <c r="K113" s="333">
        <f t="shared" si="51"/>
        <v>0</v>
      </c>
      <c r="L113" s="333">
        <f t="shared" si="52"/>
        <v>0</v>
      </c>
      <c r="M113" s="333">
        <f t="shared" si="53"/>
        <v>0</v>
      </c>
      <c r="N113" s="333">
        <f t="shared" si="54"/>
        <v>0</v>
      </c>
      <c r="O113" s="333">
        <f t="shared" si="55"/>
        <v>0</v>
      </c>
      <c r="P113" s="333">
        <f t="shared" si="56"/>
        <v>0</v>
      </c>
      <c r="Q113" s="333">
        <f t="shared" si="57"/>
        <v>0</v>
      </c>
      <c r="R113" s="333">
        <f t="shared" si="58"/>
        <v>0</v>
      </c>
      <c r="S113" s="333">
        <f t="shared" si="59"/>
        <v>2.375E-2</v>
      </c>
      <c r="T113" s="333">
        <f t="shared" si="60"/>
        <v>0</v>
      </c>
      <c r="U113" s="333">
        <f t="shared" si="61"/>
        <v>0</v>
      </c>
      <c r="V113" s="333">
        <f t="shared" si="62"/>
        <v>0</v>
      </c>
      <c r="W113" s="333">
        <f t="shared" si="63"/>
        <v>0</v>
      </c>
      <c r="X113" s="333">
        <f t="shared" si="64"/>
        <v>0</v>
      </c>
      <c r="Y113" s="333">
        <f t="shared" si="65"/>
        <v>0</v>
      </c>
      <c r="Z113" s="333">
        <f t="shared" si="66"/>
        <v>0</v>
      </c>
      <c r="AA113" s="333">
        <f t="shared" si="67"/>
        <v>0</v>
      </c>
      <c r="AB113" s="333">
        <f t="shared" si="68"/>
        <v>0</v>
      </c>
    </row>
    <row r="114" spans="1:28" ht="14.25">
      <c r="A114" s="330" t="s">
        <v>86</v>
      </c>
      <c r="B114" s="333">
        <f t="shared" si="42"/>
        <v>0</v>
      </c>
      <c r="C114" s="333">
        <f t="shared" si="43"/>
        <v>0</v>
      </c>
      <c r="D114" s="333">
        <f t="shared" si="44"/>
        <v>0</v>
      </c>
      <c r="E114" s="333">
        <f t="shared" si="45"/>
        <v>0</v>
      </c>
      <c r="F114" s="333">
        <f t="shared" si="46"/>
        <v>0</v>
      </c>
      <c r="G114" s="333">
        <f t="shared" si="47"/>
        <v>0</v>
      </c>
      <c r="H114" s="333">
        <f t="shared" si="48"/>
        <v>0</v>
      </c>
      <c r="I114" s="333">
        <f t="shared" si="49"/>
        <v>0</v>
      </c>
      <c r="J114" s="333">
        <f t="shared" si="50"/>
        <v>0</v>
      </c>
      <c r="K114" s="333">
        <f t="shared" si="51"/>
        <v>0</v>
      </c>
      <c r="L114" s="333">
        <f t="shared" si="52"/>
        <v>0</v>
      </c>
      <c r="M114" s="333">
        <f t="shared" si="53"/>
        <v>0</v>
      </c>
      <c r="N114" s="333">
        <f t="shared" si="54"/>
        <v>0</v>
      </c>
      <c r="O114" s="333">
        <f t="shared" si="55"/>
        <v>0</v>
      </c>
      <c r="P114" s="333">
        <f t="shared" si="56"/>
        <v>0</v>
      </c>
      <c r="Q114" s="333">
        <f t="shared" si="57"/>
        <v>0</v>
      </c>
      <c r="R114" s="333">
        <f t="shared" si="58"/>
        <v>0</v>
      </c>
      <c r="S114" s="333">
        <f t="shared" si="59"/>
        <v>0</v>
      </c>
      <c r="T114" s="333">
        <f t="shared" si="60"/>
        <v>0</v>
      </c>
      <c r="U114" s="333">
        <f t="shared" si="61"/>
        <v>0</v>
      </c>
      <c r="V114" s="333">
        <f t="shared" si="62"/>
        <v>0</v>
      </c>
      <c r="W114" s="333">
        <f t="shared" si="63"/>
        <v>0</v>
      </c>
      <c r="X114" s="333">
        <f t="shared" si="64"/>
        <v>0</v>
      </c>
      <c r="Y114" s="333">
        <f t="shared" si="65"/>
        <v>0</v>
      </c>
      <c r="Z114" s="333">
        <f t="shared" si="66"/>
        <v>0</v>
      </c>
      <c r="AA114" s="333">
        <f t="shared" si="67"/>
        <v>0</v>
      </c>
      <c r="AB114" s="333">
        <f t="shared" si="68"/>
        <v>0</v>
      </c>
    </row>
    <row r="115" spans="1:28">
      <c r="A115" s="297" t="s">
        <v>43</v>
      </c>
      <c r="B115" s="334">
        <f t="shared" si="42"/>
        <v>37717.165970000002</v>
      </c>
      <c r="C115" s="334">
        <f t="shared" si="43"/>
        <v>-488.98566845770006</v>
      </c>
      <c r="D115" s="334">
        <f t="shared" si="44"/>
        <v>11798.881931710099</v>
      </c>
      <c r="E115" s="334">
        <f t="shared" si="45"/>
        <v>20636.813474609</v>
      </c>
      <c r="F115" s="334">
        <f t="shared" si="46"/>
        <v>290.89167941860001</v>
      </c>
      <c r="G115" s="334">
        <f t="shared" si="47"/>
        <v>40.774394186799995</v>
      </c>
      <c r="H115" s="334">
        <f t="shared" si="48"/>
        <v>-401.22883146420003</v>
      </c>
      <c r="I115" s="334">
        <f t="shared" si="49"/>
        <v>192.43816770950002</v>
      </c>
      <c r="J115" s="334">
        <f t="shared" si="50"/>
        <v>249.56505794150002</v>
      </c>
      <c r="K115" s="334">
        <f t="shared" si="51"/>
        <v>1339.1255083865999</v>
      </c>
      <c r="L115" s="334">
        <f t="shared" si="52"/>
        <v>259.64907365850001</v>
      </c>
      <c r="M115" s="334">
        <f t="shared" si="53"/>
        <v>387.41328109450001</v>
      </c>
      <c r="N115" s="334">
        <f t="shared" si="54"/>
        <v>590.56828386119992</v>
      </c>
      <c r="O115" s="334">
        <f t="shared" si="55"/>
        <v>101.49486977239999</v>
      </c>
      <c r="P115" s="334">
        <f t="shared" si="56"/>
        <v>356.82907702639994</v>
      </c>
      <c r="Q115" s="334">
        <f t="shared" si="57"/>
        <v>108.337358311</v>
      </c>
      <c r="R115" s="334">
        <f t="shared" si="58"/>
        <v>248.49171871540003</v>
      </c>
      <c r="S115" s="334">
        <f t="shared" si="59"/>
        <v>1222.7801630000001</v>
      </c>
      <c r="T115" s="334">
        <f t="shared" si="60"/>
        <v>4033.7272525387993</v>
      </c>
      <c r="U115" s="334">
        <f t="shared" si="61"/>
        <v>1968.4361306725</v>
      </c>
      <c r="V115" s="334">
        <f t="shared" si="62"/>
        <v>773.24524492080002</v>
      </c>
      <c r="W115" s="334">
        <f t="shared" si="63"/>
        <v>485.67119305940003</v>
      </c>
      <c r="X115" s="334">
        <f t="shared" si="64"/>
        <v>191.77147188609999</v>
      </c>
      <c r="Y115" s="334">
        <f t="shared" si="65"/>
        <v>496.30828300000002</v>
      </c>
      <c r="Z115" s="334">
        <f t="shared" si="66"/>
        <v>118.29492900000001</v>
      </c>
      <c r="AA115" s="334">
        <f t="shared" si="67"/>
        <v>587.77209600000003</v>
      </c>
      <c r="AB115" s="334">
        <f t="shared" si="68"/>
        <v>686.91290400000003</v>
      </c>
    </row>
    <row r="116" spans="1:28" ht="14.25">
      <c r="A116" s="335" t="s">
        <v>87</v>
      </c>
      <c r="B116" s="333">
        <f t="shared" si="42"/>
        <v>425.83437199999997</v>
      </c>
      <c r="C116" s="336">
        <f t="shared" si="43"/>
        <v>-0.91592449520000008</v>
      </c>
      <c r="D116" s="336">
        <f t="shared" si="44"/>
        <v>-30.914210622399999</v>
      </c>
      <c r="E116" s="336">
        <f t="shared" si="45"/>
        <v>376.97733740399997</v>
      </c>
      <c r="F116" s="336">
        <f t="shared" si="46"/>
        <v>6.3966157535999999</v>
      </c>
      <c r="G116" s="336">
        <f t="shared" si="47"/>
        <v>-29.601661943199996</v>
      </c>
      <c r="H116" s="336">
        <f t="shared" si="48"/>
        <v>9.7807435407999996</v>
      </c>
      <c r="I116" s="336">
        <f t="shared" si="49"/>
        <v>2.008915972</v>
      </c>
      <c r="J116" s="336">
        <f t="shared" si="50"/>
        <v>-41.391321456</v>
      </c>
      <c r="K116" s="336">
        <f t="shared" si="51"/>
        <v>93.865321361599996</v>
      </c>
      <c r="L116" s="336">
        <f t="shared" si="52"/>
        <v>58.028772195999998</v>
      </c>
      <c r="M116" s="336">
        <f t="shared" si="53"/>
        <v>23.151771571999998</v>
      </c>
      <c r="N116" s="336">
        <f t="shared" si="54"/>
        <v>10.334106931199999</v>
      </c>
      <c r="O116" s="336">
        <f t="shared" si="55"/>
        <v>2.3506706623999998</v>
      </c>
      <c r="P116" s="336">
        <f t="shared" si="56"/>
        <v>-14.844636313600002</v>
      </c>
      <c r="Q116" s="336">
        <f t="shared" si="57"/>
        <v>-6.8931393439999997</v>
      </c>
      <c r="R116" s="336">
        <f t="shared" si="58"/>
        <v>-7.9514969696</v>
      </c>
      <c r="S116" s="336">
        <f t="shared" si="59"/>
        <v>2E-3</v>
      </c>
      <c r="T116" s="336">
        <f t="shared" si="60"/>
        <v>31.268146608799999</v>
      </c>
      <c r="U116" s="336">
        <f t="shared" si="61"/>
        <v>23.639101999999998</v>
      </c>
      <c r="V116" s="336">
        <f t="shared" si="62"/>
        <v>0.21845030079999997</v>
      </c>
      <c r="W116" s="336">
        <f t="shared" si="63"/>
        <v>2.9906567744000001</v>
      </c>
      <c r="X116" s="336">
        <f t="shared" si="64"/>
        <v>5.2068533600000001E-2</v>
      </c>
      <c r="Y116" s="336">
        <f t="shared" si="65"/>
        <v>4.3749830000000003</v>
      </c>
      <c r="Z116" s="336">
        <f t="shared" si="66"/>
        <v>-7.1139999999999997E-3</v>
      </c>
      <c r="AA116" s="336">
        <f t="shared" si="67"/>
        <v>-0.88117800000000002</v>
      </c>
      <c r="AB116" s="336">
        <f t="shared" si="68"/>
        <v>-8.0915000000000001E-2</v>
      </c>
    </row>
    <row r="117" spans="1:28" ht="14.25">
      <c r="A117" s="335" t="s">
        <v>88</v>
      </c>
      <c r="B117" s="333">
        <f t="shared" si="42"/>
        <v>37220.368339000008</v>
      </c>
      <c r="C117" s="336">
        <f t="shared" si="43"/>
        <v>-488.06974396250007</v>
      </c>
      <c r="D117" s="336">
        <f t="shared" si="44"/>
        <v>11998.331126332499</v>
      </c>
      <c r="E117" s="336">
        <f t="shared" si="45"/>
        <v>20020.337894204997</v>
      </c>
      <c r="F117" s="336">
        <f t="shared" si="46"/>
        <v>284.49506366499998</v>
      </c>
      <c r="G117" s="336">
        <f t="shared" si="47"/>
        <v>70.376056129999995</v>
      </c>
      <c r="H117" s="336">
        <f t="shared" si="48"/>
        <v>-411.00957500499999</v>
      </c>
      <c r="I117" s="336">
        <f t="shared" si="49"/>
        <v>190.42925173749998</v>
      </c>
      <c r="J117" s="336">
        <f t="shared" si="50"/>
        <v>290.95637939750003</v>
      </c>
      <c r="K117" s="336">
        <f t="shared" si="51"/>
        <v>1245.2601870250001</v>
      </c>
      <c r="L117" s="336">
        <f t="shared" si="52"/>
        <v>201.62030146250004</v>
      </c>
      <c r="M117" s="336">
        <f t="shared" si="53"/>
        <v>364.26150952250003</v>
      </c>
      <c r="N117" s="336">
        <f t="shared" si="54"/>
        <v>580.23417692999999</v>
      </c>
      <c r="O117" s="336">
        <f t="shared" si="55"/>
        <v>99.144199110000002</v>
      </c>
      <c r="P117" s="336">
        <f t="shared" si="56"/>
        <v>371.67371334000001</v>
      </c>
      <c r="Q117" s="336">
        <f t="shared" si="57"/>
        <v>115.23049765500001</v>
      </c>
      <c r="R117" s="336">
        <f t="shared" si="58"/>
        <v>256.44321568499998</v>
      </c>
      <c r="S117" s="336">
        <f t="shared" si="59"/>
        <v>1222.7781630000002</v>
      </c>
      <c r="T117" s="336">
        <f t="shared" si="60"/>
        <v>4002.4591059299996</v>
      </c>
      <c r="U117" s="336">
        <f t="shared" si="61"/>
        <v>1944.7970286724999</v>
      </c>
      <c r="V117" s="336">
        <f t="shared" si="62"/>
        <v>773.02679462000003</v>
      </c>
      <c r="W117" s="336">
        <f t="shared" si="63"/>
        <v>482.68053628500002</v>
      </c>
      <c r="X117" s="336">
        <f t="shared" si="64"/>
        <v>191.7194033525</v>
      </c>
      <c r="Y117" s="336">
        <f t="shared" si="65"/>
        <v>491.93329999999997</v>
      </c>
      <c r="Z117" s="336">
        <f t="shared" si="66"/>
        <v>118.302043</v>
      </c>
      <c r="AA117" s="336">
        <f t="shared" si="67"/>
        <v>588.65327400000001</v>
      </c>
      <c r="AB117" s="336">
        <f t="shared" si="68"/>
        <v>686.99381899999992</v>
      </c>
    </row>
    <row r="118" spans="1:28" ht="14.25">
      <c r="A118" s="335" t="s">
        <v>89</v>
      </c>
      <c r="B118" s="333">
        <f t="shared" si="42"/>
        <v>-169.764984</v>
      </c>
      <c r="C118" s="336">
        <f t="shared" si="43"/>
        <v>0</v>
      </c>
      <c r="D118" s="336">
        <f t="shared" si="44"/>
        <v>-168.53498400000001</v>
      </c>
      <c r="E118" s="336">
        <f t="shared" si="45"/>
        <v>-1.23</v>
      </c>
      <c r="F118" s="336">
        <f t="shared" si="46"/>
        <v>0</v>
      </c>
      <c r="G118" s="336">
        <f t="shared" si="47"/>
        <v>0</v>
      </c>
      <c r="H118" s="336">
        <f t="shared" si="48"/>
        <v>0</v>
      </c>
      <c r="I118" s="336">
        <f t="shared" si="49"/>
        <v>0</v>
      </c>
      <c r="J118" s="336">
        <f t="shared" si="50"/>
        <v>0</v>
      </c>
      <c r="K118" s="336">
        <f t="shared" si="51"/>
        <v>0</v>
      </c>
      <c r="L118" s="336">
        <f t="shared" si="52"/>
        <v>0</v>
      </c>
      <c r="M118" s="336">
        <f t="shared" si="53"/>
        <v>0</v>
      </c>
      <c r="N118" s="336">
        <f t="shared" si="54"/>
        <v>0</v>
      </c>
      <c r="O118" s="336">
        <f t="shared" si="55"/>
        <v>0</v>
      </c>
      <c r="P118" s="336">
        <f t="shared" si="56"/>
        <v>0</v>
      </c>
      <c r="Q118" s="336">
        <f t="shared" si="57"/>
        <v>0</v>
      </c>
      <c r="R118" s="336">
        <f t="shared" si="58"/>
        <v>0</v>
      </c>
      <c r="S118" s="336">
        <f t="shared" si="59"/>
        <v>0</v>
      </c>
      <c r="T118" s="336">
        <f t="shared" si="60"/>
        <v>0</v>
      </c>
      <c r="U118" s="336">
        <f t="shared" si="61"/>
        <v>0</v>
      </c>
      <c r="V118" s="336">
        <f t="shared" si="62"/>
        <v>0</v>
      </c>
      <c r="W118" s="336">
        <f t="shared" si="63"/>
        <v>0</v>
      </c>
      <c r="X118" s="336">
        <f t="shared" si="64"/>
        <v>0</v>
      </c>
      <c r="Y118" s="336">
        <f t="shared" si="65"/>
        <v>0</v>
      </c>
      <c r="Z118" s="336">
        <f t="shared" si="66"/>
        <v>0</v>
      </c>
      <c r="AA118" s="336">
        <f t="shared" si="67"/>
        <v>0</v>
      </c>
      <c r="AB118" s="336">
        <f t="shared" si="68"/>
        <v>0</v>
      </c>
    </row>
    <row r="119" spans="1:28" ht="14.25">
      <c r="A119" s="335" t="s">
        <v>90</v>
      </c>
      <c r="B119" s="333">
        <f t="shared" si="42"/>
        <v>240.72824300000002</v>
      </c>
      <c r="C119" s="336">
        <f t="shared" si="43"/>
        <v>0</v>
      </c>
      <c r="D119" s="336">
        <f t="shared" si="44"/>
        <v>0</v>
      </c>
      <c r="E119" s="336">
        <f t="shared" si="45"/>
        <v>240.72824300000002</v>
      </c>
      <c r="F119" s="336">
        <f t="shared" si="46"/>
        <v>0</v>
      </c>
      <c r="G119" s="336">
        <f t="shared" si="47"/>
        <v>0</v>
      </c>
      <c r="H119" s="336">
        <f t="shared" si="48"/>
        <v>0</v>
      </c>
      <c r="I119" s="336">
        <f t="shared" si="49"/>
        <v>0</v>
      </c>
      <c r="J119" s="336">
        <f t="shared" si="50"/>
        <v>0</v>
      </c>
      <c r="K119" s="336">
        <f t="shared" si="51"/>
        <v>0</v>
      </c>
      <c r="L119" s="336">
        <f t="shared" si="52"/>
        <v>0</v>
      </c>
      <c r="M119" s="336">
        <f t="shared" si="53"/>
        <v>0</v>
      </c>
      <c r="N119" s="336">
        <f t="shared" si="54"/>
        <v>0</v>
      </c>
      <c r="O119" s="336">
        <f t="shared" si="55"/>
        <v>0</v>
      </c>
      <c r="P119" s="336">
        <f t="shared" si="56"/>
        <v>0</v>
      </c>
      <c r="Q119" s="336">
        <f t="shared" si="57"/>
        <v>0</v>
      </c>
      <c r="R119" s="336">
        <f t="shared" si="58"/>
        <v>0</v>
      </c>
      <c r="S119" s="336">
        <f t="shared" si="59"/>
        <v>0</v>
      </c>
      <c r="T119" s="336">
        <f t="shared" si="60"/>
        <v>0</v>
      </c>
      <c r="U119" s="336">
        <f t="shared" si="61"/>
        <v>0</v>
      </c>
      <c r="V119" s="336">
        <f t="shared" si="62"/>
        <v>0</v>
      </c>
      <c r="W119" s="336">
        <f t="shared" si="63"/>
        <v>0</v>
      </c>
      <c r="X119" s="336">
        <f t="shared" si="64"/>
        <v>0</v>
      </c>
      <c r="Y119" s="336">
        <f t="shared" si="65"/>
        <v>0</v>
      </c>
      <c r="Z119" s="336">
        <f t="shared" si="66"/>
        <v>0</v>
      </c>
      <c r="AA119" s="336">
        <f t="shared" si="67"/>
        <v>0</v>
      </c>
      <c r="AB119" s="336">
        <f t="shared" si="68"/>
        <v>0</v>
      </c>
    </row>
    <row r="120" spans="1:28">
      <c r="A120" s="297" t="s">
        <v>91</v>
      </c>
      <c r="B120" s="334">
        <f t="shared" si="42"/>
        <v>-14047.528891</v>
      </c>
      <c r="C120" s="334">
        <f t="shared" si="43"/>
        <v>-6136.9384325422998</v>
      </c>
      <c r="D120" s="334">
        <f t="shared" si="44"/>
        <v>-27712.928748710096</v>
      </c>
      <c r="E120" s="334">
        <f t="shared" si="45"/>
        <v>35581.682469057669</v>
      </c>
      <c r="F120" s="334">
        <f t="shared" si="46"/>
        <v>683.61456958140002</v>
      </c>
      <c r="G120" s="334">
        <f t="shared" si="47"/>
        <v>-24779.741308186793</v>
      </c>
      <c r="H120" s="334">
        <f t="shared" si="48"/>
        <v>-18098.8209545358</v>
      </c>
      <c r="I120" s="334">
        <f t="shared" si="49"/>
        <v>-192.066719042833</v>
      </c>
      <c r="J120" s="334">
        <f t="shared" si="50"/>
        <v>-6488.8536346081601</v>
      </c>
      <c r="K120" s="334">
        <f t="shared" si="51"/>
        <v>14358.602215946725</v>
      </c>
      <c r="L120" s="334">
        <f t="shared" si="52"/>
        <v>7062.1201530081598</v>
      </c>
      <c r="M120" s="334">
        <f t="shared" si="53"/>
        <v>6805.3610759054991</v>
      </c>
      <c r="N120" s="334">
        <f t="shared" si="54"/>
        <v>1265.4047168054669</v>
      </c>
      <c r="O120" s="334">
        <f t="shared" si="55"/>
        <v>-774.28372977239997</v>
      </c>
      <c r="P120" s="334">
        <f t="shared" si="56"/>
        <v>-5771.2779920263993</v>
      </c>
      <c r="Q120" s="334">
        <f t="shared" si="57"/>
        <v>-4824.4158523109991</v>
      </c>
      <c r="R120" s="334">
        <f t="shared" si="58"/>
        <v>-946.86213971539996</v>
      </c>
      <c r="S120" s="334">
        <f t="shared" si="59"/>
        <v>-1222.7118439999999</v>
      </c>
      <c r="T120" s="334">
        <f t="shared" si="60"/>
        <v>413.07290546119998</v>
      </c>
      <c r="U120" s="334">
        <f t="shared" si="61"/>
        <v>1384.5279853274999</v>
      </c>
      <c r="V120" s="334">
        <f t="shared" si="62"/>
        <v>-735.60373492079987</v>
      </c>
      <c r="W120" s="334">
        <f t="shared" si="63"/>
        <v>-54.428362059400001</v>
      </c>
      <c r="X120" s="334">
        <f t="shared" si="64"/>
        <v>-180.0029498861</v>
      </c>
      <c r="Y120" s="334">
        <f t="shared" si="65"/>
        <v>116.87473600000001</v>
      </c>
      <c r="Z120" s="334">
        <f t="shared" si="66"/>
        <v>-118.29476899999999</v>
      </c>
      <c r="AA120" s="334">
        <f t="shared" si="67"/>
        <v>-586.27209600000003</v>
      </c>
      <c r="AB120" s="334">
        <f t="shared" si="68"/>
        <v>-686.91290400000003</v>
      </c>
    </row>
    <row r="121" spans="1:28" ht="14.25">
      <c r="A121" s="335" t="s">
        <v>92</v>
      </c>
      <c r="B121" s="333">
        <f t="shared" si="42"/>
        <v>195.088506</v>
      </c>
      <c r="C121" s="333">
        <f t="shared" si="43"/>
        <v>0</v>
      </c>
      <c r="D121" s="333">
        <f t="shared" si="44"/>
        <v>152.02825900000002</v>
      </c>
      <c r="E121" s="333">
        <f t="shared" si="45"/>
        <v>41.060246999999997</v>
      </c>
      <c r="F121" s="333">
        <f t="shared" si="46"/>
        <v>0</v>
      </c>
      <c r="G121" s="333">
        <f t="shared" si="47"/>
        <v>0</v>
      </c>
      <c r="H121" s="333">
        <f t="shared" si="48"/>
        <v>0</v>
      </c>
      <c r="I121" s="333">
        <f t="shared" si="49"/>
        <v>0</v>
      </c>
      <c r="J121" s="333">
        <f t="shared" si="50"/>
        <v>0</v>
      </c>
      <c r="K121" s="333">
        <f t="shared" si="51"/>
        <v>0</v>
      </c>
      <c r="L121" s="333">
        <f t="shared" si="52"/>
        <v>0</v>
      </c>
      <c r="M121" s="333">
        <f t="shared" si="53"/>
        <v>0</v>
      </c>
      <c r="N121" s="333">
        <f t="shared" si="54"/>
        <v>0</v>
      </c>
      <c r="O121" s="333">
        <f t="shared" si="55"/>
        <v>0</v>
      </c>
      <c r="P121" s="333">
        <f t="shared" si="56"/>
        <v>0</v>
      </c>
      <c r="Q121" s="333">
        <f t="shared" si="57"/>
        <v>0</v>
      </c>
      <c r="R121" s="333">
        <f t="shared" si="58"/>
        <v>0</v>
      </c>
      <c r="S121" s="333">
        <f t="shared" si="59"/>
        <v>0</v>
      </c>
      <c r="T121" s="333">
        <f t="shared" si="60"/>
        <v>2</v>
      </c>
      <c r="U121" s="333">
        <f t="shared" si="61"/>
        <v>2</v>
      </c>
      <c r="V121" s="333">
        <f t="shared" si="62"/>
        <v>0</v>
      </c>
      <c r="W121" s="333">
        <f t="shared" si="63"/>
        <v>0</v>
      </c>
      <c r="X121" s="333">
        <f t="shared" si="64"/>
        <v>0</v>
      </c>
      <c r="Y121" s="333">
        <f t="shared" si="65"/>
        <v>0</v>
      </c>
      <c r="Z121" s="333">
        <f t="shared" si="66"/>
        <v>0</v>
      </c>
      <c r="AA121" s="333">
        <f t="shared" si="67"/>
        <v>0</v>
      </c>
      <c r="AB121" s="333">
        <f t="shared" si="68"/>
        <v>0</v>
      </c>
    </row>
    <row r="122" spans="1:28" ht="14.25">
      <c r="A122" s="335" t="s">
        <v>93</v>
      </c>
      <c r="B122" s="333">
        <f t="shared" si="42"/>
        <v>74.839318000000006</v>
      </c>
      <c r="C122" s="333">
        <f t="shared" si="43"/>
        <v>0</v>
      </c>
      <c r="D122" s="333">
        <f t="shared" si="44"/>
        <v>38.272702000000002</v>
      </c>
      <c r="E122" s="333">
        <f t="shared" si="45"/>
        <v>36.341237999999997</v>
      </c>
      <c r="F122" s="333">
        <f t="shared" si="46"/>
        <v>0</v>
      </c>
      <c r="G122" s="333">
        <f t="shared" si="47"/>
        <v>0.14749999999999999</v>
      </c>
      <c r="H122" s="333">
        <f t="shared" si="48"/>
        <v>0</v>
      </c>
      <c r="I122" s="333">
        <f t="shared" si="49"/>
        <v>2.2499999999999999E-2</v>
      </c>
      <c r="J122" s="333">
        <f t="shared" si="50"/>
        <v>0.125</v>
      </c>
      <c r="K122" s="333">
        <f t="shared" si="51"/>
        <v>0</v>
      </c>
      <c r="L122" s="333">
        <f t="shared" si="52"/>
        <v>0</v>
      </c>
      <c r="M122" s="333">
        <f t="shared" si="53"/>
        <v>0</v>
      </c>
      <c r="N122" s="333">
        <f t="shared" si="54"/>
        <v>0</v>
      </c>
      <c r="O122" s="333">
        <f t="shared" si="55"/>
        <v>0</v>
      </c>
      <c r="P122" s="333">
        <f t="shared" si="56"/>
        <v>0</v>
      </c>
      <c r="Q122" s="333">
        <f t="shared" si="57"/>
        <v>0</v>
      </c>
      <c r="R122" s="333">
        <f t="shared" si="58"/>
        <v>0</v>
      </c>
      <c r="S122" s="333">
        <f t="shared" si="59"/>
        <v>4.4999999999999998E-2</v>
      </c>
      <c r="T122" s="333">
        <f t="shared" si="60"/>
        <v>7.7878000000000003E-2</v>
      </c>
      <c r="U122" s="333">
        <f t="shared" si="61"/>
        <v>7.7878000000000003E-2</v>
      </c>
      <c r="V122" s="333">
        <f t="shared" si="62"/>
        <v>0</v>
      </c>
      <c r="W122" s="333">
        <f t="shared" si="63"/>
        <v>0</v>
      </c>
      <c r="X122" s="333">
        <f t="shared" si="64"/>
        <v>0</v>
      </c>
      <c r="Y122" s="333">
        <f t="shared" si="65"/>
        <v>0</v>
      </c>
      <c r="Z122" s="333">
        <f t="shared" si="66"/>
        <v>0</v>
      </c>
      <c r="AA122" s="333">
        <f t="shared" si="67"/>
        <v>0</v>
      </c>
      <c r="AB122" s="333">
        <f t="shared" si="68"/>
        <v>0</v>
      </c>
    </row>
    <row r="123" spans="1:28">
      <c r="A123" s="297" t="s">
        <v>94</v>
      </c>
      <c r="B123" s="334">
        <f t="shared" si="42"/>
        <v>-13927.279703</v>
      </c>
      <c r="C123" s="334">
        <f t="shared" si="43"/>
        <v>-6136.9384325422998</v>
      </c>
      <c r="D123" s="334">
        <f t="shared" si="44"/>
        <v>-27599.173191710102</v>
      </c>
      <c r="E123" s="334">
        <f t="shared" si="45"/>
        <v>35586.401478057669</v>
      </c>
      <c r="F123" s="334">
        <f t="shared" si="46"/>
        <v>683.61456958140002</v>
      </c>
      <c r="G123" s="334">
        <f t="shared" si="47"/>
        <v>-24779.888808186792</v>
      </c>
      <c r="H123" s="334">
        <f t="shared" si="48"/>
        <v>-18098.8209545358</v>
      </c>
      <c r="I123" s="334">
        <f t="shared" si="49"/>
        <v>-192.08921904283301</v>
      </c>
      <c r="J123" s="334">
        <f t="shared" si="50"/>
        <v>-6488.9786346081601</v>
      </c>
      <c r="K123" s="334">
        <f t="shared" si="51"/>
        <v>14358.602215946725</v>
      </c>
      <c r="L123" s="334">
        <f t="shared" si="52"/>
        <v>7062.1201530081598</v>
      </c>
      <c r="M123" s="334">
        <f t="shared" si="53"/>
        <v>6805.3610759054991</v>
      </c>
      <c r="N123" s="334">
        <f t="shared" si="54"/>
        <v>1265.4047168054669</v>
      </c>
      <c r="O123" s="334">
        <f t="shared" si="55"/>
        <v>-774.28372977239997</v>
      </c>
      <c r="P123" s="334">
        <f t="shared" si="56"/>
        <v>-5771.2779920263993</v>
      </c>
      <c r="Q123" s="334">
        <f t="shared" si="57"/>
        <v>-4824.4158523109991</v>
      </c>
      <c r="R123" s="334">
        <f t="shared" si="58"/>
        <v>-946.86213971539996</v>
      </c>
      <c r="S123" s="334">
        <f t="shared" si="59"/>
        <v>-1222.756844</v>
      </c>
      <c r="T123" s="334">
        <f t="shared" si="60"/>
        <v>414.9950274612001</v>
      </c>
      <c r="U123" s="334">
        <f t="shared" si="61"/>
        <v>1386.4501073275001</v>
      </c>
      <c r="V123" s="334">
        <f t="shared" si="62"/>
        <v>-735.60373492079987</v>
      </c>
      <c r="W123" s="334">
        <f t="shared" si="63"/>
        <v>-54.428362059400001</v>
      </c>
      <c r="X123" s="334">
        <f t="shared" si="64"/>
        <v>-180.0029498861</v>
      </c>
      <c r="Y123" s="334">
        <f t="shared" si="65"/>
        <v>116.87473600000001</v>
      </c>
      <c r="Z123" s="334">
        <f t="shared" si="66"/>
        <v>-118.29476899999999</v>
      </c>
      <c r="AA123" s="334">
        <f t="shared" si="67"/>
        <v>-586.27209600000003</v>
      </c>
      <c r="AB123" s="334">
        <f t="shared" si="68"/>
        <v>-686.91290400000003</v>
      </c>
    </row>
    <row r="124" spans="1:28" ht="14.25">
      <c r="A124" s="335" t="s">
        <v>95</v>
      </c>
      <c r="B124" s="333">
        <f t="shared" si="42"/>
        <v>-2072.8235380000001</v>
      </c>
      <c r="C124" s="336">
        <f t="shared" si="43"/>
        <v>0</v>
      </c>
      <c r="D124" s="336">
        <f t="shared" si="44"/>
        <v>-8403.9796900000001</v>
      </c>
      <c r="E124" s="336">
        <f t="shared" si="45"/>
        <v>0</v>
      </c>
      <c r="F124" s="336">
        <f t="shared" si="46"/>
        <v>0</v>
      </c>
      <c r="G124" s="336">
        <f t="shared" si="47"/>
        <v>0</v>
      </c>
      <c r="H124" s="336">
        <f t="shared" si="48"/>
        <v>0</v>
      </c>
      <c r="I124" s="336">
        <f t="shared" si="49"/>
        <v>0</v>
      </c>
      <c r="J124" s="336">
        <f t="shared" si="50"/>
        <v>0</v>
      </c>
      <c r="K124" s="336">
        <f t="shared" si="51"/>
        <v>0</v>
      </c>
      <c r="L124" s="336">
        <f t="shared" si="52"/>
        <v>0</v>
      </c>
      <c r="M124" s="336">
        <f t="shared" si="53"/>
        <v>0</v>
      </c>
      <c r="N124" s="336">
        <f t="shared" si="54"/>
        <v>0</v>
      </c>
      <c r="O124" s="336">
        <f t="shared" si="55"/>
        <v>0</v>
      </c>
      <c r="P124" s="336">
        <f t="shared" si="56"/>
        <v>0</v>
      </c>
      <c r="Q124" s="336">
        <f t="shared" si="57"/>
        <v>0</v>
      </c>
      <c r="R124" s="336">
        <f t="shared" si="58"/>
        <v>0</v>
      </c>
      <c r="S124" s="336">
        <f t="shared" si="59"/>
        <v>0</v>
      </c>
      <c r="T124" s="336">
        <f t="shared" si="60"/>
        <v>0</v>
      </c>
      <c r="U124" s="336">
        <f t="shared" si="61"/>
        <v>0</v>
      </c>
      <c r="V124" s="336">
        <f t="shared" si="62"/>
        <v>0</v>
      </c>
      <c r="W124" s="336">
        <f t="shared" si="63"/>
        <v>0</v>
      </c>
      <c r="X124" s="336">
        <f t="shared" si="64"/>
        <v>0</v>
      </c>
      <c r="Y124" s="336">
        <f t="shared" si="65"/>
        <v>0</v>
      </c>
      <c r="Z124" s="336">
        <f t="shared" si="66"/>
        <v>0</v>
      </c>
      <c r="AA124" s="336">
        <f t="shared" si="67"/>
        <v>0</v>
      </c>
      <c r="AB124" s="336">
        <f t="shared" si="68"/>
        <v>0</v>
      </c>
    </row>
    <row r="125" spans="1:28">
      <c r="A125" s="297" t="s">
        <v>96</v>
      </c>
      <c r="B125" s="334">
        <f t="shared" si="42"/>
        <v>-11854.456164999998</v>
      </c>
      <c r="C125" s="334">
        <f t="shared" si="43"/>
        <v>-6136.9384325422998</v>
      </c>
      <c r="D125" s="334">
        <f t="shared" si="44"/>
        <v>-19195.193501710102</v>
      </c>
      <c r="E125" s="334">
        <f t="shared" si="45"/>
        <v>35586.401478057669</v>
      </c>
      <c r="F125" s="334">
        <f t="shared" si="46"/>
        <v>683.61456958140002</v>
      </c>
      <c r="G125" s="334">
        <f t="shared" si="47"/>
        <v>-24779.888808186792</v>
      </c>
      <c r="H125" s="334">
        <f t="shared" si="48"/>
        <v>-18098.8209545358</v>
      </c>
      <c r="I125" s="334">
        <f t="shared" si="49"/>
        <v>-192.08921904283301</v>
      </c>
      <c r="J125" s="334">
        <f t="shared" si="50"/>
        <v>-6488.9786346081601</v>
      </c>
      <c r="K125" s="334">
        <f t="shared" si="51"/>
        <v>14358.602215946725</v>
      </c>
      <c r="L125" s="334">
        <f t="shared" si="52"/>
        <v>7062.1201530081598</v>
      </c>
      <c r="M125" s="334">
        <f t="shared" si="53"/>
        <v>6805.3610759054991</v>
      </c>
      <c r="N125" s="334">
        <f t="shared" si="54"/>
        <v>1265.4047168054669</v>
      </c>
      <c r="O125" s="334">
        <f t="shared" si="55"/>
        <v>-774.28372977239997</v>
      </c>
      <c r="P125" s="334">
        <f t="shared" si="56"/>
        <v>-5771.2779920263993</v>
      </c>
      <c r="Q125" s="334">
        <f t="shared" si="57"/>
        <v>-4824.4158523109991</v>
      </c>
      <c r="R125" s="334">
        <f t="shared" si="58"/>
        <v>-946.86213971539996</v>
      </c>
      <c r="S125" s="334">
        <f t="shared" si="59"/>
        <v>-1222.756844</v>
      </c>
      <c r="T125" s="334">
        <f t="shared" si="60"/>
        <v>414.9950274612001</v>
      </c>
      <c r="U125" s="334">
        <f t="shared" si="61"/>
        <v>1386.4501073275001</v>
      </c>
      <c r="V125" s="334">
        <f t="shared" si="62"/>
        <v>-735.60373492079987</v>
      </c>
      <c r="W125" s="334">
        <f t="shared" si="63"/>
        <v>-54.428362059400001</v>
      </c>
      <c r="X125" s="334">
        <f t="shared" si="64"/>
        <v>-180.0029498861</v>
      </c>
      <c r="Y125" s="334">
        <f t="shared" si="65"/>
        <v>116.87473600000001</v>
      </c>
      <c r="Z125" s="334">
        <f t="shared" si="66"/>
        <v>-118.29476899999999</v>
      </c>
      <c r="AA125" s="334">
        <f t="shared" si="67"/>
        <v>-586.27209600000003</v>
      </c>
      <c r="AB125" s="334">
        <f t="shared" si="68"/>
        <v>-686.91290400000003</v>
      </c>
    </row>
    <row r="126" spans="1:28">
      <c r="A126" s="309" t="s">
        <v>54</v>
      </c>
      <c r="B126" s="337">
        <f t="shared" si="42"/>
        <v>0</v>
      </c>
      <c r="C126" s="337">
        <f t="shared" si="43"/>
        <v>0</v>
      </c>
      <c r="D126" s="337">
        <f t="shared" si="44"/>
        <v>0</v>
      </c>
      <c r="E126" s="337">
        <f t="shared" si="45"/>
        <v>0</v>
      </c>
      <c r="F126" s="337">
        <f t="shared" si="46"/>
        <v>0</v>
      </c>
      <c r="G126" s="337">
        <f t="shared" si="47"/>
        <v>0</v>
      </c>
      <c r="H126" s="337">
        <f t="shared" si="48"/>
        <v>0</v>
      </c>
      <c r="I126" s="337">
        <f t="shared" si="49"/>
        <v>0</v>
      </c>
      <c r="J126" s="337">
        <f t="shared" si="50"/>
        <v>0</v>
      </c>
      <c r="K126" s="337">
        <f t="shared" si="51"/>
        <v>0</v>
      </c>
      <c r="L126" s="337">
        <f t="shared" si="52"/>
        <v>0</v>
      </c>
      <c r="M126" s="337">
        <f t="shared" si="53"/>
        <v>0</v>
      </c>
      <c r="N126" s="337">
        <f t="shared" si="54"/>
        <v>0</v>
      </c>
      <c r="O126" s="337">
        <f t="shared" si="55"/>
        <v>0</v>
      </c>
      <c r="P126" s="337">
        <f t="shared" si="56"/>
        <v>0</v>
      </c>
      <c r="Q126" s="337">
        <f t="shared" si="57"/>
        <v>0</v>
      </c>
      <c r="R126" s="337">
        <f t="shared" si="58"/>
        <v>0</v>
      </c>
      <c r="S126" s="337">
        <f t="shared" si="59"/>
        <v>0</v>
      </c>
      <c r="T126" s="337">
        <f t="shared" si="60"/>
        <v>0</v>
      </c>
      <c r="U126" s="337">
        <f t="shared" si="61"/>
        <v>0</v>
      </c>
      <c r="V126" s="337">
        <f t="shared" si="62"/>
        <v>0</v>
      </c>
      <c r="W126" s="337">
        <f t="shared" si="63"/>
        <v>0</v>
      </c>
      <c r="X126" s="337">
        <f t="shared" si="64"/>
        <v>0</v>
      </c>
      <c r="Y126" s="337">
        <f t="shared" si="65"/>
        <v>0</v>
      </c>
      <c r="Z126" s="337">
        <f t="shared" si="66"/>
        <v>0</v>
      </c>
      <c r="AA126" s="337">
        <f t="shared" si="67"/>
        <v>0</v>
      </c>
      <c r="AB126" s="337">
        <f t="shared" si="68"/>
        <v>0</v>
      </c>
    </row>
    <row r="127" spans="1:28">
      <c r="A127" s="309" t="s">
        <v>55</v>
      </c>
      <c r="B127" s="337">
        <f t="shared" si="42"/>
        <v>-11854.456164999996</v>
      </c>
      <c r="C127" s="337">
        <f t="shared" si="43"/>
        <v>-6136.9384325422998</v>
      </c>
      <c r="D127" s="337">
        <f t="shared" si="44"/>
        <v>-19195.193501710102</v>
      </c>
      <c r="E127" s="337">
        <f t="shared" si="45"/>
        <v>35586.401478057669</v>
      </c>
      <c r="F127" s="337">
        <f t="shared" si="46"/>
        <v>683.61456958140002</v>
      </c>
      <c r="G127" s="337">
        <f t="shared" si="47"/>
        <v>-24779.888808186799</v>
      </c>
      <c r="H127" s="337">
        <f t="shared" si="48"/>
        <v>-18098.8209545358</v>
      </c>
      <c r="I127" s="337">
        <f t="shared" si="49"/>
        <v>-192.08921904283298</v>
      </c>
      <c r="J127" s="337">
        <f t="shared" si="50"/>
        <v>-6488.9786346081664</v>
      </c>
      <c r="K127" s="337">
        <f t="shared" si="51"/>
        <v>14358.602215946734</v>
      </c>
      <c r="L127" s="337">
        <f t="shared" si="52"/>
        <v>7062.1201530081662</v>
      </c>
      <c r="M127" s="337">
        <f t="shared" si="53"/>
        <v>6805.3610759054991</v>
      </c>
      <c r="N127" s="337">
        <f t="shared" si="54"/>
        <v>1265.4047168054669</v>
      </c>
      <c r="O127" s="337">
        <f t="shared" si="55"/>
        <v>-774.28372977239997</v>
      </c>
      <c r="P127" s="337">
        <f t="shared" si="56"/>
        <v>-5771.2779920263993</v>
      </c>
      <c r="Q127" s="337">
        <f t="shared" si="57"/>
        <v>-4824.4158523109991</v>
      </c>
      <c r="R127" s="337">
        <f t="shared" si="58"/>
        <v>-946.86213971539996</v>
      </c>
      <c r="S127" s="337">
        <f t="shared" si="59"/>
        <v>-1222.756844</v>
      </c>
      <c r="T127" s="337">
        <f t="shared" si="60"/>
        <v>414.9950274612001</v>
      </c>
      <c r="U127" s="337">
        <f t="shared" si="61"/>
        <v>1386.4501073275001</v>
      </c>
      <c r="V127" s="337">
        <f t="shared" si="62"/>
        <v>-735.60373492079987</v>
      </c>
      <c r="W127" s="337">
        <f t="shared" si="63"/>
        <v>-54.428362059400001</v>
      </c>
      <c r="X127" s="337">
        <f t="shared" si="64"/>
        <v>-180.0029498861</v>
      </c>
      <c r="Y127" s="337">
        <f t="shared" si="65"/>
        <v>116.87473600000001</v>
      </c>
      <c r="Z127" s="337">
        <f t="shared" si="66"/>
        <v>-118.29476899999999</v>
      </c>
      <c r="AA127" s="337">
        <f t="shared" si="67"/>
        <v>-586.27209600000003</v>
      </c>
      <c r="AB127" s="337">
        <f t="shared" si="68"/>
        <v>-686.91290400000003</v>
      </c>
    </row>
    <row r="128" spans="1:28">
      <c r="A128" s="309" t="s">
        <v>97</v>
      </c>
      <c r="B128" s="337">
        <f t="shared" si="42"/>
        <v>0</v>
      </c>
      <c r="C128" s="337">
        <f t="shared" si="43"/>
        <v>0</v>
      </c>
      <c r="D128" s="337">
        <f t="shared" si="44"/>
        <v>0</v>
      </c>
      <c r="E128" s="337">
        <f t="shared" si="45"/>
        <v>18518.015117924533</v>
      </c>
      <c r="F128" s="337">
        <f t="shared" si="46"/>
        <v>3.2217165078065917</v>
      </c>
      <c r="G128" s="337">
        <f t="shared" si="47"/>
        <v>5914.8712667956115</v>
      </c>
      <c r="H128" s="337">
        <f t="shared" si="48"/>
        <v>1977.2367318189868</v>
      </c>
      <c r="I128" s="337">
        <f t="shared" si="49"/>
        <v>135.8517300137581</v>
      </c>
      <c r="J128" s="337">
        <f t="shared" si="50"/>
        <v>3801.782804962867</v>
      </c>
      <c r="K128" s="337">
        <f t="shared" si="51"/>
        <v>4751.1243158093394</v>
      </c>
      <c r="L128" s="337">
        <f t="shared" si="52"/>
        <v>2768.5314820425347</v>
      </c>
      <c r="M128" s="337">
        <f t="shared" si="53"/>
        <v>1264.4343092113616</v>
      </c>
      <c r="N128" s="337">
        <f t="shared" si="54"/>
        <v>361.3488162768362</v>
      </c>
      <c r="O128" s="337">
        <f t="shared" si="55"/>
        <v>356.80970827860699</v>
      </c>
      <c r="P128" s="337">
        <f t="shared" si="56"/>
        <v>1980.9700540831034</v>
      </c>
      <c r="Q128" s="337">
        <f t="shared" si="57"/>
        <v>1209.5194362854197</v>
      </c>
      <c r="R128" s="337">
        <f t="shared" si="58"/>
        <v>771.45061779768355</v>
      </c>
      <c r="S128" s="337">
        <f t="shared" si="59"/>
        <v>0</v>
      </c>
      <c r="T128" s="337">
        <f t="shared" si="60"/>
        <v>0</v>
      </c>
      <c r="U128" s="337">
        <f t="shared" si="61"/>
        <v>0</v>
      </c>
      <c r="V128" s="337">
        <f t="shared" si="62"/>
        <v>0</v>
      </c>
      <c r="W128" s="337">
        <f t="shared" si="63"/>
        <v>0</v>
      </c>
      <c r="X128" s="337">
        <f t="shared" si="64"/>
        <v>0</v>
      </c>
      <c r="Y128" s="337">
        <f t="shared" si="65"/>
        <v>0</v>
      </c>
      <c r="Z128" s="337">
        <f t="shared" si="66"/>
        <v>0</v>
      </c>
      <c r="AA128" s="337">
        <f t="shared" si="67"/>
        <v>0</v>
      </c>
      <c r="AB128" s="337">
        <f t="shared" si="68"/>
        <v>0</v>
      </c>
    </row>
    <row r="129" spans="1:79">
      <c r="A129" s="309" t="s">
        <v>98</v>
      </c>
      <c r="B129" s="337">
        <f t="shared" si="42"/>
        <v>-11854.456164999996</v>
      </c>
      <c r="C129" s="337">
        <f t="shared" si="43"/>
        <v>-6136.9384325422998</v>
      </c>
      <c r="D129" s="337">
        <f t="shared" si="44"/>
        <v>-19195.193501710102</v>
      </c>
      <c r="E129" s="337">
        <f t="shared" si="45"/>
        <v>17068.38636013314</v>
      </c>
      <c r="F129" s="337">
        <f t="shared" si="46"/>
        <v>680.39285307359341</v>
      </c>
      <c r="G129" s="337">
        <f t="shared" si="47"/>
        <v>-30694.760074982412</v>
      </c>
      <c r="H129" s="337">
        <f t="shared" si="48"/>
        <v>-20076.057686354787</v>
      </c>
      <c r="I129" s="337">
        <f t="shared" si="49"/>
        <v>-327.94094905659108</v>
      </c>
      <c r="J129" s="337">
        <f t="shared" si="50"/>
        <v>-10290.761439571033</v>
      </c>
      <c r="K129" s="337">
        <f t="shared" si="51"/>
        <v>9607.4779001373954</v>
      </c>
      <c r="L129" s="337">
        <f t="shared" si="52"/>
        <v>4293.5886709656315</v>
      </c>
      <c r="M129" s="337">
        <f t="shared" si="53"/>
        <v>5540.9267666941378</v>
      </c>
      <c r="N129" s="337">
        <f t="shared" si="54"/>
        <v>904.05590052863079</v>
      </c>
      <c r="O129" s="337">
        <f t="shared" si="55"/>
        <v>-1131.0934380510068</v>
      </c>
      <c r="P129" s="337">
        <f t="shared" si="56"/>
        <v>-7752.248046109502</v>
      </c>
      <c r="Q129" s="337">
        <f t="shared" si="57"/>
        <v>-6033.935288596419</v>
      </c>
      <c r="R129" s="337">
        <f t="shared" si="58"/>
        <v>-1718.3127575130836</v>
      </c>
      <c r="S129" s="337">
        <f t="shared" si="59"/>
        <v>-1222.756844</v>
      </c>
      <c r="T129" s="337">
        <f t="shared" si="60"/>
        <v>414.9950274612001</v>
      </c>
      <c r="U129" s="337">
        <f t="shared" si="61"/>
        <v>1386.4501073275001</v>
      </c>
      <c r="V129" s="337">
        <f t="shared" si="62"/>
        <v>-735.60373492079987</v>
      </c>
      <c r="W129" s="337">
        <f t="shared" si="63"/>
        <v>-54.428362059400001</v>
      </c>
      <c r="X129" s="337">
        <f t="shared" si="64"/>
        <v>-180.0029498861</v>
      </c>
      <c r="Y129" s="337">
        <f t="shared" si="65"/>
        <v>116.87473600000001</v>
      </c>
      <c r="Z129" s="337">
        <f t="shared" si="66"/>
        <v>-118.29476899999999</v>
      </c>
      <c r="AA129" s="337">
        <f t="shared" si="67"/>
        <v>-586.27209600000003</v>
      </c>
      <c r="AB129" s="337">
        <f t="shared" si="68"/>
        <v>-686.91290400000003</v>
      </c>
    </row>
    <row r="130" spans="1:79" s="220" customFormat="1">
      <c r="A130" s="341"/>
      <c r="B130" s="342"/>
      <c r="C130" s="342"/>
      <c r="D130" s="342"/>
      <c r="E130" s="342"/>
      <c r="F130" s="342"/>
      <c r="G130" s="342"/>
      <c r="H130" s="342"/>
      <c r="I130" s="342"/>
      <c r="J130" s="342"/>
      <c r="K130" s="342"/>
      <c r="L130" s="342"/>
      <c r="M130" s="342"/>
      <c r="N130" s="342"/>
      <c r="O130" s="342"/>
      <c r="P130" s="342"/>
      <c r="Q130" s="342"/>
      <c r="R130" s="342"/>
      <c r="S130" s="342"/>
      <c r="T130" s="342"/>
      <c r="U130" s="342"/>
      <c r="V130" s="342"/>
      <c r="W130" s="342"/>
      <c r="X130" s="342"/>
      <c r="Y130" s="342"/>
      <c r="Z130" s="342"/>
      <c r="AA130" s="342"/>
      <c r="AB130" s="342"/>
      <c r="AC130" s="223"/>
      <c r="AD130" s="223"/>
      <c r="AE130" s="223"/>
      <c r="AF130" s="223"/>
      <c r="AG130" s="223"/>
      <c r="AH130" s="223"/>
      <c r="AI130" s="223"/>
      <c r="AJ130" s="223"/>
    </row>
    <row r="131" spans="1:79" s="221" customFormat="1">
      <c r="A131" s="309" t="s">
        <v>100</v>
      </c>
      <c r="B131" s="343">
        <f>人数【人力发】!T4</f>
        <v>1684.0345238095238</v>
      </c>
      <c r="C131" s="343">
        <f>人数【人力发】!T5</f>
        <v>0</v>
      </c>
      <c r="D131" s="343">
        <f>人数【人力发】!T6</f>
        <v>171.5</v>
      </c>
      <c r="E131" s="343">
        <f>人数【人力发】!T7</f>
        <v>1289.9095238095238</v>
      </c>
      <c r="F131" s="343">
        <f>人数【人力发】!T8</f>
        <v>12</v>
      </c>
      <c r="G131" s="343">
        <f>人数【人力发】!T9</f>
        <v>37.5</v>
      </c>
      <c r="H131" s="343">
        <f>人数【人力发】!T10</f>
        <v>14.75</v>
      </c>
      <c r="I131" s="343">
        <f>人数【人力发】!T11</f>
        <v>9.125</v>
      </c>
      <c r="J131" s="343">
        <f>人数【人力发】!T12</f>
        <v>13.625</v>
      </c>
      <c r="K131" s="343">
        <f>人数【人力发】!T13</f>
        <v>28</v>
      </c>
      <c r="L131" s="343">
        <f>人数【人力发】!T14</f>
        <v>7.125</v>
      </c>
      <c r="M131" s="343">
        <f>人数【人力发】!T15</f>
        <v>10.125</v>
      </c>
      <c r="N131" s="343">
        <f>人数【人力发】!T16</f>
        <v>6.375</v>
      </c>
      <c r="O131" s="343">
        <f>人数【人力发】!T17</f>
        <v>4.375</v>
      </c>
      <c r="P131" s="343">
        <f>人数【人力发】!T18</f>
        <v>18.25</v>
      </c>
      <c r="Q131" s="343">
        <f>人数【人力发】!T19</f>
        <v>9</v>
      </c>
      <c r="R131" s="343">
        <f>人数【人力发】!T20</f>
        <v>9.25</v>
      </c>
      <c r="S131" s="343">
        <f>人数【人力发】!T21</f>
        <v>3.125</v>
      </c>
      <c r="T131" s="343">
        <f>人数【人力发】!T22</f>
        <v>138.875</v>
      </c>
      <c r="U131" s="343">
        <f>人数【人力发】!T23</f>
        <v>51.5</v>
      </c>
      <c r="V131" s="343">
        <f>人数【人力发】!T24</f>
        <v>32.5</v>
      </c>
      <c r="W131" s="343">
        <f>人数【人力发】!T25</f>
        <v>30.375</v>
      </c>
      <c r="X131" s="343">
        <f>人数【人力发】!T26</f>
        <v>9</v>
      </c>
      <c r="Y131" s="343">
        <f>人数【人力发】!T27</f>
        <v>10.625</v>
      </c>
      <c r="Z131" s="343">
        <f>人数【人力发】!T28</f>
        <v>4.875</v>
      </c>
      <c r="AA131" s="343">
        <f>人数【人力发】!T29</f>
        <v>26.625</v>
      </c>
      <c r="AB131" s="343">
        <f>人数【人力发】!T30</f>
        <v>60.5</v>
      </c>
      <c r="AC131" s="223"/>
      <c r="AD131" s="223"/>
      <c r="AE131" s="223"/>
      <c r="AF131" s="223"/>
      <c r="AG131" s="223"/>
      <c r="AH131" s="223"/>
      <c r="AI131" s="223"/>
      <c r="AJ131" s="223"/>
      <c r="AK131" s="220"/>
      <c r="AL131" s="220"/>
      <c r="AM131" s="220"/>
      <c r="AN131" s="220"/>
      <c r="AO131" s="220"/>
      <c r="AP131" s="220"/>
      <c r="AQ131" s="220"/>
      <c r="AR131" s="220"/>
      <c r="AS131" s="220"/>
      <c r="AT131" s="220"/>
      <c r="AU131" s="220"/>
      <c r="AV131" s="220"/>
      <c r="AW131" s="220"/>
      <c r="AX131" s="220"/>
      <c r="AY131" s="220"/>
      <c r="AZ131" s="220"/>
      <c r="BA131" s="220"/>
      <c r="BB131" s="220"/>
      <c r="BC131" s="220"/>
      <c r="BD131" s="220"/>
      <c r="BE131" s="220"/>
      <c r="BF131" s="220"/>
      <c r="BG131" s="220"/>
      <c r="BH131" s="220"/>
      <c r="BI131" s="220"/>
      <c r="BJ131" s="220"/>
      <c r="BK131" s="220"/>
      <c r="BL131" s="220"/>
      <c r="BM131" s="220"/>
      <c r="BN131" s="220"/>
      <c r="BO131" s="220"/>
      <c r="BP131" s="220"/>
      <c r="BQ131" s="220"/>
      <c r="BR131" s="220"/>
      <c r="BS131" s="220"/>
      <c r="BT131" s="220"/>
      <c r="BU131" s="220"/>
      <c r="BV131" s="220"/>
      <c r="BW131" s="220"/>
      <c r="BX131" s="220"/>
      <c r="BY131" s="220"/>
      <c r="BZ131" s="220"/>
      <c r="CA131" s="220"/>
    </row>
    <row r="132" spans="1:79" s="221" customFormat="1">
      <c r="A132" s="309" t="s">
        <v>101</v>
      </c>
      <c r="B132" s="343">
        <f>B102/B131</f>
        <v>14.05531581707478</v>
      </c>
      <c r="C132" s="343"/>
      <c r="D132" s="343">
        <f t="shared" ref="D132:AB132" si="69">D102/D131</f>
        <v>-92.793275900874647</v>
      </c>
      <c r="E132" s="343">
        <f t="shared" si="69"/>
        <v>43.583286196410981</v>
      </c>
      <c r="F132" s="343">
        <f t="shared" si="69"/>
        <v>81.208854083333335</v>
      </c>
      <c r="G132" s="343">
        <f t="shared" si="69"/>
        <v>-659.70578437333359</v>
      </c>
      <c r="H132" s="343">
        <f t="shared" si="69"/>
        <v>-1254.2406634576273</v>
      </c>
      <c r="I132" s="343">
        <f t="shared" si="69"/>
        <v>4.0706703196382761E-2</v>
      </c>
      <c r="J132" s="343">
        <f t="shared" si="69"/>
        <v>-457.92943681957195</v>
      </c>
      <c r="K132" s="343">
        <f t="shared" si="69"/>
        <v>560.63313301190453</v>
      </c>
      <c r="L132" s="343">
        <f t="shared" si="69"/>
        <v>1027.6167335672503</v>
      </c>
      <c r="M132" s="343">
        <f t="shared" si="69"/>
        <v>710.39746735802476</v>
      </c>
      <c r="N132" s="343">
        <f t="shared" si="69"/>
        <v>291.13301971241839</v>
      </c>
      <c r="O132" s="343">
        <f t="shared" si="69"/>
        <v>-153.78031085714289</v>
      </c>
      <c r="P132" s="343">
        <f t="shared" si="69"/>
        <v>-296.68213232876707</v>
      </c>
      <c r="Q132" s="343">
        <f t="shared" si="69"/>
        <v>-524.00872155555544</v>
      </c>
      <c r="R132" s="343">
        <f t="shared" si="69"/>
        <v>-75.499504972972971</v>
      </c>
      <c r="S132" s="343">
        <f t="shared" si="69"/>
        <v>2.1862080000000002E-2</v>
      </c>
      <c r="T132" s="343">
        <f t="shared" si="69"/>
        <v>32.020163153915391</v>
      </c>
      <c r="U132" s="343">
        <f t="shared" si="69"/>
        <v>65.106099339805823</v>
      </c>
      <c r="V132" s="343">
        <f t="shared" si="69"/>
        <v>1.1582003076923078</v>
      </c>
      <c r="W132" s="343">
        <f t="shared" si="69"/>
        <v>14.197294847736627</v>
      </c>
      <c r="X132" s="343">
        <f t="shared" si="69"/>
        <v>1.3076135555555557</v>
      </c>
      <c r="Y132" s="343">
        <f t="shared" si="69"/>
        <v>57.711342964705885</v>
      </c>
      <c r="Z132" s="343">
        <f t="shared" si="69"/>
        <v>3.2820512820512821E-5</v>
      </c>
      <c r="AA132" s="343">
        <f t="shared" si="69"/>
        <v>5.6338028169014086E-2</v>
      </c>
      <c r="AB132" s="343">
        <f t="shared" si="69"/>
        <v>0</v>
      </c>
      <c r="AC132" s="223"/>
      <c r="AD132" s="223"/>
      <c r="AE132" s="223"/>
      <c r="AF132" s="223"/>
      <c r="AG132" s="223"/>
      <c r="AH132" s="223"/>
      <c r="AI132" s="223"/>
      <c r="AJ132" s="223"/>
      <c r="AK132" s="220"/>
      <c r="AL132" s="220"/>
      <c r="AM132" s="220"/>
      <c r="AN132" s="220"/>
      <c r="AO132" s="220"/>
      <c r="AP132" s="220"/>
      <c r="AQ132" s="220"/>
      <c r="AR132" s="220"/>
      <c r="AS132" s="220"/>
      <c r="AT132" s="220"/>
      <c r="AU132" s="220"/>
      <c r="AV132" s="220"/>
      <c r="AW132" s="220"/>
      <c r="AX132" s="220"/>
      <c r="AY132" s="220"/>
      <c r="AZ132" s="220"/>
      <c r="BA132" s="220"/>
      <c r="BB132" s="220"/>
      <c r="BC132" s="220"/>
      <c r="BD132" s="220"/>
      <c r="BE132" s="220"/>
      <c r="BF132" s="220"/>
      <c r="BG132" s="220"/>
      <c r="BH132" s="220"/>
      <c r="BI132" s="220"/>
      <c r="BJ132" s="220"/>
      <c r="BK132" s="220"/>
      <c r="BL132" s="220"/>
      <c r="BM132" s="220"/>
      <c r="BN132" s="220"/>
      <c r="BO132" s="220"/>
      <c r="BP132" s="220"/>
      <c r="BQ132" s="220"/>
      <c r="BR132" s="220"/>
      <c r="BS132" s="220"/>
      <c r="BT132" s="220"/>
      <c r="BU132" s="220"/>
      <c r="BV132" s="220"/>
      <c r="BW132" s="220"/>
      <c r="BX132" s="220"/>
      <c r="BY132" s="220"/>
      <c r="BZ132" s="220"/>
      <c r="CA132" s="220"/>
    </row>
    <row r="133" spans="1:79" s="221" customFormat="1">
      <c r="A133" s="309" t="s">
        <v>102</v>
      </c>
      <c r="B133" s="343">
        <f>B125/B131</f>
        <v>-7.0393189672760066</v>
      </c>
      <c r="C133" s="343"/>
      <c r="D133" s="343">
        <f t="shared" ref="D133:AB133" si="70">D125/D131</f>
        <v>-111.92532654058368</v>
      </c>
      <c r="E133" s="343">
        <f t="shared" si="70"/>
        <v>27.588292683473963</v>
      </c>
      <c r="F133" s="343">
        <f t="shared" si="70"/>
        <v>56.967880798450004</v>
      </c>
      <c r="G133" s="343">
        <f t="shared" si="70"/>
        <v>-660.79703488498114</v>
      </c>
      <c r="H133" s="343">
        <f t="shared" si="70"/>
        <v>-1227.0387087820882</v>
      </c>
      <c r="I133" s="343">
        <f t="shared" si="70"/>
        <v>-21.05087331976252</v>
      </c>
      <c r="J133" s="343">
        <f t="shared" si="70"/>
        <v>-476.25531263179158</v>
      </c>
      <c r="K133" s="343">
        <f t="shared" si="70"/>
        <v>512.80722199809736</v>
      </c>
      <c r="L133" s="343">
        <f t="shared" si="70"/>
        <v>991.17475831693469</v>
      </c>
      <c r="M133" s="343">
        <f t="shared" si="70"/>
        <v>672.13442724992581</v>
      </c>
      <c r="N133" s="343">
        <f t="shared" si="70"/>
        <v>198.49485753811246</v>
      </c>
      <c r="O133" s="343">
        <f t="shared" si="70"/>
        <v>-176.97913823369143</v>
      </c>
      <c r="P133" s="343">
        <f t="shared" si="70"/>
        <v>-316.2344105219945</v>
      </c>
      <c r="Q133" s="343">
        <f t="shared" si="70"/>
        <v>-536.04620581233326</v>
      </c>
      <c r="R133" s="343">
        <f t="shared" si="70"/>
        <v>-102.36347456382703</v>
      </c>
      <c r="S133" s="343">
        <f t="shared" si="70"/>
        <v>-391.28219008000002</v>
      </c>
      <c r="T133" s="343">
        <f t="shared" si="70"/>
        <v>2.988263024023043</v>
      </c>
      <c r="U133" s="343">
        <f t="shared" si="70"/>
        <v>26.921361307330098</v>
      </c>
      <c r="V133" s="343">
        <f t="shared" si="70"/>
        <v>-22.633961074486148</v>
      </c>
      <c r="W133" s="343">
        <f t="shared" si="70"/>
        <v>-1.7918802324082306</v>
      </c>
      <c r="X133" s="343">
        <f t="shared" si="70"/>
        <v>-20.000327765122222</v>
      </c>
      <c r="Y133" s="343">
        <f t="shared" si="70"/>
        <v>10.999975152941177</v>
      </c>
      <c r="Z133" s="343">
        <f t="shared" si="70"/>
        <v>-24.265593641025639</v>
      </c>
      <c r="AA133" s="343">
        <f t="shared" si="70"/>
        <v>-22.019609239436623</v>
      </c>
      <c r="AB133" s="343">
        <f t="shared" si="70"/>
        <v>-11.353932297520661</v>
      </c>
      <c r="AC133" s="223"/>
      <c r="AD133" s="223"/>
      <c r="AE133" s="223"/>
      <c r="AF133" s="223"/>
      <c r="AG133" s="223"/>
      <c r="AH133" s="223"/>
      <c r="AI133" s="223"/>
      <c r="AJ133" s="223"/>
      <c r="AK133" s="220"/>
      <c r="AL133" s="220"/>
      <c r="AM133" s="220"/>
      <c r="AN133" s="220"/>
      <c r="AO133" s="220"/>
      <c r="AP133" s="220"/>
      <c r="AQ133" s="220"/>
      <c r="AR133" s="220"/>
      <c r="AS133" s="220"/>
      <c r="AT133" s="220"/>
      <c r="AU133" s="220"/>
      <c r="AV133" s="220"/>
      <c r="AW133" s="220"/>
      <c r="AX133" s="220"/>
      <c r="AY133" s="220"/>
      <c r="AZ133" s="220"/>
      <c r="BA133" s="220"/>
      <c r="BB133" s="220"/>
      <c r="BC133" s="220"/>
      <c r="BD133" s="220"/>
      <c r="BE133" s="220"/>
      <c r="BF133" s="220"/>
      <c r="BG133" s="220"/>
      <c r="BH133" s="220"/>
      <c r="BI133" s="220"/>
      <c r="BJ133" s="220"/>
      <c r="BK133" s="220"/>
      <c r="BL133" s="220"/>
      <c r="BM133" s="220"/>
      <c r="BN133" s="220"/>
      <c r="BO133" s="220"/>
      <c r="BP133" s="220"/>
      <c r="BQ133" s="220"/>
      <c r="BR133" s="220"/>
      <c r="BS133" s="220"/>
      <c r="BT133" s="220"/>
      <c r="BU133" s="220"/>
      <c r="BV133" s="220"/>
      <c r="BW133" s="220"/>
      <c r="BX133" s="220"/>
      <c r="BY133" s="220"/>
      <c r="BZ133" s="220"/>
      <c r="CA133" s="220"/>
    </row>
    <row r="134" spans="1:79" s="221" customFormat="1">
      <c r="A134" s="309" t="s">
        <v>103</v>
      </c>
      <c r="B134" s="343">
        <f>B129/B131</f>
        <v>-7.0393189672760048</v>
      </c>
      <c r="C134" s="343"/>
      <c r="D134" s="343">
        <f t="shared" ref="D134:AB134" si="71">D129/D131</f>
        <v>-111.92532654058368</v>
      </c>
      <c r="E134" s="343">
        <f t="shared" si="71"/>
        <v>13.232235319671588</v>
      </c>
      <c r="F134" s="343">
        <f t="shared" si="71"/>
        <v>56.699404422799454</v>
      </c>
      <c r="G134" s="343">
        <f t="shared" si="71"/>
        <v>-818.52693533286435</v>
      </c>
      <c r="H134" s="343">
        <f t="shared" si="71"/>
        <v>-1361.0886567020195</v>
      </c>
      <c r="I134" s="343">
        <f t="shared" si="71"/>
        <v>-35.938734143188064</v>
      </c>
      <c r="J134" s="343">
        <f t="shared" si="71"/>
        <v>-755.28524327126854</v>
      </c>
      <c r="K134" s="343">
        <f t="shared" si="71"/>
        <v>343.12421071919272</v>
      </c>
      <c r="L134" s="343">
        <f t="shared" si="71"/>
        <v>602.60893627587814</v>
      </c>
      <c r="M134" s="343">
        <f t="shared" si="71"/>
        <v>547.25202634016171</v>
      </c>
      <c r="N134" s="343">
        <f t="shared" si="71"/>
        <v>141.81269027900092</v>
      </c>
      <c r="O134" s="343">
        <f t="shared" si="71"/>
        <v>-258.53564298308726</v>
      </c>
      <c r="P134" s="343">
        <f t="shared" si="71"/>
        <v>-424.78071485531518</v>
      </c>
      <c r="Q134" s="343">
        <f t="shared" si="71"/>
        <v>-670.43725428849098</v>
      </c>
      <c r="R134" s="343">
        <f t="shared" si="71"/>
        <v>-185.7635413527658</v>
      </c>
      <c r="S134" s="343">
        <f t="shared" si="71"/>
        <v>-391.28219008000002</v>
      </c>
      <c r="T134" s="343">
        <f t="shared" si="71"/>
        <v>2.988263024023043</v>
      </c>
      <c r="U134" s="343">
        <f t="shared" si="71"/>
        <v>26.921361307330098</v>
      </c>
      <c r="V134" s="343">
        <f t="shared" si="71"/>
        <v>-22.633961074486148</v>
      </c>
      <c r="W134" s="343">
        <f t="shared" si="71"/>
        <v>-1.7918802324082306</v>
      </c>
      <c r="X134" s="343">
        <f t="shared" si="71"/>
        <v>-20.000327765122222</v>
      </c>
      <c r="Y134" s="343">
        <f t="shared" si="71"/>
        <v>10.999975152941177</v>
      </c>
      <c r="Z134" s="343">
        <f t="shared" si="71"/>
        <v>-24.265593641025639</v>
      </c>
      <c r="AA134" s="343">
        <f t="shared" si="71"/>
        <v>-22.019609239436623</v>
      </c>
      <c r="AB134" s="343">
        <f t="shared" si="71"/>
        <v>-11.353932297520661</v>
      </c>
      <c r="AC134" s="223"/>
      <c r="AD134" s="223"/>
      <c r="AE134" s="223"/>
      <c r="AF134" s="223"/>
      <c r="AG134" s="223"/>
      <c r="AH134" s="223"/>
      <c r="AI134" s="223"/>
      <c r="AJ134" s="223"/>
      <c r="AK134" s="220"/>
      <c r="AL134" s="220"/>
      <c r="AM134" s="220"/>
      <c r="AN134" s="220"/>
      <c r="AO134" s="220"/>
      <c r="AP134" s="220"/>
      <c r="AQ134" s="220"/>
      <c r="AR134" s="220"/>
      <c r="AS134" s="220"/>
      <c r="AT134" s="220"/>
      <c r="AU134" s="220"/>
      <c r="AV134" s="220"/>
      <c r="AW134" s="220"/>
      <c r="AX134" s="220"/>
      <c r="AY134" s="220"/>
      <c r="AZ134" s="220"/>
      <c r="BA134" s="220"/>
      <c r="BB134" s="220"/>
      <c r="BC134" s="220"/>
      <c r="BD134" s="220"/>
      <c r="BE134" s="220"/>
      <c r="BF134" s="220"/>
      <c r="BG134" s="220"/>
      <c r="BH134" s="220"/>
      <c r="BI134" s="220"/>
      <c r="BJ134" s="220"/>
      <c r="BK134" s="220"/>
      <c r="BL134" s="220"/>
      <c r="BM134" s="220"/>
      <c r="BN134" s="220"/>
      <c r="BO134" s="220"/>
      <c r="BP134" s="220"/>
      <c r="BQ134" s="220"/>
      <c r="BR134" s="220"/>
      <c r="BS134" s="220"/>
      <c r="BT134" s="220"/>
      <c r="BU134" s="220"/>
      <c r="BV134" s="220"/>
      <c r="BW134" s="220"/>
      <c r="BX134" s="220"/>
      <c r="BY134" s="220"/>
      <c r="BZ134" s="220"/>
      <c r="CA134" s="220"/>
    </row>
  </sheetData>
  <mergeCells count="1">
    <mergeCell ref="E34:H35"/>
  </mergeCells>
  <phoneticPr fontId="52" type="noConversion"/>
  <pageMargins left="0.69930555555555596" right="0.69930555555555596" top="0.75" bottom="0.75" header="0.3" footer="0.3"/>
  <pageSetup paperSize="9" orientation="portrait"/>
  <legacy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538"/>
  <sheetViews>
    <sheetView showGridLines="0" topLeftCell="A16" workbookViewId="0">
      <selection activeCell="F26" sqref="F26"/>
    </sheetView>
  </sheetViews>
  <sheetFormatPr defaultColWidth="9" defaultRowHeight="13.5"/>
  <cols>
    <col min="1" max="3" width="6.75" customWidth="1"/>
    <col min="4" max="5" width="8.875" customWidth="1"/>
    <col min="6" max="6" width="56.75" bestFit="1" customWidth="1"/>
    <col min="7" max="9" width="8.875" customWidth="1"/>
    <col min="10" max="10" width="13.375" customWidth="1"/>
    <col min="11" max="11" width="8.875" customWidth="1"/>
    <col min="12" max="12" width="12.25" customWidth="1"/>
    <col min="13" max="15" width="8.875" customWidth="1"/>
    <col min="16" max="20" width="11.125" customWidth="1"/>
    <col min="21" max="256" width="12" customWidth="1"/>
    <col min="257" max="259" width="6.75" customWidth="1"/>
    <col min="260" max="265" width="8.875" customWidth="1"/>
    <col min="266" max="266" width="13.375" customWidth="1"/>
    <col min="267" max="271" width="8.875" customWidth="1"/>
    <col min="272" max="276" width="11.125" customWidth="1"/>
    <col min="277" max="512" width="12" customWidth="1"/>
    <col min="513" max="515" width="6.75" customWidth="1"/>
    <col min="516" max="521" width="8.875" customWidth="1"/>
    <col min="522" max="522" width="13.375" customWidth="1"/>
    <col min="523" max="527" width="8.875" customWidth="1"/>
    <col min="528" max="532" width="11.125" customWidth="1"/>
    <col min="533" max="768" width="12" customWidth="1"/>
    <col min="769" max="771" width="6.75" customWidth="1"/>
    <col min="772" max="777" width="8.875" customWidth="1"/>
    <col min="778" max="778" width="13.375" customWidth="1"/>
    <col min="779" max="783" width="8.875" customWidth="1"/>
    <col min="784" max="788" width="11.125" customWidth="1"/>
    <col min="789" max="1024" width="12" customWidth="1"/>
    <col min="1025" max="1027" width="6.75" customWidth="1"/>
    <col min="1028" max="1033" width="8.875" customWidth="1"/>
    <col min="1034" max="1034" width="13.375" customWidth="1"/>
    <col min="1035" max="1039" width="8.875" customWidth="1"/>
    <col min="1040" max="1044" width="11.125" customWidth="1"/>
    <col min="1045" max="1280" width="12" customWidth="1"/>
    <col min="1281" max="1283" width="6.75" customWidth="1"/>
    <col min="1284" max="1289" width="8.875" customWidth="1"/>
    <col min="1290" max="1290" width="13.375" customWidth="1"/>
    <col min="1291" max="1295" width="8.875" customWidth="1"/>
    <col min="1296" max="1300" width="11.125" customWidth="1"/>
    <col min="1301" max="1536" width="12" customWidth="1"/>
    <col min="1537" max="1539" width="6.75" customWidth="1"/>
    <col min="1540" max="1545" width="8.875" customWidth="1"/>
    <col min="1546" max="1546" width="13.375" customWidth="1"/>
    <col min="1547" max="1551" width="8.875" customWidth="1"/>
    <col min="1552" max="1556" width="11.125" customWidth="1"/>
    <col min="1557" max="1792" width="12" customWidth="1"/>
    <col min="1793" max="1795" width="6.75" customWidth="1"/>
    <col min="1796" max="1801" width="8.875" customWidth="1"/>
    <col min="1802" max="1802" width="13.375" customWidth="1"/>
    <col min="1803" max="1807" width="8.875" customWidth="1"/>
    <col min="1808" max="1812" width="11.125" customWidth="1"/>
    <col min="1813" max="2048" width="12" customWidth="1"/>
    <col min="2049" max="2051" width="6.75" customWidth="1"/>
    <col min="2052" max="2057" width="8.875" customWidth="1"/>
    <col min="2058" max="2058" width="13.375" customWidth="1"/>
    <col min="2059" max="2063" width="8.875" customWidth="1"/>
    <col min="2064" max="2068" width="11.125" customWidth="1"/>
    <col min="2069" max="2304" width="12" customWidth="1"/>
    <col min="2305" max="2307" width="6.75" customWidth="1"/>
    <col min="2308" max="2313" width="8.875" customWidth="1"/>
    <col min="2314" max="2314" width="13.375" customWidth="1"/>
    <col min="2315" max="2319" width="8.875" customWidth="1"/>
    <col min="2320" max="2324" width="11.125" customWidth="1"/>
    <col min="2325" max="2560" width="12" customWidth="1"/>
    <col min="2561" max="2563" width="6.75" customWidth="1"/>
    <col min="2564" max="2569" width="8.875" customWidth="1"/>
    <col min="2570" max="2570" width="13.375" customWidth="1"/>
    <col min="2571" max="2575" width="8.875" customWidth="1"/>
    <col min="2576" max="2580" width="11.125" customWidth="1"/>
    <col min="2581" max="2816" width="12" customWidth="1"/>
    <col min="2817" max="2819" width="6.75" customWidth="1"/>
    <col min="2820" max="2825" width="8.875" customWidth="1"/>
    <col min="2826" max="2826" width="13.375" customWidth="1"/>
    <col min="2827" max="2831" width="8.875" customWidth="1"/>
    <col min="2832" max="2836" width="11.125" customWidth="1"/>
    <col min="2837" max="3072" width="12" customWidth="1"/>
    <col min="3073" max="3075" width="6.75" customWidth="1"/>
    <col min="3076" max="3081" width="8.875" customWidth="1"/>
    <col min="3082" max="3082" width="13.375" customWidth="1"/>
    <col min="3083" max="3087" width="8.875" customWidth="1"/>
    <col min="3088" max="3092" width="11.125" customWidth="1"/>
    <col min="3093" max="3328" width="12" customWidth="1"/>
    <col min="3329" max="3331" width="6.75" customWidth="1"/>
    <col min="3332" max="3337" width="8.875" customWidth="1"/>
    <col min="3338" max="3338" width="13.375" customWidth="1"/>
    <col min="3339" max="3343" width="8.875" customWidth="1"/>
    <col min="3344" max="3348" width="11.125" customWidth="1"/>
    <col min="3349" max="3584" width="12" customWidth="1"/>
    <col min="3585" max="3587" width="6.75" customWidth="1"/>
    <col min="3588" max="3593" width="8.875" customWidth="1"/>
    <col min="3594" max="3594" width="13.375" customWidth="1"/>
    <col min="3595" max="3599" width="8.875" customWidth="1"/>
    <col min="3600" max="3604" width="11.125" customWidth="1"/>
    <col min="3605" max="3840" width="12" customWidth="1"/>
    <col min="3841" max="3843" width="6.75" customWidth="1"/>
    <col min="3844" max="3849" width="8.875" customWidth="1"/>
    <col min="3850" max="3850" width="13.375" customWidth="1"/>
    <col min="3851" max="3855" width="8.875" customWidth="1"/>
    <col min="3856" max="3860" width="11.125" customWidth="1"/>
    <col min="3861" max="4096" width="12" customWidth="1"/>
    <col min="4097" max="4099" width="6.75" customWidth="1"/>
    <col min="4100" max="4105" width="8.875" customWidth="1"/>
    <col min="4106" max="4106" width="13.375" customWidth="1"/>
    <col min="4107" max="4111" width="8.875" customWidth="1"/>
    <col min="4112" max="4116" width="11.125" customWidth="1"/>
    <col min="4117" max="4352" width="12" customWidth="1"/>
    <col min="4353" max="4355" width="6.75" customWidth="1"/>
    <col min="4356" max="4361" width="8.875" customWidth="1"/>
    <col min="4362" max="4362" width="13.375" customWidth="1"/>
    <col min="4363" max="4367" width="8.875" customWidth="1"/>
    <col min="4368" max="4372" width="11.125" customWidth="1"/>
    <col min="4373" max="4608" width="12" customWidth="1"/>
    <col min="4609" max="4611" width="6.75" customWidth="1"/>
    <col min="4612" max="4617" width="8.875" customWidth="1"/>
    <col min="4618" max="4618" width="13.375" customWidth="1"/>
    <col min="4619" max="4623" width="8.875" customWidth="1"/>
    <col min="4624" max="4628" width="11.125" customWidth="1"/>
    <col min="4629" max="4864" width="12" customWidth="1"/>
    <col min="4865" max="4867" width="6.75" customWidth="1"/>
    <col min="4868" max="4873" width="8.875" customWidth="1"/>
    <col min="4874" max="4874" width="13.375" customWidth="1"/>
    <col min="4875" max="4879" width="8.875" customWidth="1"/>
    <col min="4880" max="4884" width="11.125" customWidth="1"/>
    <col min="4885" max="5120" width="12" customWidth="1"/>
    <col min="5121" max="5123" width="6.75" customWidth="1"/>
    <col min="5124" max="5129" width="8.875" customWidth="1"/>
    <col min="5130" max="5130" width="13.375" customWidth="1"/>
    <col min="5131" max="5135" width="8.875" customWidth="1"/>
    <col min="5136" max="5140" width="11.125" customWidth="1"/>
    <col min="5141" max="5376" width="12" customWidth="1"/>
    <col min="5377" max="5379" width="6.75" customWidth="1"/>
    <col min="5380" max="5385" width="8.875" customWidth="1"/>
    <col min="5386" max="5386" width="13.375" customWidth="1"/>
    <col min="5387" max="5391" width="8.875" customWidth="1"/>
    <col min="5392" max="5396" width="11.125" customWidth="1"/>
    <col min="5397" max="5632" width="12" customWidth="1"/>
    <col min="5633" max="5635" width="6.75" customWidth="1"/>
    <col min="5636" max="5641" width="8.875" customWidth="1"/>
    <col min="5642" max="5642" width="13.375" customWidth="1"/>
    <col min="5643" max="5647" width="8.875" customWidth="1"/>
    <col min="5648" max="5652" width="11.125" customWidth="1"/>
    <col min="5653" max="5888" width="12" customWidth="1"/>
    <col min="5889" max="5891" width="6.75" customWidth="1"/>
    <col min="5892" max="5897" width="8.875" customWidth="1"/>
    <col min="5898" max="5898" width="13.375" customWidth="1"/>
    <col min="5899" max="5903" width="8.875" customWidth="1"/>
    <col min="5904" max="5908" width="11.125" customWidth="1"/>
    <col min="5909" max="6144" width="12" customWidth="1"/>
    <col min="6145" max="6147" width="6.75" customWidth="1"/>
    <col min="6148" max="6153" width="8.875" customWidth="1"/>
    <col min="6154" max="6154" width="13.375" customWidth="1"/>
    <col min="6155" max="6159" width="8.875" customWidth="1"/>
    <col min="6160" max="6164" width="11.125" customWidth="1"/>
    <col min="6165" max="6400" width="12" customWidth="1"/>
    <col min="6401" max="6403" width="6.75" customWidth="1"/>
    <col min="6404" max="6409" width="8.875" customWidth="1"/>
    <col min="6410" max="6410" width="13.375" customWidth="1"/>
    <col min="6411" max="6415" width="8.875" customWidth="1"/>
    <col min="6416" max="6420" width="11.125" customWidth="1"/>
    <col min="6421" max="6656" width="12" customWidth="1"/>
    <col min="6657" max="6659" width="6.75" customWidth="1"/>
    <col min="6660" max="6665" width="8.875" customWidth="1"/>
    <col min="6666" max="6666" width="13.375" customWidth="1"/>
    <col min="6667" max="6671" width="8.875" customWidth="1"/>
    <col min="6672" max="6676" width="11.125" customWidth="1"/>
    <col min="6677" max="6912" width="12" customWidth="1"/>
    <col min="6913" max="6915" width="6.75" customWidth="1"/>
    <col min="6916" max="6921" width="8.875" customWidth="1"/>
    <col min="6922" max="6922" width="13.375" customWidth="1"/>
    <col min="6923" max="6927" width="8.875" customWidth="1"/>
    <col min="6928" max="6932" width="11.125" customWidth="1"/>
    <col min="6933" max="7168" width="12" customWidth="1"/>
    <col min="7169" max="7171" width="6.75" customWidth="1"/>
    <col min="7172" max="7177" width="8.875" customWidth="1"/>
    <col min="7178" max="7178" width="13.375" customWidth="1"/>
    <col min="7179" max="7183" width="8.875" customWidth="1"/>
    <col min="7184" max="7188" width="11.125" customWidth="1"/>
    <col min="7189" max="7424" width="12" customWidth="1"/>
    <col min="7425" max="7427" width="6.75" customWidth="1"/>
    <col min="7428" max="7433" width="8.875" customWidth="1"/>
    <col min="7434" max="7434" width="13.375" customWidth="1"/>
    <col min="7435" max="7439" width="8.875" customWidth="1"/>
    <col min="7440" max="7444" width="11.125" customWidth="1"/>
    <col min="7445" max="7680" width="12" customWidth="1"/>
    <col min="7681" max="7683" width="6.75" customWidth="1"/>
    <col min="7684" max="7689" width="8.875" customWidth="1"/>
    <col min="7690" max="7690" width="13.375" customWidth="1"/>
    <col min="7691" max="7695" width="8.875" customWidth="1"/>
    <col min="7696" max="7700" width="11.125" customWidth="1"/>
    <col min="7701" max="7936" width="12" customWidth="1"/>
    <col min="7937" max="7939" width="6.75" customWidth="1"/>
    <col min="7940" max="7945" width="8.875" customWidth="1"/>
    <col min="7946" max="7946" width="13.375" customWidth="1"/>
    <col min="7947" max="7951" width="8.875" customWidth="1"/>
    <col min="7952" max="7956" width="11.125" customWidth="1"/>
    <col min="7957" max="8192" width="12" customWidth="1"/>
    <col min="8193" max="8195" width="6.75" customWidth="1"/>
    <col min="8196" max="8201" width="8.875" customWidth="1"/>
    <col min="8202" max="8202" width="13.375" customWidth="1"/>
    <col min="8203" max="8207" width="8.875" customWidth="1"/>
    <col min="8208" max="8212" width="11.125" customWidth="1"/>
    <col min="8213" max="8448" width="12" customWidth="1"/>
    <col min="8449" max="8451" width="6.75" customWidth="1"/>
    <col min="8452" max="8457" width="8.875" customWidth="1"/>
    <col min="8458" max="8458" width="13.375" customWidth="1"/>
    <col min="8459" max="8463" width="8.875" customWidth="1"/>
    <col min="8464" max="8468" width="11.125" customWidth="1"/>
    <col min="8469" max="8704" width="12" customWidth="1"/>
    <col min="8705" max="8707" width="6.75" customWidth="1"/>
    <col min="8708" max="8713" width="8.875" customWidth="1"/>
    <col min="8714" max="8714" width="13.375" customWidth="1"/>
    <col min="8715" max="8719" width="8.875" customWidth="1"/>
    <col min="8720" max="8724" width="11.125" customWidth="1"/>
    <col min="8725" max="8960" width="12" customWidth="1"/>
    <col min="8961" max="8963" width="6.75" customWidth="1"/>
    <col min="8964" max="8969" width="8.875" customWidth="1"/>
    <col min="8970" max="8970" width="13.375" customWidth="1"/>
    <col min="8971" max="8975" width="8.875" customWidth="1"/>
    <col min="8976" max="8980" width="11.125" customWidth="1"/>
    <col min="8981" max="9216" width="12" customWidth="1"/>
    <col min="9217" max="9219" width="6.75" customWidth="1"/>
    <col min="9220" max="9225" width="8.875" customWidth="1"/>
    <col min="9226" max="9226" width="13.375" customWidth="1"/>
    <col min="9227" max="9231" width="8.875" customWidth="1"/>
    <col min="9232" max="9236" width="11.125" customWidth="1"/>
    <col min="9237" max="9472" width="12" customWidth="1"/>
    <col min="9473" max="9475" width="6.75" customWidth="1"/>
    <col min="9476" max="9481" width="8.875" customWidth="1"/>
    <col min="9482" max="9482" width="13.375" customWidth="1"/>
    <col min="9483" max="9487" width="8.875" customWidth="1"/>
    <col min="9488" max="9492" width="11.125" customWidth="1"/>
    <col min="9493" max="9728" width="12" customWidth="1"/>
    <col min="9729" max="9731" width="6.75" customWidth="1"/>
    <col min="9732" max="9737" width="8.875" customWidth="1"/>
    <col min="9738" max="9738" width="13.375" customWidth="1"/>
    <col min="9739" max="9743" width="8.875" customWidth="1"/>
    <col min="9744" max="9748" width="11.125" customWidth="1"/>
    <col min="9749" max="9984" width="12" customWidth="1"/>
    <col min="9985" max="9987" width="6.75" customWidth="1"/>
    <col min="9988" max="9993" width="8.875" customWidth="1"/>
    <col min="9994" max="9994" width="13.375" customWidth="1"/>
    <col min="9995" max="9999" width="8.875" customWidth="1"/>
    <col min="10000" max="10004" width="11.125" customWidth="1"/>
    <col min="10005" max="10240" width="12" customWidth="1"/>
    <col min="10241" max="10243" width="6.75" customWidth="1"/>
    <col min="10244" max="10249" width="8.875" customWidth="1"/>
    <col min="10250" max="10250" width="13.375" customWidth="1"/>
    <col min="10251" max="10255" width="8.875" customWidth="1"/>
    <col min="10256" max="10260" width="11.125" customWidth="1"/>
    <col min="10261" max="10496" width="12" customWidth="1"/>
    <col min="10497" max="10499" width="6.75" customWidth="1"/>
    <col min="10500" max="10505" width="8.875" customWidth="1"/>
    <col min="10506" max="10506" width="13.375" customWidth="1"/>
    <col min="10507" max="10511" width="8.875" customWidth="1"/>
    <col min="10512" max="10516" width="11.125" customWidth="1"/>
    <col min="10517" max="10752" width="12" customWidth="1"/>
    <col min="10753" max="10755" width="6.75" customWidth="1"/>
    <col min="10756" max="10761" width="8.875" customWidth="1"/>
    <col min="10762" max="10762" width="13.375" customWidth="1"/>
    <col min="10763" max="10767" width="8.875" customWidth="1"/>
    <col min="10768" max="10772" width="11.125" customWidth="1"/>
    <col min="10773" max="11008" width="12" customWidth="1"/>
    <col min="11009" max="11011" width="6.75" customWidth="1"/>
    <col min="11012" max="11017" width="8.875" customWidth="1"/>
    <col min="11018" max="11018" width="13.375" customWidth="1"/>
    <col min="11019" max="11023" width="8.875" customWidth="1"/>
    <col min="11024" max="11028" width="11.125" customWidth="1"/>
    <col min="11029" max="11264" width="12" customWidth="1"/>
    <col min="11265" max="11267" width="6.75" customWidth="1"/>
    <col min="11268" max="11273" width="8.875" customWidth="1"/>
    <col min="11274" max="11274" width="13.375" customWidth="1"/>
    <col min="11275" max="11279" width="8.875" customWidth="1"/>
    <col min="11280" max="11284" width="11.125" customWidth="1"/>
    <col min="11285" max="11520" width="12" customWidth="1"/>
    <col min="11521" max="11523" width="6.75" customWidth="1"/>
    <col min="11524" max="11529" width="8.875" customWidth="1"/>
    <col min="11530" max="11530" width="13.375" customWidth="1"/>
    <col min="11531" max="11535" width="8.875" customWidth="1"/>
    <col min="11536" max="11540" width="11.125" customWidth="1"/>
    <col min="11541" max="11776" width="12" customWidth="1"/>
    <col min="11777" max="11779" width="6.75" customWidth="1"/>
    <col min="11780" max="11785" width="8.875" customWidth="1"/>
    <col min="11786" max="11786" width="13.375" customWidth="1"/>
    <col min="11787" max="11791" width="8.875" customWidth="1"/>
    <col min="11792" max="11796" width="11.125" customWidth="1"/>
    <col min="11797" max="12032" width="12" customWidth="1"/>
    <col min="12033" max="12035" width="6.75" customWidth="1"/>
    <col min="12036" max="12041" width="8.875" customWidth="1"/>
    <col min="12042" max="12042" width="13.375" customWidth="1"/>
    <col min="12043" max="12047" width="8.875" customWidth="1"/>
    <col min="12048" max="12052" width="11.125" customWidth="1"/>
    <col min="12053" max="12288" width="12" customWidth="1"/>
    <col min="12289" max="12291" width="6.75" customWidth="1"/>
    <col min="12292" max="12297" width="8.875" customWidth="1"/>
    <col min="12298" max="12298" width="13.375" customWidth="1"/>
    <col min="12299" max="12303" width="8.875" customWidth="1"/>
    <col min="12304" max="12308" width="11.125" customWidth="1"/>
    <col min="12309" max="12544" width="12" customWidth="1"/>
    <col min="12545" max="12547" width="6.75" customWidth="1"/>
    <col min="12548" max="12553" width="8.875" customWidth="1"/>
    <col min="12554" max="12554" width="13.375" customWidth="1"/>
    <col min="12555" max="12559" width="8.875" customWidth="1"/>
    <col min="12560" max="12564" width="11.125" customWidth="1"/>
    <col min="12565" max="12800" width="12" customWidth="1"/>
    <col min="12801" max="12803" width="6.75" customWidth="1"/>
    <col min="12804" max="12809" width="8.875" customWidth="1"/>
    <col min="12810" max="12810" width="13.375" customWidth="1"/>
    <col min="12811" max="12815" width="8.875" customWidth="1"/>
    <col min="12816" max="12820" width="11.125" customWidth="1"/>
    <col min="12821" max="13056" width="12" customWidth="1"/>
    <col min="13057" max="13059" width="6.75" customWidth="1"/>
    <col min="13060" max="13065" width="8.875" customWidth="1"/>
    <col min="13066" max="13066" width="13.375" customWidth="1"/>
    <col min="13067" max="13071" width="8.875" customWidth="1"/>
    <col min="13072" max="13076" width="11.125" customWidth="1"/>
    <col min="13077" max="13312" width="12" customWidth="1"/>
    <col min="13313" max="13315" width="6.75" customWidth="1"/>
    <col min="13316" max="13321" width="8.875" customWidth="1"/>
    <col min="13322" max="13322" width="13.375" customWidth="1"/>
    <col min="13323" max="13327" width="8.875" customWidth="1"/>
    <col min="13328" max="13332" width="11.125" customWidth="1"/>
    <col min="13333" max="13568" width="12" customWidth="1"/>
    <col min="13569" max="13571" width="6.75" customWidth="1"/>
    <col min="13572" max="13577" width="8.875" customWidth="1"/>
    <col min="13578" max="13578" width="13.375" customWidth="1"/>
    <col min="13579" max="13583" width="8.875" customWidth="1"/>
    <col min="13584" max="13588" width="11.125" customWidth="1"/>
    <col min="13589" max="13824" width="12" customWidth="1"/>
    <col min="13825" max="13827" width="6.75" customWidth="1"/>
    <col min="13828" max="13833" width="8.875" customWidth="1"/>
    <col min="13834" max="13834" width="13.375" customWidth="1"/>
    <col min="13835" max="13839" width="8.875" customWidth="1"/>
    <col min="13840" max="13844" width="11.125" customWidth="1"/>
    <col min="13845" max="14080" width="12" customWidth="1"/>
    <col min="14081" max="14083" width="6.75" customWidth="1"/>
    <col min="14084" max="14089" width="8.875" customWidth="1"/>
    <col min="14090" max="14090" width="13.375" customWidth="1"/>
    <col min="14091" max="14095" width="8.875" customWidth="1"/>
    <col min="14096" max="14100" width="11.125" customWidth="1"/>
    <col min="14101" max="14336" width="12" customWidth="1"/>
    <col min="14337" max="14339" width="6.75" customWidth="1"/>
    <col min="14340" max="14345" width="8.875" customWidth="1"/>
    <col min="14346" max="14346" width="13.375" customWidth="1"/>
    <col min="14347" max="14351" width="8.875" customWidth="1"/>
    <col min="14352" max="14356" width="11.125" customWidth="1"/>
    <col min="14357" max="14592" width="12" customWidth="1"/>
    <col min="14593" max="14595" width="6.75" customWidth="1"/>
    <col min="14596" max="14601" width="8.875" customWidth="1"/>
    <col min="14602" max="14602" width="13.375" customWidth="1"/>
    <col min="14603" max="14607" width="8.875" customWidth="1"/>
    <col min="14608" max="14612" width="11.125" customWidth="1"/>
    <col min="14613" max="14848" width="12" customWidth="1"/>
    <col min="14849" max="14851" width="6.75" customWidth="1"/>
    <col min="14852" max="14857" width="8.875" customWidth="1"/>
    <col min="14858" max="14858" width="13.375" customWidth="1"/>
    <col min="14859" max="14863" width="8.875" customWidth="1"/>
    <col min="14864" max="14868" width="11.125" customWidth="1"/>
    <col min="14869" max="15104" width="12" customWidth="1"/>
    <col min="15105" max="15107" width="6.75" customWidth="1"/>
    <col min="15108" max="15113" width="8.875" customWidth="1"/>
    <col min="15114" max="15114" width="13.375" customWidth="1"/>
    <col min="15115" max="15119" width="8.875" customWidth="1"/>
    <col min="15120" max="15124" width="11.125" customWidth="1"/>
    <col min="15125" max="15360" width="12" customWidth="1"/>
    <col min="15361" max="15363" width="6.75" customWidth="1"/>
    <col min="15364" max="15369" width="8.875" customWidth="1"/>
    <col min="15370" max="15370" width="13.375" customWidth="1"/>
    <col min="15371" max="15375" width="8.875" customWidth="1"/>
    <col min="15376" max="15380" width="11.125" customWidth="1"/>
    <col min="15381" max="15616" width="12" customWidth="1"/>
    <col min="15617" max="15619" width="6.75" customWidth="1"/>
    <col min="15620" max="15625" width="8.875" customWidth="1"/>
    <col min="15626" max="15626" width="13.375" customWidth="1"/>
    <col min="15627" max="15631" width="8.875" customWidth="1"/>
    <col min="15632" max="15636" width="11.125" customWidth="1"/>
    <col min="15637" max="15872" width="12" customWidth="1"/>
    <col min="15873" max="15875" width="6.75" customWidth="1"/>
    <col min="15876" max="15881" width="8.875" customWidth="1"/>
    <col min="15882" max="15882" width="13.375" customWidth="1"/>
    <col min="15883" max="15887" width="8.875" customWidth="1"/>
    <col min="15888" max="15892" width="11.125" customWidth="1"/>
    <col min="15893" max="16128" width="12" customWidth="1"/>
    <col min="16129" max="16131" width="6.75" customWidth="1"/>
    <col min="16132" max="16137" width="8.875" customWidth="1"/>
    <col min="16138" max="16138" width="13.375" customWidth="1"/>
    <col min="16139" max="16143" width="8.875" customWidth="1"/>
    <col min="16144" max="16148" width="11.125" customWidth="1"/>
    <col min="16149" max="16384" width="12" customWidth="1"/>
  </cols>
  <sheetData>
    <row r="1" spans="1:20" ht="25.5" customHeight="1">
      <c r="A1" s="1" t="s">
        <v>1264</v>
      </c>
      <c r="B1" s="1" t="s">
        <v>1264</v>
      </c>
      <c r="C1" s="1" t="s">
        <v>1264</v>
      </c>
      <c r="D1" s="1" t="s">
        <v>1264</v>
      </c>
      <c r="E1" s="1" t="s">
        <v>1264</v>
      </c>
      <c r="F1" s="1" t="s">
        <v>1264</v>
      </c>
      <c r="G1" s="1" t="s">
        <v>1264</v>
      </c>
      <c r="H1" s="1" t="s">
        <v>1264</v>
      </c>
      <c r="I1" s="1" t="s">
        <v>1264</v>
      </c>
      <c r="J1" s="1" t="s">
        <v>1264</v>
      </c>
      <c r="K1" s="1" t="s">
        <v>1264</v>
      </c>
      <c r="L1" s="1" t="s">
        <v>1264</v>
      </c>
      <c r="M1" s="2"/>
      <c r="N1" s="2"/>
      <c r="O1" s="2"/>
      <c r="P1" s="10"/>
      <c r="Q1" s="10"/>
      <c r="R1" s="10"/>
      <c r="S1" s="10"/>
      <c r="T1" s="10"/>
    </row>
    <row r="2" spans="1:20" ht="19.899999999999999" customHeight="1">
      <c r="A2" s="2" t="s">
        <v>1068</v>
      </c>
      <c r="B2" s="2" t="s">
        <v>1068</v>
      </c>
      <c r="C2" s="3" t="s">
        <v>1069</v>
      </c>
      <c r="D2" s="3" t="s">
        <v>1069</v>
      </c>
      <c r="E2" s="4" t="s">
        <v>1070</v>
      </c>
      <c r="F2" s="3" t="s">
        <v>1071</v>
      </c>
      <c r="G2" s="4" t="s">
        <v>1072</v>
      </c>
      <c r="H2" s="3" t="s">
        <v>1265</v>
      </c>
      <c r="I2" s="3" t="s">
        <v>1265</v>
      </c>
      <c r="J2" s="4" t="s">
        <v>1073</v>
      </c>
      <c r="K2" s="3" t="s">
        <v>1074</v>
      </c>
      <c r="L2" s="2"/>
      <c r="M2" s="10"/>
      <c r="N2" s="2"/>
      <c r="O2" s="2"/>
      <c r="P2" s="10"/>
      <c r="Q2" s="10"/>
      <c r="R2" s="10"/>
      <c r="S2" s="10"/>
      <c r="T2" s="10"/>
    </row>
    <row r="3" spans="1:20" ht="7.15" customHeight="1">
      <c r="A3" s="5"/>
      <c r="B3" s="5"/>
      <c r="C3" s="5"/>
      <c r="D3" s="5"/>
      <c r="E3" s="5"/>
      <c r="F3" s="5"/>
      <c r="G3" s="5"/>
      <c r="H3" s="5"/>
      <c r="I3" s="5"/>
      <c r="J3" s="5"/>
      <c r="K3" s="5"/>
      <c r="L3" s="5"/>
      <c r="M3" s="5"/>
      <c r="N3" s="5"/>
      <c r="O3" s="5"/>
      <c r="P3" s="10"/>
      <c r="Q3" s="10"/>
      <c r="R3" s="10"/>
      <c r="S3" s="10"/>
      <c r="T3" s="10"/>
    </row>
    <row r="4" spans="1:20" ht="15.6" customHeight="1">
      <c r="A4" s="6" t="s">
        <v>1075</v>
      </c>
      <c r="B4" s="6" t="s">
        <v>1076</v>
      </c>
      <c r="C4" s="6" t="s">
        <v>1077</v>
      </c>
      <c r="D4" s="6" t="s">
        <v>1078</v>
      </c>
      <c r="E4" s="6" t="s">
        <v>1079</v>
      </c>
      <c r="F4" s="6" t="s">
        <v>1080</v>
      </c>
      <c r="G4" s="6" t="s">
        <v>1081</v>
      </c>
      <c r="H4" s="6" t="s">
        <v>1082</v>
      </c>
      <c r="I4" s="6" t="s">
        <v>1083</v>
      </c>
      <c r="J4" s="6" t="s">
        <v>1084</v>
      </c>
      <c r="K4" s="6" t="s">
        <v>1085</v>
      </c>
      <c r="L4" s="6" t="s">
        <v>1086</v>
      </c>
      <c r="M4" s="10"/>
      <c r="N4" s="10"/>
      <c r="O4" s="10"/>
      <c r="P4" s="10"/>
      <c r="Q4" s="10"/>
      <c r="R4" s="10"/>
      <c r="S4" s="10"/>
      <c r="T4" s="10"/>
    </row>
    <row r="5" spans="1:20" ht="15.6" customHeight="1">
      <c r="A5" s="6" t="s">
        <v>1075</v>
      </c>
      <c r="B5" s="6" t="s">
        <v>1076</v>
      </c>
      <c r="C5" s="6" t="s">
        <v>1077</v>
      </c>
      <c r="D5" s="6" t="s">
        <v>1078</v>
      </c>
      <c r="E5" s="6" t="s">
        <v>1079</v>
      </c>
      <c r="F5" s="6" t="s">
        <v>1080</v>
      </c>
      <c r="G5" s="6" t="s">
        <v>1081</v>
      </c>
      <c r="H5" s="6" t="s">
        <v>1082</v>
      </c>
      <c r="I5" s="6" t="s">
        <v>1083</v>
      </c>
      <c r="J5" s="6" t="s">
        <v>1084</v>
      </c>
      <c r="K5" s="6" t="s">
        <v>1071</v>
      </c>
      <c r="L5" s="6" t="s">
        <v>1071</v>
      </c>
      <c r="M5" s="10"/>
      <c r="N5" s="10"/>
      <c r="O5" s="10"/>
      <c r="P5" s="10"/>
      <c r="Q5" s="10"/>
      <c r="R5" s="10"/>
      <c r="S5" s="10"/>
      <c r="T5" s="10"/>
    </row>
    <row r="6" spans="1:20" ht="12.75" customHeight="1">
      <c r="A6" s="7" t="s">
        <v>1087</v>
      </c>
      <c r="B6" s="7" t="s">
        <v>1088</v>
      </c>
      <c r="C6" s="7" t="s">
        <v>1089</v>
      </c>
      <c r="D6" s="8" t="s">
        <v>1090</v>
      </c>
      <c r="E6" s="9">
        <v>1</v>
      </c>
      <c r="F6" s="8" t="s">
        <v>1091</v>
      </c>
      <c r="G6" s="7" t="s">
        <v>1092</v>
      </c>
      <c r="H6" s="8" t="s">
        <v>64</v>
      </c>
      <c r="I6" s="7" t="s">
        <v>13</v>
      </c>
      <c r="J6" s="8" t="s">
        <v>1093</v>
      </c>
      <c r="K6" s="11"/>
      <c r="L6" s="12">
        <v>-65850</v>
      </c>
      <c r="M6" s="10"/>
      <c r="N6" s="10"/>
      <c r="O6" s="10"/>
      <c r="P6" s="10"/>
      <c r="Q6" s="10"/>
      <c r="R6" s="10"/>
      <c r="S6" s="10"/>
      <c r="T6" s="10"/>
    </row>
    <row r="7" spans="1:20" ht="12.75" customHeight="1">
      <c r="A7" s="7" t="s">
        <v>1087</v>
      </c>
      <c r="B7" s="7" t="s">
        <v>1088</v>
      </c>
      <c r="C7" s="7" t="s">
        <v>1089</v>
      </c>
      <c r="D7" s="8" t="s">
        <v>1090</v>
      </c>
      <c r="E7" s="9">
        <v>2</v>
      </c>
      <c r="F7" s="8" t="s">
        <v>1091</v>
      </c>
      <c r="G7" s="7" t="s">
        <v>1092</v>
      </c>
      <c r="H7" s="8" t="s">
        <v>64</v>
      </c>
      <c r="I7" s="7" t="s">
        <v>4</v>
      </c>
      <c r="J7" s="8" t="s">
        <v>1093</v>
      </c>
      <c r="K7" s="11"/>
      <c r="L7" s="12">
        <v>65850</v>
      </c>
      <c r="M7" s="10"/>
      <c r="N7" s="10"/>
      <c r="O7" s="10"/>
      <c r="P7" s="10"/>
      <c r="Q7" s="10"/>
      <c r="R7" s="10"/>
      <c r="S7" s="10"/>
      <c r="T7" s="10"/>
    </row>
    <row r="8" spans="1:20" ht="12.75" customHeight="1">
      <c r="A8" s="7" t="s">
        <v>1087</v>
      </c>
      <c r="B8" s="7" t="s">
        <v>1088</v>
      </c>
      <c r="C8" s="7" t="s">
        <v>1089</v>
      </c>
      <c r="D8" s="8" t="s">
        <v>1090</v>
      </c>
      <c r="E8" s="9">
        <v>3</v>
      </c>
      <c r="F8" s="8" t="s">
        <v>1094</v>
      </c>
      <c r="G8" s="7" t="s">
        <v>1092</v>
      </c>
      <c r="H8" s="8" t="s">
        <v>64</v>
      </c>
      <c r="I8" s="7" t="s">
        <v>12</v>
      </c>
      <c r="J8" s="8" t="s">
        <v>1093</v>
      </c>
      <c r="K8" s="11"/>
      <c r="L8" s="12">
        <v>-384657.53</v>
      </c>
      <c r="M8" s="10"/>
      <c r="N8" s="10"/>
      <c r="O8" s="10"/>
      <c r="P8" s="10"/>
      <c r="Q8" s="10"/>
      <c r="R8" s="10"/>
      <c r="S8" s="10"/>
      <c r="T8" s="10"/>
    </row>
    <row r="9" spans="1:20" ht="12.75" customHeight="1">
      <c r="A9" s="7" t="s">
        <v>1087</v>
      </c>
      <c r="B9" s="7" t="s">
        <v>1088</v>
      </c>
      <c r="C9" s="7" t="s">
        <v>1089</v>
      </c>
      <c r="D9" s="8" t="s">
        <v>1090</v>
      </c>
      <c r="E9" s="9">
        <v>4</v>
      </c>
      <c r="F9" s="8" t="s">
        <v>1094</v>
      </c>
      <c r="G9" s="7" t="s">
        <v>1092</v>
      </c>
      <c r="H9" s="8" t="s">
        <v>64</v>
      </c>
      <c r="I9" s="7" t="s">
        <v>4</v>
      </c>
      <c r="J9" s="8" t="s">
        <v>1093</v>
      </c>
      <c r="K9" s="11"/>
      <c r="L9" s="12">
        <v>384657.53</v>
      </c>
      <c r="M9" s="10"/>
      <c r="N9" s="10"/>
      <c r="O9" s="10"/>
      <c r="P9" s="10"/>
      <c r="Q9" s="10"/>
      <c r="R9" s="10"/>
      <c r="S9" s="10"/>
      <c r="T9" s="10"/>
    </row>
    <row r="10" spans="1:20" ht="12.75" customHeight="1">
      <c r="A10" s="7" t="s">
        <v>1087</v>
      </c>
      <c r="B10" s="7" t="s">
        <v>1088</v>
      </c>
      <c r="C10" s="7" t="s">
        <v>1089</v>
      </c>
      <c r="D10" s="8" t="s">
        <v>1090</v>
      </c>
      <c r="E10" s="9">
        <v>5</v>
      </c>
      <c r="F10" s="8" t="s">
        <v>1095</v>
      </c>
      <c r="G10" s="7" t="s">
        <v>1096</v>
      </c>
      <c r="H10" s="8" t="s">
        <v>1097</v>
      </c>
      <c r="I10" s="7" t="s">
        <v>12</v>
      </c>
      <c r="J10" s="8" t="s">
        <v>1098</v>
      </c>
      <c r="K10" s="11"/>
      <c r="L10" s="12">
        <v>-307893.51</v>
      </c>
      <c r="M10" s="10"/>
      <c r="N10" s="10"/>
      <c r="O10" s="10"/>
      <c r="P10" s="10"/>
      <c r="Q10" s="10"/>
      <c r="R10" s="10"/>
      <c r="S10" s="10"/>
      <c r="T10" s="10"/>
    </row>
    <row r="11" spans="1:20" ht="12.75" customHeight="1">
      <c r="A11" s="7" t="s">
        <v>1087</v>
      </c>
      <c r="B11" s="7" t="s">
        <v>1088</v>
      </c>
      <c r="C11" s="7" t="s">
        <v>1089</v>
      </c>
      <c r="D11" s="8" t="s">
        <v>1090</v>
      </c>
      <c r="E11" s="9">
        <v>6</v>
      </c>
      <c r="F11" s="8" t="s">
        <v>1095</v>
      </c>
      <c r="G11" s="7" t="s">
        <v>1096</v>
      </c>
      <c r="H11" s="8" t="s">
        <v>1097</v>
      </c>
      <c r="I11" s="7" t="s">
        <v>15</v>
      </c>
      <c r="J11" s="8" t="s">
        <v>1098</v>
      </c>
      <c r="K11" s="11"/>
      <c r="L11" s="12">
        <v>153946.76</v>
      </c>
      <c r="M11" s="10"/>
      <c r="N11" s="10"/>
      <c r="O11" s="10"/>
      <c r="P11" s="10"/>
      <c r="Q11" s="10"/>
      <c r="R11" s="10"/>
      <c r="S11" s="10"/>
      <c r="T11" s="10"/>
    </row>
    <row r="12" spans="1:20" ht="12.75" customHeight="1">
      <c r="A12" s="7" t="s">
        <v>1087</v>
      </c>
      <c r="B12" s="7" t="s">
        <v>1088</v>
      </c>
      <c r="C12" s="7" t="s">
        <v>1089</v>
      </c>
      <c r="D12" s="8" t="s">
        <v>1090</v>
      </c>
      <c r="E12" s="9">
        <v>7</v>
      </c>
      <c r="F12" s="8" t="s">
        <v>1095</v>
      </c>
      <c r="G12" s="7" t="s">
        <v>1096</v>
      </c>
      <c r="H12" s="8" t="s">
        <v>1097</v>
      </c>
      <c r="I12" s="7" t="s">
        <v>14</v>
      </c>
      <c r="J12" s="8" t="s">
        <v>1098</v>
      </c>
      <c r="K12" s="11"/>
      <c r="L12" s="12">
        <v>153946.75</v>
      </c>
      <c r="M12" s="10"/>
      <c r="N12" s="10"/>
      <c r="O12" s="10"/>
      <c r="P12" s="10"/>
      <c r="Q12" s="10"/>
      <c r="R12" s="10"/>
      <c r="S12" s="10"/>
      <c r="T12" s="10"/>
    </row>
    <row r="13" spans="1:20" ht="12.75" customHeight="1">
      <c r="A13" s="7" t="s">
        <v>1087</v>
      </c>
      <c r="B13" s="7" t="s">
        <v>1088</v>
      </c>
      <c r="C13" s="7" t="s">
        <v>1089</v>
      </c>
      <c r="D13" s="8" t="s">
        <v>1099</v>
      </c>
      <c r="E13" s="9">
        <v>1</v>
      </c>
      <c r="F13" s="8" t="s">
        <v>1100</v>
      </c>
      <c r="G13" s="7" t="s">
        <v>1101</v>
      </c>
      <c r="H13" s="8" t="s">
        <v>1102</v>
      </c>
      <c r="I13" s="7" t="s">
        <v>22</v>
      </c>
      <c r="J13" s="8" t="s">
        <v>1093</v>
      </c>
      <c r="K13" s="11"/>
      <c r="L13" s="12">
        <v>-188679.25</v>
      </c>
      <c r="M13" s="10"/>
      <c r="N13" s="10"/>
      <c r="O13" s="10"/>
      <c r="P13" s="10"/>
      <c r="Q13" s="10"/>
      <c r="R13" s="10"/>
      <c r="S13" s="10"/>
      <c r="T13" s="10"/>
    </row>
    <row r="14" spans="1:20" ht="12.75" customHeight="1">
      <c r="A14" s="7" t="s">
        <v>1087</v>
      </c>
      <c r="B14" s="7" t="s">
        <v>1088</v>
      </c>
      <c r="C14" s="7" t="s">
        <v>1089</v>
      </c>
      <c r="D14" s="8" t="s">
        <v>1099</v>
      </c>
      <c r="E14" s="9">
        <v>2</v>
      </c>
      <c r="F14" s="8" t="s">
        <v>1100</v>
      </c>
      <c r="G14" s="7" t="s">
        <v>1101</v>
      </c>
      <c r="H14" s="8" t="s">
        <v>1102</v>
      </c>
      <c r="I14" s="7" t="s">
        <v>1103</v>
      </c>
      <c r="J14" s="8" t="s">
        <v>1093</v>
      </c>
      <c r="K14" s="11"/>
      <c r="L14" s="12">
        <v>188679.25</v>
      </c>
      <c r="M14" s="10"/>
      <c r="N14" s="10"/>
      <c r="O14" s="10"/>
      <c r="P14" s="10"/>
      <c r="Q14" s="10"/>
      <c r="R14" s="10"/>
      <c r="S14" s="10"/>
      <c r="T14" s="10"/>
    </row>
    <row r="15" spans="1:20" ht="12.75" customHeight="1">
      <c r="A15" s="7" t="s">
        <v>1087</v>
      </c>
      <c r="B15" s="7" t="s">
        <v>1088</v>
      </c>
      <c r="C15" s="7" t="s">
        <v>1089</v>
      </c>
      <c r="D15" s="8" t="s">
        <v>1099</v>
      </c>
      <c r="E15" s="9">
        <v>3</v>
      </c>
      <c r="F15" s="8" t="s">
        <v>1104</v>
      </c>
      <c r="G15" s="7" t="s">
        <v>1101</v>
      </c>
      <c r="H15" s="8" t="s">
        <v>1102</v>
      </c>
      <c r="I15" s="7" t="s">
        <v>23</v>
      </c>
      <c r="J15" s="8" t="s">
        <v>1093</v>
      </c>
      <c r="K15" s="11"/>
      <c r="L15" s="12">
        <v>-35377.360000000001</v>
      </c>
      <c r="M15" s="10"/>
      <c r="N15" s="10"/>
      <c r="O15" s="10"/>
      <c r="P15" s="10"/>
      <c r="Q15" s="10"/>
      <c r="R15" s="10"/>
      <c r="S15" s="10"/>
      <c r="T15" s="10"/>
    </row>
    <row r="16" spans="1:20" ht="12.75" customHeight="1">
      <c r="A16" s="7" t="s">
        <v>1087</v>
      </c>
      <c r="B16" s="7" t="s">
        <v>1088</v>
      </c>
      <c r="C16" s="7" t="s">
        <v>1089</v>
      </c>
      <c r="D16" s="8" t="s">
        <v>1099</v>
      </c>
      <c r="E16" s="9">
        <v>4</v>
      </c>
      <c r="F16" s="8" t="s">
        <v>1104</v>
      </c>
      <c r="G16" s="7" t="s">
        <v>1101</v>
      </c>
      <c r="H16" s="8" t="s">
        <v>1102</v>
      </c>
      <c r="I16" s="7" t="s">
        <v>1103</v>
      </c>
      <c r="J16" s="8" t="s">
        <v>1093</v>
      </c>
      <c r="K16" s="11"/>
      <c r="L16" s="12">
        <v>35377.360000000001</v>
      </c>
      <c r="M16" s="10"/>
      <c r="N16" s="10"/>
      <c r="O16" s="10"/>
      <c r="P16" s="10"/>
      <c r="Q16" s="10"/>
      <c r="R16" s="10"/>
      <c r="S16" s="10"/>
      <c r="T16" s="10"/>
    </row>
    <row r="17" spans="1:20" ht="12.75" customHeight="1">
      <c r="A17" s="7" t="s">
        <v>1087</v>
      </c>
      <c r="B17" s="7" t="s">
        <v>1088</v>
      </c>
      <c r="C17" s="7" t="s">
        <v>1089</v>
      </c>
      <c r="D17" s="8" t="s">
        <v>1099</v>
      </c>
      <c r="E17" s="9">
        <v>5</v>
      </c>
      <c r="F17" s="8" t="s">
        <v>1105</v>
      </c>
      <c r="G17" s="7" t="s">
        <v>1106</v>
      </c>
      <c r="H17" s="8" t="s">
        <v>1107</v>
      </c>
      <c r="I17" s="7" t="s">
        <v>10</v>
      </c>
      <c r="J17" s="8" t="s">
        <v>1093</v>
      </c>
      <c r="K17" s="11"/>
      <c r="L17" s="12">
        <v>-253988</v>
      </c>
      <c r="M17" s="10"/>
      <c r="N17" s="10"/>
      <c r="O17" s="10"/>
      <c r="P17" s="10"/>
      <c r="Q17" s="10"/>
      <c r="R17" s="10"/>
      <c r="S17" s="10"/>
      <c r="T17" s="10"/>
    </row>
    <row r="18" spans="1:20" ht="12.75" customHeight="1">
      <c r="A18" s="7" t="s">
        <v>1087</v>
      </c>
      <c r="B18" s="7" t="s">
        <v>1088</v>
      </c>
      <c r="C18" s="7" t="s">
        <v>1089</v>
      </c>
      <c r="D18" s="8" t="s">
        <v>1099</v>
      </c>
      <c r="E18" s="9">
        <v>6</v>
      </c>
      <c r="F18" s="8" t="s">
        <v>1105</v>
      </c>
      <c r="G18" s="7" t="s">
        <v>1106</v>
      </c>
      <c r="H18" s="8" t="s">
        <v>1107</v>
      </c>
      <c r="I18" s="7" t="s">
        <v>4</v>
      </c>
      <c r="J18" s="8" t="s">
        <v>1093</v>
      </c>
      <c r="K18" s="11"/>
      <c r="L18" s="12">
        <v>253988</v>
      </c>
      <c r="M18" s="10"/>
      <c r="N18" s="10"/>
      <c r="O18" s="10"/>
      <c r="P18" s="10"/>
      <c r="Q18" s="10"/>
      <c r="R18" s="10"/>
      <c r="S18" s="10"/>
      <c r="T18" s="10"/>
    </row>
    <row r="19" spans="1:20" ht="12.75" customHeight="1">
      <c r="A19" s="7" t="s">
        <v>1087</v>
      </c>
      <c r="B19" s="7" t="s">
        <v>1088</v>
      </c>
      <c r="C19" s="7" t="s">
        <v>1089</v>
      </c>
      <c r="D19" s="8" t="s">
        <v>1099</v>
      </c>
      <c r="E19" s="9">
        <v>7</v>
      </c>
      <c r="F19" s="8" t="s">
        <v>1108</v>
      </c>
      <c r="G19" s="7" t="s">
        <v>1092</v>
      </c>
      <c r="H19" s="8" t="s">
        <v>64</v>
      </c>
      <c r="I19" s="7" t="s">
        <v>10</v>
      </c>
      <c r="J19" s="8" t="s">
        <v>1093</v>
      </c>
      <c r="K19" s="11"/>
      <c r="L19" s="12">
        <v>39713.21</v>
      </c>
      <c r="M19" s="10"/>
      <c r="N19" s="10"/>
      <c r="O19" s="10"/>
      <c r="P19" s="10"/>
      <c r="Q19" s="10"/>
      <c r="R19" s="10"/>
      <c r="S19" s="10"/>
      <c r="T19" s="10"/>
    </row>
    <row r="20" spans="1:20" ht="12.75" customHeight="1">
      <c r="A20" s="7" t="s">
        <v>1087</v>
      </c>
      <c r="B20" s="7" t="s">
        <v>1088</v>
      </c>
      <c r="C20" s="7" t="s">
        <v>1089</v>
      </c>
      <c r="D20" s="8" t="s">
        <v>1099</v>
      </c>
      <c r="E20" s="9">
        <v>8</v>
      </c>
      <c r="F20" s="8" t="s">
        <v>1108</v>
      </c>
      <c r="G20" s="7" t="s">
        <v>1092</v>
      </c>
      <c r="H20" s="8" t="s">
        <v>64</v>
      </c>
      <c r="I20" s="7" t="s">
        <v>12</v>
      </c>
      <c r="J20" s="8" t="s">
        <v>1093</v>
      </c>
      <c r="K20" s="11"/>
      <c r="L20" s="12">
        <v>-39713.21</v>
      </c>
      <c r="M20" s="10"/>
      <c r="N20" s="10"/>
      <c r="O20" s="10"/>
      <c r="P20" s="10"/>
      <c r="Q20" s="10"/>
      <c r="R20" s="10"/>
      <c r="S20" s="10"/>
      <c r="T20" s="10"/>
    </row>
    <row r="21" spans="1:20" ht="12.75" customHeight="1">
      <c r="A21" s="7" t="s">
        <v>1087</v>
      </c>
      <c r="B21" s="7" t="s">
        <v>1088</v>
      </c>
      <c r="C21" s="7" t="s">
        <v>1089</v>
      </c>
      <c r="D21" s="8" t="s">
        <v>1099</v>
      </c>
      <c r="E21" s="9">
        <v>9</v>
      </c>
      <c r="F21" s="8" t="s">
        <v>1108</v>
      </c>
      <c r="G21" s="7" t="s">
        <v>1092</v>
      </c>
      <c r="H21" s="8" t="s">
        <v>64</v>
      </c>
      <c r="I21" s="7" t="s">
        <v>10</v>
      </c>
      <c r="J21" s="8" t="s">
        <v>1093</v>
      </c>
      <c r="K21" s="11"/>
      <c r="L21" s="12">
        <v>41413.17</v>
      </c>
      <c r="M21" s="10"/>
      <c r="N21" s="10"/>
      <c r="O21" s="10"/>
      <c r="P21" s="10"/>
      <c r="Q21" s="10"/>
      <c r="R21" s="10"/>
      <c r="S21" s="10"/>
      <c r="T21" s="10"/>
    </row>
    <row r="22" spans="1:20" ht="12.75" customHeight="1">
      <c r="A22" s="7" t="s">
        <v>1087</v>
      </c>
      <c r="B22" s="7" t="s">
        <v>1088</v>
      </c>
      <c r="C22" s="7" t="s">
        <v>1089</v>
      </c>
      <c r="D22" s="8" t="s">
        <v>1099</v>
      </c>
      <c r="E22" s="9">
        <v>10</v>
      </c>
      <c r="F22" s="8" t="s">
        <v>1108</v>
      </c>
      <c r="G22" s="7" t="s">
        <v>1092</v>
      </c>
      <c r="H22" s="8" t="s">
        <v>64</v>
      </c>
      <c r="I22" s="7" t="s">
        <v>18</v>
      </c>
      <c r="J22" s="8" t="s">
        <v>1093</v>
      </c>
      <c r="K22" s="11"/>
      <c r="L22" s="12">
        <v>-41413.17</v>
      </c>
      <c r="M22" s="10"/>
      <c r="N22" s="10"/>
      <c r="O22" s="10"/>
      <c r="P22" s="10"/>
      <c r="Q22" s="10"/>
      <c r="R22" s="10"/>
      <c r="S22" s="10"/>
      <c r="T22" s="10"/>
    </row>
    <row r="23" spans="1:20" ht="12.75" customHeight="1">
      <c r="A23" s="7" t="s">
        <v>1087</v>
      </c>
      <c r="B23" s="7" t="s">
        <v>1088</v>
      </c>
      <c r="C23" s="7" t="s">
        <v>1089</v>
      </c>
      <c r="D23" s="8" t="s">
        <v>1099</v>
      </c>
      <c r="E23" s="9">
        <v>11</v>
      </c>
      <c r="F23" s="8" t="s">
        <v>1109</v>
      </c>
      <c r="G23" s="7" t="s">
        <v>1096</v>
      </c>
      <c r="H23" s="8" t="s">
        <v>1097</v>
      </c>
      <c r="I23" s="7" t="s">
        <v>17</v>
      </c>
      <c r="J23" s="8" t="s">
        <v>1093</v>
      </c>
      <c r="K23" s="11"/>
      <c r="L23" s="12">
        <v>48692227.969999999</v>
      </c>
      <c r="M23" s="10"/>
      <c r="N23" s="10"/>
      <c r="O23" s="10"/>
      <c r="P23" s="10"/>
      <c r="Q23" s="10"/>
      <c r="R23" s="10"/>
      <c r="S23" s="10"/>
      <c r="T23" s="10"/>
    </row>
    <row r="24" spans="1:20" ht="12.75" customHeight="1">
      <c r="A24" s="7" t="s">
        <v>1087</v>
      </c>
      <c r="B24" s="7" t="s">
        <v>1088</v>
      </c>
      <c r="C24" s="7" t="s">
        <v>1089</v>
      </c>
      <c r="D24" s="8" t="s">
        <v>1099</v>
      </c>
      <c r="E24" s="9">
        <v>12</v>
      </c>
      <c r="F24" s="8" t="s">
        <v>1109</v>
      </c>
      <c r="G24" s="7" t="s">
        <v>1096</v>
      </c>
      <c r="H24" s="8" t="s">
        <v>1097</v>
      </c>
      <c r="I24" s="7" t="s">
        <v>1103</v>
      </c>
      <c r="J24" s="8" t="s">
        <v>1093</v>
      </c>
      <c r="K24" s="11"/>
      <c r="L24" s="12">
        <v>-48692227.969999999</v>
      </c>
      <c r="M24" s="10"/>
      <c r="N24" s="10"/>
      <c r="O24" s="10"/>
      <c r="P24" s="10"/>
      <c r="Q24" s="10"/>
      <c r="R24" s="10"/>
      <c r="S24" s="10"/>
      <c r="T24" s="10"/>
    </row>
    <row r="25" spans="1:20" ht="12.75" customHeight="1">
      <c r="A25" s="7" t="s">
        <v>1087</v>
      </c>
      <c r="B25" s="7" t="s">
        <v>1088</v>
      </c>
      <c r="C25" s="7" t="s">
        <v>1089</v>
      </c>
      <c r="D25" s="8" t="s">
        <v>1099</v>
      </c>
      <c r="E25" s="9">
        <v>13</v>
      </c>
      <c r="F25" s="8" t="s">
        <v>1110</v>
      </c>
      <c r="G25" s="7" t="s">
        <v>1096</v>
      </c>
      <c r="H25" s="8" t="s">
        <v>1097</v>
      </c>
      <c r="I25" s="7" t="s">
        <v>10</v>
      </c>
      <c r="J25" s="8" t="s">
        <v>1098</v>
      </c>
      <c r="K25" s="11"/>
      <c r="L25" s="12">
        <v>294446</v>
      </c>
      <c r="M25" s="10"/>
      <c r="N25" s="10"/>
      <c r="O25" s="10"/>
      <c r="P25" s="10"/>
      <c r="Q25" s="10"/>
      <c r="R25" s="10"/>
      <c r="S25" s="10"/>
      <c r="T25" s="10"/>
    </row>
    <row r="26" spans="1:20" ht="12.75" customHeight="1">
      <c r="A26" s="7" t="s">
        <v>1087</v>
      </c>
      <c r="B26" s="7" t="s">
        <v>1088</v>
      </c>
      <c r="C26" s="7" t="s">
        <v>1089</v>
      </c>
      <c r="D26" s="8" t="s">
        <v>1099</v>
      </c>
      <c r="E26" s="9">
        <v>14</v>
      </c>
      <c r="F26" s="8" t="s">
        <v>1110</v>
      </c>
      <c r="G26" s="7" t="s">
        <v>1096</v>
      </c>
      <c r="H26" s="8" t="s">
        <v>1097</v>
      </c>
      <c r="I26" s="7" t="s">
        <v>8</v>
      </c>
      <c r="J26" s="8" t="s">
        <v>1098</v>
      </c>
      <c r="K26" s="11"/>
      <c r="L26" s="12">
        <v>-294446</v>
      </c>
      <c r="M26" s="10"/>
      <c r="N26" s="10"/>
      <c r="O26" s="10"/>
      <c r="P26" s="10"/>
      <c r="Q26" s="10"/>
      <c r="R26" s="10"/>
      <c r="S26" s="10"/>
      <c r="T26" s="10"/>
    </row>
    <row r="27" spans="1:20" ht="12.75" customHeight="1">
      <c r="A27" s="7" t="s">
        <v>1087</v>
      </c>
      <c r="B27" s="7" t="s">
        <v>1088</v>
      </c>
      <c r="C27" s="7" t="s">
        <v>1089</v>
      </c>
      <c r="D27" s="8" t="s">
        <v>1099</v>
      </c>
      <c r="E27" s="9">
        <v>15</v>
      </c>
      <c r="F27" s="8" t="s">
        <v>1111</v>
      </c>
      <c r="G27" s="7" t="s">
        <v>1112</v>
      </c>
      <c r="H27" s="8" t="s">
        <v>980</v>
      </c>
      <c r="I27" s="7" t="s">
        <v>10</v>
      </c>
      <c r="J27" s="8" t="s">
        <v>1113</v>
      </c>
      <c r="K27" s="11"/>
      <c r="L27" s="12">
        <v>-170923.35</v>
      </c>
      <c r="M27" s="10"/>
      <c r="N27" s="10"/>
      <c r="O27" s="10"/>
      <c r="P27" s="10"/>
      <c r="Q27" s="10"/>
      <c r="R27" s="10"/>
      <c r="S27" s="10"/>
      <c r="T27" s="10"/>
    </row>
    <row r="28" spans="1:20" ht="12.75" customHeight="1">
      <c r="A28" s="7" t="s">
        <v>1087</v>
      </c>
      <c r="B28" s="7" t="s">
        <v>1088</v>
      </c>
      <c r="C28" s="7" t="s">
        <v>1089</v>
      </c>
      <c r="D28" s="8" t="s">
        <v>1099</v>
      </c>
      <c r="E28" s="9">
        <v>16</v>
      </c>
      <c r="F28" s="8" t="s">
        <v>1111</v>
      </c>
      <c r="G28" s="7" t="s">
        <v>1112</v>
      </c>
      <c r="H28" s="8" t="s">
        <v>980</v>
      </c>
      <c r="I28" s="7" t="s">
        <v>18</v>
      </c>
      <c r="J28" s="8" t="s">
        <v>1113</v>
      </c>
      <c r="K28" s="11"/>
      <c r="L28" s="12">
        <v>-2550.0100000000002</v>
      </c>
      <c r="M28" s="10"/>
      <c r="N28" s="10"/>
      <c r="O28" s="10"/>
      <c r="P28" s="10"/>
      <c r="Q28" s="10"/>
      <c r="R28" s="10"/>
      <c r="S28" s="10"/>
      <c r="T28" s="10"/>
    </row>
    <row r="29" spans="1:20" ht="12.75" customHeight="1">
      <c r="A29" s="7" t="s">
        <v>1087</v>
      </c>
      <c r="B29" s="7" t="s">
        <v>1088</v>
      </c>
      <c r="C29" s="7" t="s">
        <v>1089</v>
      </c>
      <c r="D29" s="8" t="s">
        <v>1099</v>
      </c>
      <c r="E29" s="9">
        <v>17</v>
      </c>
      <c r="F29" s="8" t="s">
        <v>1111</v>
      </c>
      <c r="G29" s="7" t="s">
        <v>1112</v>
      </c>
      <c r="H29" s="8" t="s">
        <v>980</v>
      </c>
      <c r="I29" s="7" t="s">
        <v>17</v>
      </c>
      <c r="J29" s="8" t="s">
        <v>1113</v>
      </c>
      <c r="K29" s="11"/>
      <c r="L29" s="12">
        <v>-50683.03</v>
      </c>
      <c r="M29" s="10"/>
      <c r="N29" s="10"/>
      <c r="O29" s="10"/>
      <c r="P29" s="10"/>
      <c r="Q29" s="10"/>
      <c r="R29" s="10"/>
      <c r="S29" s="10"/>
      <c r="T29" s="10"/>
    </row>
    <row r="30" spans="1:20" ht="12.75" customHeight="1">
      <c r="A30" s="7" t="s">
        <v>1087</v>
      </c>
      <c r="B30" s="7" t="s">
        <v>1088</v>
      </c>
      <c r="C30" s="7" t="s">
        <v>1089</v>
      </c>
      <c r="D30" s="8" t="s">
        <v>1099</v>
      </c>
      <c r="E30" s="9">
        <v>18</v>
      </c>
      <c r="F30" s="8" t="s">
        <v>1111</v>
      </c>
      <c r="G30" s="7" t="s">
        <v>1112</v>
      </c>
      <c r="H30" s="8" t="s">
        <v>980</v>
      </c>
      <c r="I30" s="7" t="s">
        <v>6</v>
      </c>
      <c r="J30" s="8" t="s">
        <v>1113</v>
      </c>
      <c r="K30" s="11"/>
      <c r="L30" s="12">
        <v>224156.39</v>
      </c>
      <c r="M30" s="10"/>
      <c r="N30" s="10"/>
      <c r="O30" s="10"/>
      <c r="P30" s="10"/>
      <c r="Q30" s="10"/>
      <c r="R30" s="10"/>
      <c r="S30" s="10"/>
      <c r="T30" s="10"/>
    </row>
    <row r="31" spans="1:20" ht="12.75" customHeight="1">
      <c r="A31" s="7" t="s">
        <v>1087</v>
      </c>
      <c r="B31" s="7" t="s">
        <v>1088</v>
      </c>
      <c r="C31" s="7" t="s">
        <v>1089</v>
      </c>
      <c r="D31" s="8" t="s">
        <v>1099</v>
      </c>
      <c r="E31" s="9">
        <v>19</v>
      </c>
      <c r="F31" s="8" t="s">
        <v>1114</v>
      </c>
      <c r="G31" s="7" t="s">
        <v>1092</v>
      </c>
      <c r="H31" s="8" t="s">
        <v>64</v>
      </c>
      <c r="I31" s="7" t="s">
        <v>10</v>
      </c>
      <c r="J31" s="8" t="s">
        <v>1093</v>
      </c>
      <c r="K31" s="11"/>
      <c r="L31" s="12">
        <v>540420.80000000005</v>
      </c>
      <c r="M31" s="10"/>
      <c r="N31" s="10"/>
      <c r="O31" s="10"/>
      <c r="P31" s="10"/>
      <c r="Q31" s="10"/>
      <c r="R31" s="10"/>
      <c r="S31" s="10"/>
      <c r="T31" s="10"/>
    </row>
    <row r="32" spans="1:20" ht="12.75" customHeight="1">
      <c r="A32" s="7" t="s">
        <v>1087</v>
      </c>
      <c r="B32" s="7" t="s">
        <v>1088</v>
      </c>
      <c r="C32" s="7" t="s">
        <v>1089</v>
      </c>
      <c r="D32" s="8" t="s">
        <v>1099</v>
      </c>
      <c r="E32" s="9">
        <v>20</v>
      </c>
      <c r="F32" s="8" t="s">
        <v>1114</v>
      </c>
      <c r="G32" s="7" t="s">
        <v>1092</v>
      </c>
      <c r="H32" s="8" t="s">
        <v>64</v>
      </c>
      <c r="I32" s="7" t="s">
        <v>1103</v>
      </c>
      <c r="J32" s="8" t="s">
        <v>1093</v>
      </c>
      <c r="K32" s="11"/>
      <c r="L32" s="12">
        <v>-540420.80000000005</v>
      </c>
      <c r="M32" s="10"/>
      <c r="N32" s="10"/>
      <c r="O32" s="10"/>
      <c r="P32" s="10"/>
      <c r="Q32" s="10"/>
      <c r="R32" s="10"/>
      <c r="S32" s="10"/>
      <c r="T32" s="10"/>
    </row>
    <row r="33" spans="1:20" ht="12.75" customHeight="1">
      <c r="A33" s="7" t="s">
        <v>1087</v>
      </c>
      <c r="B33" s="7" t="s">
        <v>1088</v>
      </c>
      <c r="C33" s="7" t="s">
        <v>1089</v>
      </c>
      <c r="D33" s="8" t="s">
        <v>1099</v>
      </c>
      <c r="E33" s="9">
        <v>21</v>
      </c>
      <c r="F33" s="8" t="s">
        <v>1114</v>
      </c>
      <c r="G33" s="7" t="s">
        <v>1096</v>
      </c>
      <c r="H33" s="8" t="s">
        <v>1097</v>
      </c>
      <c r="I33" s="7" t="s">
        <v>10</v>
      </c>
      <c r="J33" s="8" t="s">
        <v>1093</v>
      </c>
      <c r="K33" s="11"/>
      <c r="L33" s="12">
        <v>-572846.05000000005</v>
      </c>
      <c r="M33" s="10"/>
      <c r="N33" s="10"/>
      <c r="O33" s="10"/>
      <c r="P33" s="10"/>
      <c r="Q33" s="10"/>
      <c r="R33" s="10"/>
      <c r="S33" s="10"/>
      <c r="T33" s="10"/>
    </row>
    <row r="34" spans="1:20" ht="12.75" customHeight="1">
      <c r="A34" s="7" t="s">
        <v>1087</v>
      </c>
      <c r="B34" s="7" t="s">
        <v>1088</v>
      </c>
      <c r="C34" s="7" t="s">
        <v>1089</v>
      </c>
      <c r="D34" s="8" t="s">
        <v>1099</v>
      </c>
      <c r="E34" s="9">
        <v>22</v>
      </c>
      <c r="F34" s="8" t="s">
        <v>1114</v>
      </c>
      <c r="G34" s="7" t="s">
        <v>1096</v>
      </c>
      <c r="H34" s="8" t="s">
        <v>1097</v>
      </c>
      <c r="I34" s="7" t="s">
        <v>1103</v>
      </c>
      <c r="J34" s="8" t="s">
        <v>1093</v>
      </c>
      <c r="K34" s="11"/>
      <c r="L34" s="12">
        <v>572846.05000000005</v>
      </c>
      <c r="M34" s="10"/>
      <c r="N34" s="10"/>
      <c r="O34" s="10"/>
      <c r="P34" s="10"/>
      <c r="Q34" s="10"/>
      <c r="R34" s="10"/>
      <c r="S34" s="10"/>
      <c r="T34" s="10"/>
    </row>
    <row r="35" spans="1:20" ht="12.75" customHeight="1">
      <c r="A35" s="7" t="s">
        <v>1087</v>
      </c>
      <c r="B35" s="7" t="s">
        <v>1088</v>
      </c>
      <c r="C35" s="7" t="s">
        <v>1089</v>
      </c>
      <c r="D35" s="8" t="s">
        <v>1115</v>
      </c>
      <c r="E35" s="9">
        <v>1</v>
      </c>
      <c r="F35" s="8" t="s">
        <v>1116</v>
      </c>
      <c r="G35" s="7" t="s">
        <v>1117</v>
      </c>
      <c r="H35" s="8" t="s">
        <v>1118</v>
      </c>
      <c r="I35" s="7" t="s">
        <v>14</v>
      </c>
      <c r="J35" s="8" t="s">
        <v>1093</v>
      </c>
      <c r="K35" s="11"/>
      <c r="L35" s="12">
        <v>-11688.68</v>
      </c>
      <c r="M35" s="10"/>
      <c r="N35" s="10"/>
      <c r="O35" s="10"/>
      <c r="P35" s="10"/>
      <c r="Q35" s="10"/>
      <c r="R35" s="10"/>
      <c r="S35" s="10"/>
      <c r="T35" s="10"/>
    </row>
    <row r="36" spans="1:20" ht="12.75" customHeight="1">
      <c r="A36" s="7" t="s">
        <v>1087</v>
      </c>
      <c r="B36" s="7" t="s">
        <v>1088</v>
      </c>
      <c r="C36" s="7" t="s">
        <v>1089</v>
      </c>
      <c r="D36" s="8" t="s">
        <v>1115</v>
      </c>
      <c r="E36" s="9">
        <v>2</v>
      </c>
      <c r="F36" s="8" t="s">
        <v>1116</v>
      </c>
      <c r="G36" s="7" t="s">
        <v>1117</v>
      </c>
      <c r="H36" s="8" t="s">
        <v>1118</v>
      </c>
      <c r="I36" s="7" t="s">
        <v>731</v>
      </c>
      <c r="J36" s="8" t="s">
        <v>1093</v>
      </c>
      <c r="K36" s="11"/>
      <c r="L36" s="12">
        <v>11688.68</v>
      </c>
      <c r="M36" s="10"/>
      <c r="N36" s="10"/>
      <c r="O36" s="10"/>
      <c r="P36" s="10"/>
      <c r="Q36" s="10"/>
      <c r="R36" s="10"/>
      <c r="S36" s="10"/>
      <c r="T36" s="10"/>
    </row>
    <row r="37" spans="1:20" ht="12.75" customHeight="1">
      <c r="A37" s="7" t="s">
        <v>1087</v>
      </c>
      <c r="B37" s="7" t="s">
        <v>1088</v>
      </c>
      <c r="C37" s="7" t="s">
        <v>1089</v>
      </c>
      <c r="D37" s="8" t="s">
        <v>1115</v>
      </c>
      <c r="E37" s="9">
        <v>3</v>
      </c>
      <c r="F37" s="8" t="s">
        <v>1119</v>
      </c>
      <c r="G37" s="7" t="s">
        <v>1120</v>
      </c>
      <c r="H37" s="8" t="s">
        <v>980</v>
      </c>
      <c r="I37" s="7" t="s">
        <v>14</v>
      </c>
      <c r="J37" s="8" t="s">
        <v>1093</v>
      </c>
      <c r="K37" s="11"/>
      <c r="L37" s="12">
        <v>-284414.59000000003</v>
      </c>
      <c r="M37" s="10"/>
      <c r="N37" s="10"/>
      <c r="O37" s="10"/>
      <c r="P37" s="10"/>
      <c r="Q37" s="10"/>
      <c r="R37" s="10"/>
      <c r="S37" s="10"/>
      <c r="T37" s="10"/>
    </row>
    <row r="38" spans="1:20" ht="12.75" customHeight="1">
      <c r="A38" s="7" t="s">
        <v>1087</v>
      </c>
      <c r="B38" s="7" t="s">
        <v>1088</v>
      </c>
      <c r="C38" s="7" t="s">
        <v>1089</v>
      </c>
      <c r="D38" s="8" t="s">
        <v>1115</v>
      </c>
      <c r="E38" s="9">
        <v>4</v>
      </c>
      <c r="F38" s="8" t="s">
        <v>1119</v>
      </c>
      <c r="G38" s="7" t="s">
        <v>1120</v>
      </c>
      <c r="H38" s="8" t="s">
        <v>980</v>
      </c>
      <c r="I38" s="7" t="s">
        <v>15</v>
      </c>
      <c r="J38" s="8" t="s">
        <v>1093</v>
      </c>
      <c r="K38" s="11"/>
      <c r="L38" s="12">
        <v>284414.59000000003</v>
      </c>
      <c r="M38" s="10"/>
      <c r="N38" s="10"/>
      <c r="O38" s="10"/>
      <c r="P38" s="10"/>
      <c r="Q38" s="10"/>
      <c r="R38" s="10"/>
      <c r="S38" s="10"/>
      <c r="T38" s="10"/>
    </row>
    <row r="39" spans="1:20" ht="12.75" customHeight="1">
      <c r="A39" s="7" t="s">
        <v>1087</v>
      </c>
      <c r="B39" s="7" t="s">
        <v>1088</v>
      </c>
      <c r="C39" s="7" t="s">
        <v>1089</v>
      </c>
      <c r="D39" s="8" t="s">
        <v>1115</v>
      </c>
      <c r="E39" s="9">
        <v>5</v>
      </c>
      <c r="F39" s="8" t="s">
        <v>1121</v>
      </c>
      <c r="G39" s="7" t="s">
        <v>1120</v>
      </c>
      <c r="H39" s="8" t="s">
        <v>980</v>
      </c>
      <c r="I39" s="7" t="s">
        <v>14</v>
      </c>
      <c r="J39" s="8" t="s">
        <v>1093</v>
      </c>
      <c r="K39" s="11"/>
      <c r="L39" s="12">
        <v>-55838.19</v>
      </c>
      <c r="M39" s="10"/>
      <c r="N39" s="10"/>
      <c r="O39" s="10"/>
      <c r="P39" s="10"/>
      <c r="Q39" s="10"/>
      <c r="R39" s="10"/>
      <c r="S39" s="10"/>
      <c r="T39" s="10"/>
    </row>
    <row r="40" spans="1:20" ht="12.75" customHeight="1">
      <c r="A40" s="7" t="s">
        <v>1087</v>
      </c>
      <c r="B40" s="7" t="s">
        <v>1088</v>
      </c>
      <c r="C40" s="7" t="s">
        <v>1089</v>
      </c>
      <c r="D40" s="8" t="s">
        <v>1115</v>
      </c>
      <c r="E40" s="9">
        <v>6</v>
      </c>
      <c r="F40" s="8" t="s">
        <v>1121</v>
      </c>
      <c r="G40" s="7" t="s">
        <v>1120</v>
      </c>
      <c r="H40" s="8" t="s">
        <v>980</v>
      </c>
      <c r="I40" s="7" t="s">
        <v>15</v>
      </c>
      <c r="J40" s="8" t="s">
        <v>1093</v>
      </c>
      <c r="K40" s="11"/>
      <c r="L40" s="12">
        <v>55838.19</v>
      </c>
      <c r="M40" s="10"/>
      <c r="N40" s="10"/>
      <c r="O40" s="10"/>
      <c r="P40" s="10"/>
      <c r="Q40" s="10"/>
      <c r="R40" s="10"/>
      <c r="S40" s="10"/>
      <c r="T40" s="10"/>
    </row>
    <row r="41" spans="1:20" ht="12.75" customHeight="1">
      <c r="A41" s="7" t="s">
        <v>1087</v>
      </c>
      <c r="B41" s="7" t="s">
        <v>1088</v>
      </c>
      <c r="C41" s="7" t="s">
        <v>1089</v>
      </c>
      <c r="D41" s="8" t="s">
        <v>1115</v>
      </c>
      <c r="E41" s="9">
        <v>7</v>
      </c>
      <c r="F41" s="8" t="s">
        <v>1122</v>
      </c>
      <c r="G41" s="7" t="s">
        <v>1117</v>
      </c>
      <c r="H41" s="8" t="s">
        <v>1118</v>
      </c>
      <c r="I41" s="7" t="s">
        <v>14</v>
      </c>
      <c r="J41" s="8" t="s">
        <v>1093</v>
      </c>
      <c r="K41" s="11"/>
      <c r="L41" s="12">
        <v>-34159.78</v>
      </c>
      <c r="M41" s="10"/>
      <c r="N41" s="10"/>
      <c r="O41" s="10"/>
      <c r="P41" s="10"/>
      <c r="Q41" s="10"/>
      <c r="R41" s="10"/>
      <c r="S41" s="10"/>
      <c r="T41" s="10"/>
    </row>
    <row r="42" spans="1:20" ht="12.75" customHeight="1">
      <c r="A42" s="7" t="s">
        <v>1087</v>
      </c>
      <c r="B42" s="7" t="s">
        <v>1088</v>
      </c>
      <c r="C42" s="7" t="s">
        <v>1089</v>
      </c>
      <c r="D42" s="8" t="s">
        <v>1115</v>
      </c>
      <c r="E42" s="9">
        <v>8</v>
      </c>
      <c r="F42" s="8" t="s">
        <v>1122</v>
      </c>
      <c r="G42" s="7" t="s">
        <v>1117</v>
      </c>
      <c r="H42" s="8" t="s">
        <v>1118</v>
      </c>
      <c r="I42" s="7" t="s">
        <v>15</v>
      </c>
      <c r="J42" s="8" t="s">
        <v>1093</v>
      </c>
      <c r="K42" s="11"/>
      <c r="L42" s="12">
        <v>34159.78</v>
      </c>
      <c r="M42" s="10"/>
      <c r="N42" s="10"/>
      <c r="O42" s="10"/>
      <c r="P42" s="10"/>
      <c r="Q42" s="10"/>
      <c r="R42" s="10"/>
      <c r="S42" s="10"/>
      <c r="T42" s="10"/>
    </row>
    <row r="43" spans="1:20" ht="12.75" customHeight="1">
      <c r="A43" s="7" t="s">
        <v>1087</v>
      </c>
      <c r="B43" s="7" t="s">
        <v>1088</v>
      </c>
      <c r="C43" s="7" t="s">
        <v>1089</v>
      </c>
      <c r="D43" s="8" t="s">
        <v>1115</v>
      </c>
      <c r="E43" s="9">
        <v>9</v>
      </c>
      <c r="F43" s="8" t="s">
        <v>1123</v>
      </c>
      <c r="G43" s="7" t="s">
        <v>1117</v>
      </c>
      <c r="H43" s="8" t="s">
        <v>1118</v>
      </c>
      <c r="I43" s="7" t="s">
        <v>14</v>
      </c>
      <c r="J43" s="8" t="s">
        <v>1093</v>
      </c>
      <c r="K43" s="11"/>
      <c r="L43" s="12">
        <v>-3542.34</v>
      </c>
      <c r="M43" s="10"/>
      <c r="N43" s="10"/>
      <c r="O43" s="10"/>
      <c r="P43" s="10"/>
      <c r="Q43" s="10"/>
      <c r="R43" s="10"/>
      <c r="S43" s="10"/>
      <c r="T43" s="10"/>
    </row>
    <row r="44" spans="1:20" ht="12.75" customHeight="1">
      <c r="A44" s="7" t="s">
        <v>1087</v>
      </c>
      <c r="B44" s="7" t="s">
        <v>1088</v>
      </c>
      <c r="C44" s="7" t="s">
        <v>1089</v>
      </c>
      <c r="D44" s="8" t="s">
        <v>1115</v>
      </c>
      <c r="E44" s="9">
        <v>10</v>
      </c>
      <c r="F44" s="8" t="s">
        <v>1123</v>
      </c>
      <c r="G44" s="7" t="s">
        <v>1117</v>
      </c>
      <c r="H44" s="8" t="s">
        <v>1118</v>
      </c>
      <c r="I44" s="7" t="s">
        <v>15</v>
      </c>
      <c r="J44" s="8" t="s">
        <v>1093</v>
      </c>
      <c r="K44" s="11"/>
      <c r="L44" s="12">
        <v>3542.34</v>
      </c>
      <c r="M44" s="10"/>
      <c r="N44" s="10"/>
      <c r="O44" s="10"/>
      <c r="P44" s="10"/>
      <c r="Q44" s="10"/>
      <c r="R44" s="10"/>
      <c r="S44" s="10"/>
      <c r="T44" s="10"/>
    </row>
    <row r="45" spans="1:20" ht="12.75" customHeight="1">
      <c r="A45" s="7" t="s">
        <v>1087</v>
      </c>
      <c r="B45" s="7" t="s">
        <v>1088</v>
      </c>
      <c r="C45" s="7" t="s">
        <v>1089</v>
      </c>
      <c r="D45" s="8" t="s">
        <v>1115</v>
      </c>
      <c r="E45" s="9">
        <v>11</v>
      </c>
      <c r="F45" s="8" t="s">
        <v>1124</v>
      </c>
      <c r="G45" s="7" t="s">
        <v>1117</v>
      </c>
      <c r="H45" s="8" t="s">
        <v>1118</v>
      </c>
      <c r="I45" s="7" t="s">
        <v>14</v>
      </c>
      <c r="J45" s="8" t="s">
        <v>1093</v>
      </c>
      <c r="K45" s="11"/>
      <c r="L45" s="12">
        <v>-1783.02</v>
      </c>
      <c r="M45" s="10"/>
      <c r="N45" s="10"/>
      <c r="O45" s="10"/>
      <c r="P45" s="10"/>
      <c r="Q45" s="10"/>
      <c r="R45" s="10"/>
      <c r="S45" s="10"/>
      <c r="T45" s="10"/>
    </row>
    <row r="46" spans="1:20" ht="12.75" customHeight="1">
      <c r="A46" s="7" t="s">
        <v>1087</v>
      </c>
      <c r="B46" s="7" t="s">
        <v>1088</v>
      </c>
      <c r="C46" s="7" t="s">
        <v>1089</v>
      </c>
      <c r="D46" s="8" t="s">
        <v>1115</v>
      </c>
      <c r="E46" s="9">
        <v>12</v>
      </c>
      <c r="F46" s="8" t="s">
        <v>1124</v>
      </c>
      <c r="G46" s="7" t="s">
        <v>1117</v>
      </c>
      <c r="H46" s="8" t="s">
        <v>1118</v>
      </c>
      <c r="I46" s="7" t="s">
        <v>15</v>
      </c>
      <c r="J46" s="8" t="s">
        <v>1093</v>
      </c>
      <c r="K46" s="11"/>
      <c r="L46" s="12">
        <v>1783.02</v>
      </c>
      <c r="M46" s="10"/>
      <c r="N46" s="10"/>
      <c r="O46" s="10"/>
      <c r="P46" s="10"/>
      <c r="Q46" s="10"/>
      <c r="R46" s="10"/>
      <c r="S46" s="10"/>
      <c r="T46" s="10"/>
    </row>
    <row r="47" spans="1:20" ht="12.75" customHeight="1">
      <c r="A47" s="7" t="s">
        <v>1087</v>
      </c>
      <c r="B47" s="7" t="s">
        <v>1088</v>
      </c>
      <c r="C47" s="7" t="s">
        <v>1089</v>
      </c>
      <c r="D47" s="8" t="s">
        <v>1115</v>
      </c>
      <c r="E47" s="9">
        <v>13</v>
      </c>
      <c r="F47" s="8" t="s">
        <v>1125</v>
      </c>
      <c r="G47" s="7" t="s">
        <v>1126</v>
      </c>
      <c r="H47" s="8" t="s">
        <v>1118</v>
      </c>
      <c r="I47" s="7" t="s">
        <v>14</v>
      </c>
      <c r="J47" s="8" t="s">
        <v>1093</v>
      </c>
      <c r="K47" s="11"/>
      <c r="L47" s="12">
        <v>-18274.47</v>
      </c>
      <c r="M47" s="10"/>
      <c r="N47" s="10"/>
      <c r="O47" s="10"/>
      <c r="P47" s="10"/>
      <c r="Q47" s="10"/>
      <c r="R47" s="10"/>
      <c r="S47" s="10"/>
      <c r="T47" s="10"/>
    </row>
    <row r="48" spans="1:20" ht="12.75" customHeight="1">
      <c r="A48" s="7" t="s">
        <v>1087</v>
      </c>
      <c r="B48" s="7" t="s">
        <v>1088</v>
      </c>
      <c r="C48" s="7" t="s">
        <v>1089</v>
      </c>
      <c r="D48" s="8" t="s">
        <v>1115</v>
      </c>
      <c r="E48" s="9">
        <v>14</v>
      </c>
      <c r="F48" s="8" t="s">
        <v>1125</v>
      </c>
      <c r="G48" s="7" t="s">
        <v>1126</v>
      </c>
      <c r="H48" s="8" t="s">
        <v>1118</v>
      </c>
      <c r="I48" s="7" t="s">
        <v>15</v>
      </c>
      <c r="J48" s="8" t="s">
        <v>1093</v>
      </c>
      <c r="K48" s="11"/>
      <c r="L48" s="12">
        <v>18274.47</v>
      </c>
      <c r="M48" s="10"/>
      <c r="N48" s="10"/>
      <c r="O48" s="10"/>
      <c r="P48" s="10"/>
      <c r="Q48" s="10"/>
      <c r="R48" s="10"/>
      <c r="S48" s="10"/>
      <c r="T48" s="10"/>
    </row>
    <row r="49" spans="1:20" ht="12.75" customHeight="1">
      <c r="A49" s="7" t="s">
        <v>1087</v>
      </c>
      <c r="B49" s="7" t="s">
        <v>1088</v>
      </c>
      <c r="C49" s="7" t="s">
        <v>1089</v>
      </c>
      <c r="D49" s="8" t="s">
        <v>1115</v>
      </c>
      <c r="E49" s="9">
        <v>15</v>
      </c>
      <c r="F49" s="8" t="s">
        <v>1127</v>
      </c>
      <c r="G49" s="7" t="s">
        <v>1128</v>
      </c>
      <c r="H49" s="8" t="s">
        <v>980</v>
      </c>
      <c r="I49" s="7" t="s">
        <v>14</v>
      </c>
      <c r="J49" s="8" t="s">
        <v>1093</v>
      </c>
      <c r="K49" s="11"/>
      <c r="L49" s="12">
        <v>-120261.4</v>
      </c>
      <c r="M49" s="10"/>
      <c r="N49" s="10"/>
      <c r="O49" s="10"/>
      <c r="P49" s="10"/>
      <c r="Q49" s="10"/>
      <c r="R49" s="10"/>
      <c r="S49" s="10"/>
      <c r="T49" s="10"/>
    </row>
    <row r="50" spans="1:20" ht="12.75" customHeight="1">
      <c r="A50" s="7" t="s">
        <v>1087</v>
      </c>
      <c r="B50" s="7" t="s">
        <v>1088</v>
      </c>
      <c r="C50" s="7" t="s">
        <v>1089</v>
      </c>
      <c r="D50" s="8" t="s">
        <v>1115</v>
      </c>
      <c r="E50" s="9">
        <v>16</v>
      </c>
      <c r="F50" s="8" t="s">
        <v>1127</v>
      </c>
      <c r="G50" s="7" t="s">
        <v>1128</v>
      </c>
      <c r="H50" s="8" t="s">
        <v>980</v>
      </c>
      <c r="I50" s="7" t="s">
        <v>15</v>
      </c>
      <c r="J50" s="8" t="s">
        <v>1093</v>
      </c>
      <c r="K50" s="11"/>
      <c r="L50" s="12">
        <v>120261.4</v>
      </c>
      <c r="M50" s="10"/>
      <c r="N50" s="10"/>
      <c r="O50" s="10"/>
      <c r="P50" s="10"/>
      <c r="Q50" s="10"/>
      <c r="R50" s="10"/>
      <c r="S50" s="10"/>
      <c r="T50" s="10"/>
    </row>
    <row r="51" spans="1:20" ht="12.75" customHeight="1">
      <c r="A51" s="7" t="s">
        <v>1087</v>
      </c>
      <c r="B51" s="7" t="s">
        <v>1088</v>
      </c>
      <c r="C51" s="7" t="s">
        <v>1089</v>
      </c>
      <c r="D51" s="8" t="s">
        <v>1115</v>
      </c>
      <c r="E51" s="9">
        <v>17</v>
      </c>
      <c r="F51" s="8" t="s">
        <v>1129</v>
      </c>
      <c r="G51" s="7" t="s">
        <v>1130</v>
      </c>
      <c r="H51" s="8" t="s">
        <v>123</v>
      </c>
      <c r="I51" s="7" t="s">
        <v>14</v>
      </c>
      <c r="J51" s="8" t="s">
        <v>1093</v>
      </c>
      <c r="K51" s="12">
        <v>211344.1</v>
      </c>
      <c r="L51" s="11"/>
      <c r="M51" s="10"/>
      <c r="N51" s="10"/>
      <c r="O51" s="10"/>
      <c r="P51" s="10"/>
      <c r="Q51" s="10"/>
      <c r="R51" s="10"/>
      <c r="S51" s="10"/>
      <c r="T51" s="10"/>
    </row>
    <row r="52" spans="1:20" ht="12.75" customHeight="1">
      <c r="A52" s="7" t="s">
        <v>1087</v>
      </c>
      <c r="B52" s="7" t="s">
        <v>1088</v>
      </c>
      <c r="C52" s="7" t="s">
        <v>1089</v>
      </c>
      <c r="D52" s="8" t="s">
        <v>1115</v>
      </c>
      <c r="E52" s="9">
        <v>18</v>
      </c>
      <c r="F52" s="8" t="s">
        <v>1129</v>
      </c>
      <c r="G52" s="7" t="s">
        <v>1130</v>
      </c>
      <c r="H52" s="8" t="s">
        <v>123</v>
      </c>
      <c r="I52" s="7" t="s">
        <v>1103</v>
      </c>
      <c r="J52" s="8" t="s">
        <v>1093</v>
      </c>
      <c r="K52" s="11">
        <v>-211344.1</v>
      </c>
      <c r="L52" s="12"/>
      <c r="M52" s="10"/>
      <c r="N52" s="10"/>
      <c r="O52" s="10"/>
      <c r="P52" s="10"/>
      <c r="Q52" s="10"/>
      <c r="R52" s="10"/>
      <c r="S52" s="10"/>
      <c r="T52" s="10"/>
    </row>
    <row r="53" spans="1:20" ht="12.75" customHeight="1">
      <c r="A53" s="7" t="s">
        <v>1087</v>
      </c>
      <c r="B53" s="7" t="s">
        <v>1088</v>
      </c>
      <c r="C53" s="7" t="s">
        <v>1089</v>
      </c>
      <c r="D53" s="8" t="s">
        <v>1115</v>
      </c>
      <c r="E53" s="9">
        <v>19</v>
      </c>
      <c r="F53" s="8" t="s">
        <v>1129</v>
      </c>
      <c r="G53" s="7" t="s">
        <v>1131</v>
      </c>
      <c r="H53" s="8" t="s">
        <v>68</v>
      </c>
      <c r="I53" s="7" t="s">
        <v>1103</v>
      </c>
      <c r="J53" s="8" t="s">
        <v>1093</v>
      </c>
      <c r="K53" s="12"/>
      <c r="L53" s="11">
        <v>-211344.1</v>
      </c>
      <c r="M53" s="10"/>
      <c r="N53" s="10"/>
      <c r="O53" s="10"/>
      <c r="P53" s="10"/>
      <c r="Q53" s="10"/>
      <c r="R53" s="10"/>
      <c r="S53" s="10"/>
      <c r="T53" s="10"/>
    </row>
    <row r="54" spans="1:20" ht="12.75" customHeight="1">
      <c r="A54" s="7" t="s">
        <v>1087</v>
      </c>
      <c r="B54" s="7" t="s">
        <v>1088</v>
      </c>
      <c r="C54" s="7" t="s">
        <v>1089</v>
      </c>
      <c r="D54" s="8" t="s">
        <v>1115</v>
      </c>
      <c r="E54" s="9">
        <v>20</v>
      </c>
      <c r="F54" s="8" t="s">
        <v>1129</v>
      </c>
      <c r="G54" s="7" t="s">
        <v>1131</v>
      </c>
      <c r="H54" s="8" t="s">
        <v>68</v>
      </c>
      <c r="I54" s="7" t="s">
        <v>731</v>
      </c>
      <c r="J54" s="8" t="s">
        <v>1093</v>
      </c>
      <c r="K54" s="12"/>
      <c r="L54" s="11">
        <v>211344.1</v>
      </c>
      <c r="M54" s="10"/>
      <c r="N54" s="10"/>
      <c r="O54" s="10"/>
      <c r="P54" s="10"/>
      <c r="Q54" s="10"/>
      <c r="R54" s="10"/>
      <c r="S54" s="10"/>
      <c r="T54" s="10"/>
    </row>
    <row r="55" spans="1:20" ht="12.75" customHeight="1">
      <c r="A55" s="7" t="s">
        <v>1087</v>
      </c>
      <c r="B55" s="7" t="s">
        <v>1088</v>
      </c>
      <c r="C55" s="7" t="s">
        <v>1089</v>
      </c>
      <c r="D55" s="8" t="s">
        <v>1115</v>
      </c>
      <c r="E55" s="9">
        <v>21</v>
      </c>
      <c r="F55" s="8" t="s">
        <v>1132</v>
      </c>
      <c r="G55" s="7" t="s">
        <v>1130</v>
      </c>
      <c r="H55" s="8" t="s">
        <v>123</v>
      </c>
      <c r="I55" s="7" t="s">
        <v>14</v>
      </c>
      <c r="J55" s="8" t="s">
        <v>1093</v>
      </c>
      <c r="K55" s="11">
        <v>55668.56</v>
      </c>
      <c r="L55" s="12"/>
      <c r="M55" s="10"/>
      <c r="N55" s="10"/>
      <c r="O55" s="10"/>
      <c r="P55" s="10"/>
      <c r="Q55" s="10"/>
      <c r="R55" s="10"/>
      <c r="S55" s="10"/>
      <c r="T55" s="10"/>
    </row>
    <row r="56" spans="1:20" ht="12.75" customHeight="1">
      <c r="A56" s="7" t="s">
        <v>1087</v>
      </c>
      <c r="B56" s="7" t="s">
        <v>1088</v>
      </c>
      <c r="C56" s="7" t="s">
        <v>1089</v>
      </c>
      <c r="D56" s="8" t="s">
        <v>1115</v>
      </c>
      <c r="E56" s="9">
        <v>22</v>
      </c>
      <c r="F56" s="8" t="s">
        <v>1132</v>
      </c>
      <c r="G56" s="7" t="s">
        <v>1133</v>
      </c>
      <c r="H56" s="8" t="s">
        <v>129</v>
      </c>
      <c r="I56" s="7" t="s">
        <v>6</v>
      </c>
      <c r="J56" s="8" t="s">
        <v>1093</v>
      </c>
      <c r="K56" s="11">
        <v>-55668.56</v>
      </c>
      <c r="L56" s="12"/>
      <c r="M56" s="10"/>
      <c r="N56" s="10"/>
      <c r="O56" s="10"/>
      <c r="P56" s="10"/>
      <c r="Q56" s="10"/>
      <c r="R56" s="10"/>
      <c r="S56" s="10"/>
      <c r="T56" s="10"/>
    </row>
    <row r="57" spans="1:20" ht="12.75" customHeight="1">
      <c r="A57" s="7" t="s">
        <v>1087</v>
      </c>
      <c r="B57" s="7" t="s">
        <v>1088</v>
      </c>
      <c r="C57" s="7" t="s">
        <v>1089</v>
      </c>
      <c r="D57" s="8" t="s">
        <v>1115</v>
      </c>
      <c r="E57" s="9">
        <v>23</v>
      </c>
      <c r="F57" s="8" t="s">
        <v>1134</v>
      </c>
      <c r="G57" s="7" t="s">
        <v>1096</v>
      </c>
      <c r="H57" s="8" t="s">
        <v>1097</v>
      </c>
      <c r="I57" s="7" t="s">
        <v>14</v>
      </c>
      <c r="J57" s="8" t="s">
        <v>1098</v>
      </c>
      <c r="K57" s="11"/>
      <c r="L57" s="12">
        <v>-357585.86</v>
      </c>
      <c r="M57" s="10"/>
      <c r="N57" s="10"/>
      <c r="O57" s="10"/>
      <c r="P57" s="10"/>
      <c r="Q57" s="10"/>
      <c r="R57" s="10"/>
      <c r="S57" s="10"/>
      <c r="T57" s="10"/>
    </row>
    <row r="58" spans="1:20" ht="12.75" customHeight="1">
      <c r="A58" s="7" t="s">
        <v>1087</v>
      </c>
      <c r="B58" s="7" t="s">
        <v>1088</v>
      </c>
      <c r="C58" s="7" t="s">
        <v>1089</v>
      </c>
      <c r="D58" s="8" t="s">
        <v>1115</v>
      </c>
      <c r="E58" s="9">
        <v>24</v>
      </c>
      <c r="F58" s="8" t="s">
        <v>1134</v>
      </c>
      <c r="G58" s="7" t="s">
        <v>1096</v>
      </c>
      <c r="H58" s="8" t="s">
        <v>1097</v>
      </c>
      <c r="I58" s="7" t="s">
        <v>15</v>
      </c>
      <c r="J58" s="8" t="s">
        <v>1098</v>
      </c>
      <c r="K58" s="11"/>
      <c r="L58" s="12">
        <v>357585.86</v>
      </c>
      <c r="M58" s="10"/>
      <c r="N58" s="10"/>
      <c r="O58" s="10"/>
      <c r="P58" s="10"/>
      <c r="Q58" s="10"/>
      <c r="R58" s="10"/>
      <c r="S58" s="10"/>
      <c r="T58" s="10"/>
    </row>
    <row r="59" spans="1:20" ht="12.75" customHeight="1">
      <c r="A59" s="7" t="s">
        <v>1087</v>
      </c>
      <c r="B59" s="7" t="s">
        <v>1088</v>
      </c>
      <c r="C59" s="7" t="s">
        <v>1089</v>
      </c>
      <c r="D59" s="8" t="s">
        <v>1135</v>
      </c>
      <c r="E59" s="9">
        <v>1</v>
      </c>
      <c r="F59" s="8" t="s">
        <v>1136</v>
      </c>
      <c r="G59" s="7" t="s">
        <v>1112</v>
      </c>
      <c r="H59" s="8" t="s">
        <v>980</v>
      </c>
      <c r="I59" s="7" t="s">
        <v>12</v>
      </c>
      <c r="J59" s="8" t="s">
        <v>1113</v>
      </c>
      <c r="K59" s="11"/>
      <c r="L59" s="12">
        <v>-7015.35</v>
      </c>
      <c r="M59" s="10"/>
      <c r="N59" s="10"/>
      <c r="O59" s="10"/>
      <c r="P59" s="10"/>
      <c r="Q59" s="10"/>
      <c r="R59" s="10"/>
      <c r="S59" s="10"/>
      <c r="T59" s="10"/>
    </row>
    <row r="60" spans="1:20" ht="12.75" customHeight="1">
      <c r="A60" s="7" t="s">
        <v>1087</v>
      </c>
      <c r="B60" s="7" t="s">
        <v>1088</v>
      </c>
      <c r="C60" s="7" t="s">
        <v>1089</v>
      </c>
      <c r="D60" s="8" t="s">
        <v>1135</v>
      </c>
      <c r="E60" s="9">
        <v>2</v>
      </c>
      <c r="F60" s="8" t="s">
        <v>1137</v>
      </c>
      <c r="G60" s="7" t="s">
        <v>1112</v>
      </c>
      <c r="H60" s="8" t="s">
        <v>980</v>
      </c>
      <c r="I60" s="7" t="s">
        <v>13</v>
      </c>
      <c r="J60" s="8" t="s">
        <v>1113</v>
      </c>
      <c r="K60" s="11"/>
      <c r="L60" s="12">
        <v>-8724.81</v>
      </c>
      <c r="M60" s="10"/>
      <c r="N60" s="10"/>
      <c r="O60" s="10"/>
      <c r="P60" s="10"/>
      <c r="Q60" s="10"/>
      <c r="R60" s="10"/>
      <c r="S60" s="10"/>
      <c r="T60" s="10"/>
    </row>
    <row r="61" spans="1:20" ht="12.75" customHeight="1">
      <c r="A61" s="7" t="s">
        <v>1087</v>
      </c>
      <c r="B61" s="7" t="s">
        <v>1088</v>
      </c>
      <c r="C61" s="7" t="s">
        <v>1089</v>
      </c>
      <c r="D61" s="8" t="s">
        <v>1135</v>
      </c>
      <c r="E61" s="9">
        <v>3</v>
      </c>
      <c r="F61" s="8" t="s">
        <v>1138</v>
      </c>
      <c r="G61" s="7" t="s">
        <v>1112</v>
      </c>
      <c r="H61" s="8" t="s">
        <v>980</v>
      </c>
      <c r="I61" s="7" t="s">
        <v>15</v>
      </c>
      <c r="J61" s="8" t="s">
        <v>1113</v>
      </c>
      <c r="K61" s="12"/>
      <c r="L61" s="11">
        <v>-1137.07</v>
      </c>
      <c r="M61" s="10"/>
      <c r="N61" s="10"/>
      <c r="O61" s="10"/>
      <c r="P61" s="10"/>
      <c r="Q61" s="10"/>
      <c r="R61" s="10"/>
      <c r="S61" s="10"/>
      <c r="T61" s="10"/>
    </row>
    <row r="62" spans="1:20" ht="12.75" customHeight="1">
      <c r="A62" s="7" t="s">
        <v>1087</v>
      </c>
      <c r="B62" s="7" t="s">
        <v>1088</v>
      </c>
      <c r="C62" s="7" t="s">
        <v>1089</v>
      </c>
      <c r="D62" s="8" t="s">
        <v>1135</v>
      </c>
      <c r="E62" s="9">
        <v>4</v>
      </c>
      <c r="F62" s="8" t="s">
        <v>1139</v>
      </c>
      <c r="G62" s="7" t="s">
        <v>1112</v>
      </c>
      <c r="H62" s="8" t="s">
        <v>980</v>
      </c>
      <c r="I62" s="7" t="s">
        <v>6</v>
      </c>
      <c r="J62" s="8" t="s">
        <v>1113</v>
      </c>
      <c r="K62" s="12"/>
      <c r="L62" s="11">
        <v>16877.23</v>
      </c>
      <c r="M62" s="10"/>
      <c r="N62" s="10"/>
      <c r="O62" s="10"/>
      <c r="P62" s="10"/>
      <c r="Q62" s="10"/>
      <c r="R62" s="10"/>
      <c r="S62" s="10"/>
      <c r="T62" s="10"/>
    </row>
    <row r="63" spans="1:20" ht="12.75" customHeight="1">
      <c r="A63" s="7" t="s">
        <v>1087</v>
      </c>
      <c r="B63" s="7" t="s">
        <v>1088</v>
      </c>
      <c r="C63" s="7" t="s">
        <v>1089</v>
      </c>
      <c r="D63" s="8" t="s">
        <v>1140</v>
      </c>
      <c r="E63" s="9">
        <v>1</v>
      </c>
      <c r="F63" s="8" t="s">
        <v>1141</v>
      </c>
      <c r="G63" s="7" t="s">
        <v>1133</v>
      </c>
      <c r="H63" s="8" t="s">
        <v>129</v>
      </c>
      <c r="I63" s="7" t="s">
        <v>6</v>
      </c>
      <c r="J63" s="8" t="s">
        <v>1093</v>
      </c>
      <c r="K63" s="12">
        <v>285</v>
      </c>
      <c r="L63" s="11"/>
      <c r="M63" s="10"/>
      <c r="N63" s="10"/>
      <c r="O63" s="10"/>
      <c r="P63" s="10"/>
      <c r="Q63" s="10"/>
      <c r="R63" s="10"/>
      <c r="S63" s="10"/>
      <c r="T63" s="10"/>
    </row>
    <row r="64" spans="1:20" ht="12.75" customHeight="1">
      <c r="A64" s="7" t="s">
        <v>1087</v>
      </c>
      <c r="B64" s="7" t="s">
        <v>1088</v>
      </c>
      <c r="C64" s="7" t="s">
        <v>1089</v>
      </c>
      <c r="D64" s="8" t="s">
        <v>1140</v>
      </c>
      <c r="E64" s="9">
        <v>2</v>
      </c>
      <c r="F64" s="8" t="s">
        <v>1141</v>
      </c>
      <c r="G64" s="7" t="s">
        <v>1133</v>
      </c>
      <c r="H64" s="8" t="s">
        <v>129</v>
      </c>
      <c r="I64" s="7" t="s">
        <v>23</v>
      </c>
      <c r="J64" s="8" t="s">
        <v>1093</v>
      </c>
      <c r="K64" s="12">
        <v>5400</v>
      </c>
      <c r="L64" s="11"/>
      <c r="M64" s="10"/>
      <c r="N64" s="10"/>
      <c r="O64" s="10"/>
      <c r="P64" s="10"/>
      <c r="Q64" s="10"/>
      <c r="R64" s="10"/>
      <c r="S64" s="10"/>
      <c r="T64" s="10"/>
    </row>
    <row r="65" spans="1:20" ht="12.75" customHeight="1">
      <c r="A65" s="7" t="s">
        <v>1087</v>
      </c>
      <c r="B65" s="7" t="s">
        <v>1088</v>
      </c>
      <c r="C65" s="7" t="s">
        <v>1089</v>
      </c>
      <c r="D65" s="8" t="s">
        <v>1140</v>
      </c>
      <c r="E65" s="9">
        <v>3</v>
      </c>
      <c r="F65" s="8" t="s">
        <v>1141</v>
      </c>
      <c r="G65" s="7" t="s">
        <v>1133</v>
      </c>
      <c r="H65" s="8" t="s">
        <v>129</v>
      </c>
      <c r="I65" s="7" t="s">
        <v>731</v>
      </c>
      <c r="J65" s="8" t="s">
        <v>1093</v>
      </c>
      <c r="K65" s="12">
        <v>1680</v>
      </c>
      <c r="L65" s="12"/>
      <c r="M65" s="10"/>
      <c r="N65" s="10"/>
      <c r="O65" s="10"/>
      <c r="P65" s="10"/>
      <c r="Q65" s="10"/>
      <c r="R65" s="10"/>
      <c r="S65" s="10"/>
      <c r="T65" s="10"/>
    </row>
    <row r="66" spans="1:20" ht="12.75" customHeight="1">
      <c r="A66" s="7" t="s">
        <v>1087</v>
      </c>
      <c r="B66" s="7" t="s">
        <v>1088</v>
      </c>
      <c r="C66" s="7" t="s">
        <v>1089</v>
      </c>
      <c r="D66" s="8" t="s">
        <v>1140</v>
      </c>
      <c r="E66" s="9">
        <v>4</v>
      </c>
      <c r="F66" s="8" t="s">
        <v>1141</v>
      </c>
      <c r="G66" s="7" t="s">
        <v>1133</v>
      </c>
      <c r="H66" s="8" t="s">
        <v>129</v>
      </c>
      <c r="I66" s="7" t="s">
        <v>4</v>
      </c>
      <c r="J66" s="8" t="s">
        <v>1093</v>
      </c>
      <c r="K66" s="12">
        <v>-7365</v>
      </c>
      <c r="L66" s="12"/>
      <c r="M66" s="10"/>
      <c r="N66" s="10"/>
      <c r="O66" s="10"/>
      <c r="P66" s="10"/>
      <c r="Q66" s="10"/>
      <c r="R66" s="10"/>
      <c r="S66" s="10"/>
      <c r="T66" s="10"/>
    </row>
    <row r="67" spans="1:20" ht="12.75" customHeight="1">
      <c r="A67" s="7" t="s">
        <v>1087</v>
      </c>
      <c r="B67" s="7" t="s">
        <v>1088</v>
      </c>
      <c r="C67" s="7" t="s">
        <v>1089</v>
      </c>
      <c r="D67" s="8"/>
      <c r="E67" s="9"/>
      <c r="F67" s="8" t="s">
        <v>1142</v>
      </c>
      <c r="G67" s="7"/>
      <c r="H67" s="8"/>
      <c r="I67" s="7"/>
      <c r="J67" s="8"/>
      <c r="K67" s="11"/>
      <c r="L67" s="12"/>
      <c r="M67" s="10"/>
      <c r="N67" s="10"/>
      <c r="O67" s="10"/>
      <c r="P67" s="10"/>
      <c r="Q67" s="10"/>
      <c r="R67" s="10"/>
      <c r="S67" s="10"/>
      <c r="T67" s="10"/>
    </row>
    <row r="68" spans="1:20" ht="12.75" customHeight="1">
      <c r="A68" s="7" t="s">
        <v>1087</v>
      </c>
      <c r="B68" s="7" t="s">
        <v>1088</v>
      </c>
      <c r="C68" s="7"/>
      <c r="D68" s="8"/>
      <c r="E68" s="9"/>
      <c r="F68" s="8" t="s">
        <v>1143</v>
      </c>
      <c r="G68" s="7"/>
      <c r="H68" s="8"/>
      <c r="I68" s="7"/>
      <c r="J68" s="8"/>
      <c r="K68" s="11"/>
      <c r="L68" s="12"/>
      <c r="M68" s="10"/>
      <c r="N68" s="10"/>
      <c r="O68" s="10"/>
      <c r="P68" s="10"/>
      <c r="Q68" s="10"/>
      <c r="R68" s="10"/>
      <c r="S68" s="10"/>
      <c r="T68" s="10"/>
    </row>
    <row r="69" spans="1:20" ht="12.75" customHeight="1">
      <c r="A69" s="7" t="s">
        <v>1087</v>
      </c>
      <c r="B69" s="7" t="s">
        <v>1144</v>
      </c>
      <c r="C69" s="7" t="s">
        <v>1145</v>
      </c>
      <c r="D69" s="8" t="s">
        <v>1146</v>
      </c>
      <c r="E69" s="9">
        <v>1</v>
      </c>
      <c r="F69" s="8" t="s">
        <v>1105</v>
      </c>
      <c r="G69" s="7" t="s">
        <v>1106</v>
      </c>
      <c r="H69" s="8" t="s">
        <v>1107</v>
      </c>
      <c r="I69" s="7" t="s">
        <v>10</v>
      </c>
      <c r="J69" s="8" t="s">
        <v>1093</v>
      </c>
      <c r="K69" s="11"/>
      <c r="L69" s="12">
        <v>-358030.45</v>
      </c>
      <c r="M69" s="10"/>
      <c r="N69" s="10"/>
      <c r="O69" s="10"/>
      <c r="P69" s="10"/>
      <c r="Q69" s="10"/>
      <c r="R69" s="10"/>
      <c r="S69" s="10"/>
      <c r="T69" s="10"/>
    </row>
    <row r="70" spans="1:20" ht="12.75" customHeight="1">
      <c r="A70" s="7" t="s">
        <v>1087</v>
      </c>
      <c r="B70" s="7" t="s">
        <v>1144</v>
      </c>
      <c r="C70" s="7" t="s">
        <v>1145</v>
      </c>
      <c r="D70" s="8" t="s">
        <v>1146</v>
      </c>
      <c r="E70" s="9">
        <v>2</v>
      </c>
      <c r="F70" s="8" t="s">
        <v>1105</v>
      </c>
      <c r="G70" s="7" t="s">
        <v>1106</v>
      </c>
      <c r="H70" s="8" t="s">
        <v>1107</v>
      </c>
      <c r="I70" s="7" t="s">
        <v>4</v>
      </c>
      <c r="J70" s="8" t="s">
        <v>1093</v>
      </c>
      <c r="K70" s="11"/>
      <c r="L70" s="12">
        <v>358030.45</v>
      </c>
      <c r="M70" s="10"/>
      <c r="N70" s="10"/>
      <c r="O70" s="10"/>
      <c r="P70" s="10"/>
      <c r="Q70" s="10"/>
      <c r="R70" s="10"/>
      <c r="S70" s="10"/>
      <c r="T70" s="10"/>
    </row>
    <row r="71" spans="1:20" ht="12.75" customHeight="1">
      <c r="A71" s="7" t="s">
        <v>1087</v>
      </c>
      <c r="B71" s="7" t="s">
        <v>1144</v>
      </c>
      <c r="C71" s="7" t="s">
        <v>1145</v>
      </c>
      <c r="D71" s="8" t="s">
        <v>1146</v>
      </c>
      <c r="E71" s="9">
        <v>3</v>
      </c>
      <c r="F71" s="8" t="s">
        <v>1108</v>
      </c>
      <c r="G71" s="7" t="s">
        <v>1092</v>
      </c>
      <c r="H71" s="8" t="s">
        <v>64</v>
      </c>
      <c r="I71" s="7" t="s">
        <v>10</v>
      </c>
      <c r="J71" s="8" t="s">
        <v>1093</v>
      </c>
      <c r="K71" s="11"/>
      <c r="L71" s="12">
        <v>-1177473.1599999999</v>
      </c>
      <c r="M71" s="10"/>
      <c r="N71" s="10"/>
      <c r="O71" s="10"/>
      <c r="P71" s="10"/>
      <c r="Q71" s="10"/>
      <c r="R71" s="10"/>
      <c r="S71" s="10"/>
      <c r="T71" s="10"/>
    </row>
    <row r="72" spans="1:20" ht="12.75" customHeight="1">
      <c r="A72" s="7" t="s">
        <v>1087</v>
      </c>
      <c r="B72" s="7" t="s">
        <v>1144</v>
      </c>
      <c r="C72" s="7" t="s">
        <v>1145</v>
      </c>
      <c r="D72" s="8" t="s">
        <v>1146</v>
      </c>
      <c r="E72" s="9">
        <v>4</v>
      </c>
      <c r="F72" s="8" t="s">
        <v>1108</v>
      </c>
      <c r="G72" s="7" t="s">
        <v>1092</v>
      </c>
      <c r="H72" s="8" t="s">
        <v>64</v>
      </c>
      <c r="I72" s="7" t="s">
        <v>18</v>
      </c>
      <c r="J72" s="8" t="s">
        <v>1093</v>
      </c>
      <c r="K72" s="11"/>
      <c r="L72" s="12">
        <v>1177473.1599999999</v>
      </c>
      <c r="M72" s="10"/>
      <c r="N72" s="10"/>
      <c r="O72" s="10"/>
      <c r="P72" s="10"/>
      <c r="Q72" s="10"/>
      <c r="R72" s="10"/>
      <c r="S72" s="10"/>
      <c r="T72" s="10"/>
    </row>
    <row r="73" spans="1:20" ht="12.75" customHeight="1">
      <c r="A73" s="7" t="s">
        <v>1087</v>
      </c>
      <c r="B73" s="7" t="s">
        <v>1144</v>
      </c>
      <c r="C73" s="7" t="s">
        <v>1145</v>
      </c>
      <c r="D73" s="8" t="s">
        <v>1146</v>
      </c>
      <c r="E73" s="9">
        <v>5</v>
      </c>
      <c r="F73" s="8" t="s">
        <v>1110</v>
      </c>
      <c r="G73" s="7" t="s">
        <v>1096</v>
      </c>
      <c r="H73" s="8" t="s">
        <v>1097</v>
      </c>
      <c r="I73" s="7" t="s">
        <v>10</v>
      </c>
      <c r="J73" s="8" t="s">
        <v>1098</v>
      </c>
      <c r="K73" s="11"/>
      <c r="L73" s="12">
        <v>559049.5</v>
      </c>
      <c r="M73" s="10"/>
      <c r="N73" s="10"/>
      <c r="O73" s="10"/>
      <c r="P73" s="10"/>
      <c r="Q73" s="10"/>
      <c r="R73" s="10"/>
      <c r="S73" s="10"/>
      <c r="T73" s="10"/>
    </row>
    <row r="74" spans="1:20" ht="12.75" customHeight="1">
      <c r="A74" s="7" t="s">
        <v>1087</v>
      </c>
      <c r="B74" s="7" t="s">
        <v>1144</v>
      </c>
      <c r="C74" s="7" t="s">
        <v>1145</v>
      </c>
      <c r="D74" s="8" t="s">
        <v>1146</v>
      </c>
      <c r="E74" s="9">
        <v>6</v>
      </c>
      <c r="F74" s="8" t="s">
        <v>1110</v>
      </c>
      <c r="G74" s="7" t="s">
        <v>1096</v>
      </c>
      <c r="H74" s="8" t="s">
        <v>1097</v>
      </c>
      <c r="I74" s="7" t="s">
        <v>8</v>
      </c>
      <c r="J74" s="8" t="s">
        <v>1098</v>
      </c>
      <c r="K74" s="11"/>
      <c r="L74" s="12">
        <v>-559049.5</v>
      </c>
      <c r="M74" s="10"/>
      <c r="N74" s="10"/>
      <c r="O74" s="10"/>
      <c r="P74" s="10"/>
      <c r="Q74" s="10"/>
      <c r="R74" s="10"/>
      <c r="S74" s="10"/>
      <c r="T74" s="10"/>
    </row>
    <row r="75" spans="1:20" ht="12.75" customHeight="1">
      <c r="A75" s="7" t="s">
        <v>1087</v>
      </c>
      <c r="B75" s="7" t="s">
        <v>1144</v>
      </c>
      <c r="C75" s="7" t="s">
        <v>1145</v>
      </c>
      <c r="D75" s="8" t="s">
        <v>1146</v>
      </c>
      <c r="E75" s="9">
        <v>7</v>
      </c>
      <c r="F75" s="8" t="s">
        <v>1111</v>
      </c>
      <c r="G75" s="7" t="s">
        <v>1112</v>
      </c>
      <c r="H75" s="8" t="s">
        <v>980</v>
      </c>
      <c r="I75" s="7" t="s">
        <v>10</v>
      </c>
      <c r="J75" s="8" t="s">
        <v>1113</v>
      </c>
      <c r="K75" s="11"/>
      <c r="L75" s="12">
        <v>-158905.26999999999</v>
      </c>
      <c r="M75" s="10"/>
      <c r="N75" s="10"/>
      <c r="O75" s="10"/>
      <c r="P75" s="10"/>
      <c r="Q75" s="10"/>
      <c r="R75" s="10"/>
      <c r="S75" s="10"/>
      <c r="T75" s="10"/>
    </row>
    <row r="76" spans="1:20" ht="12.75" customHeight="1">
      <c r="A76" s="7" t="s">
        <v>1087</v>
      </c>
      <c r="B76" s="7" t="s">
        <v>1144</v>
      </c>
      <c r="C76" s="7" t="s">
        <v>1145</v>
      </c>
      <c r="D76" s="8" t="s">
        <v>1146</v>
      </c>
      <c r="E76" s="9">
        <v>8</v>
      </c>
      <c r="F76" s="8" t="s">
        <v>1111</v>
      </c>
      <c r="G76" s="7" t="s">
        <v>1112</v>
      </c>
      <c r="H76" s="8" t="s">
        <v>980</v>
      </c>
      <c r="I76" s="7" t="s">
        <v>18</v>
      </c>
      <c r="J76" s="8" t="s">
        <v>1113</v>
      </c>
      <c r="K76" s="11"/>
      <c r="L76" s="12">
        <v>-3285.27</v>
      </c>
      <c r="M76" s="10"/>
      <c r="N76" s="10"/>
      <c r="O76" s="10"/>
      <c r="P76" s="10"/>
      <c r="Q76" s="10"/>
      <c r="R76" s="10"/>
      <c r="S76" s="10"/>
      <c r="T76" s="10"/>
    </row>
    <row r="77" spans="1:20" ht="12.75" customHeight="1">
      <c r="A77" s="7" t="s">
        <v>1087</v>
      </c>
      <c r="B77" s="7" t="s">
        <v>1144</v>
      </c>
      <c r="C77" s="7" t="s">
        <v>1145</v>
      </c>
      <c r="D77" s="8" t="s">
        <v>1146</v>
      </c>
      <c r="E77" s="9">
        <v>9</v>
      </c>
      <c r="F77" s="8" t="s">
        <v>1111</v>
      </c>
      <c r="G77" s="7" t="s">
        <v>1112</v>
      </c>
      <c r="H77" s="8" t="s">
        <v>980</v>
      </c>
      <c r="I77" s="7" t="s">
        <v>17</v>
      </c>
      <c r="J77" s="8" t="s">
        <v>1113</v>
      </c>
      <c r="K77" s="11"/>
      <c r="L77" s="12">
        <v>-51621.97</v>
      </c>
      <c r="M77" s="10"/>
      <c r="N77" s="10"/>
      <c r="O77" s="10"/>
      <c r="P77" s="10"/>
      <c r="Q77" s="10"/>
      <c r="R77" s="10"/>
      <c r="S77" s="10"/>
      <c r="T77" s="10"/>
    </row>
    <row r="78" spans="1:20" ht="12.75" customHeight="1">
      <c r="A78" s="7" t="s">
        <v>1087</v>
      </c>
      <c r="B78" s="7" t="s">
        <v>1144</v>
      </c>
      <c r="C78" s="7" t="s">
        <v>1145</v>
      </c>
      <c r="D78" s="8" t="s">
        <v>1146</v>
      </c>
      <c r="E78" s="9">
        <v>10</v>
      </c>
      <c r="F78" s="8" t="s">
        <v>1111</v>
      </c>
      <c r="G78" s="7" t="s">
        <v>1112</v>
      </c>
      <c r="H78" s="8" t="s">
        <v>980</v>
      </c>
      <c r="I78" s="7" t="s">
        <v>6</v>
      </c>
      <c r="J78" s="8" t="s">
        <v>1113</v>
      </c>
      <c r="K78" s="11"/>
      <c r="L78" s="12">
        <v>213812.51</v>
      </c>
      <c r="M78" s="10"/>
      <c r="N78" s="10"/>
      <c r="O78" s="10"/>
      <c r="P78" s="10"/>
      <c r="Q78" s="10"/>
      <c r="R78" s="10"/>
      <c r="S78" s="10"/>
      <c r="T78" s="10"/>
    </row>
    <row r="79" spans="1:20" ht="12.75" customHeight="1">
      <c r="A79" s="7" t="s">
        <v>1087</v>
      </c>
      <c r="B79" s="7" t="s">
        <v>1144</v>
      </c>
      <c r="C79" s="7" t="s">
        <v>1145</v>
      </c>
      <c r="D79" s="8" t="s">
        <v>1147</v>
      </c>
      <c r="E79" s="9">
        <v>1</v>
      </c>
      <c r="F79" s="8" t="s">
        <v>1091</v>
      </c>
      <c r="G79" s="7" t="s">
        <v>1092</v>
      </c>
      <c r="H79" s="8" t="s">
        <v>64</v>
      </c>
      <c r="I79" s="7" t="s">
        <v>13</v>
      </c>
      <c r="J79" s="8" t="s">
        <v>1093</v>
      </c>
      <c r="K79" s="11"/>
      <c r="L79" s="12">
        <v>-425525</v>
      </c>
      <c r="M79" s="10"/>
      <c r="N79" s="10"/>
      <c r="O79" s="10"/>
      <c r="P79" s="10"/>
      <c r="Q79" s="10"/>
      <c r="R79" s="10"/>
      <c r="S79" s="10"/>
      <c r="T79" s="10"/>
    </row>
    <row r="80" spans="1:20" ht="12.75" customHeight="1">
      <c r="A80" s="7" t="s">
        <v>1087</v>
      </c>
      <c r="B80" s="7" t="s">
        <v>1144</v>
      </c>
      <c r="C80" s="7" t="s">
        <v>1145</v>
      </c>
      <c r="D80" s="8" t="s">
        <v>1147</v>
      </c>
      <c r="E80" s="9">
        <v>2</v>
      </c>
      <c r="F80" s="8" t="s">
        <v>1091</v>
      </c>
      <c r="G80" s="7" t="s">
        <v>1092</v>
      </c>
      <c r="H80" s="8" t="s">
        <v>64</v>
      </c>
      <c r="I80" s="7" t="s">
        <v>4</v>
      </c>
      <c r="J80" s="8" t="s">
        <v>1093</v>
      </c>
      <c r="K80" s="11"/>
      <c r="L80" s="12">
        <v>425525</v>
      </c>
      <c r="M80" s="10"/>
      <c r="N80" s="10"/>
      <c r="O80" s="10"/>
      <c r="P80" s="10"/>
      <c r="Q80" s="10"/>
      <c r="R80" s="10"/>
      <c r="S80" s="10"/>
      <c r="T80" s="10"/>
    </row>
    <row r="81" spans="1:20" ht="12.75" customHeight="1">
      <c r="A81" s="7" t="s">
        <v>1087</v>
      </c>
      <c r="B81" s="7" t="s">
        <v>1144</v>
      </c>
      <c r="C81" s="7" t="s">
        <v>1145</v>
      </c>
      <c r="D81" s="8" t="s">
        <v>1147</v>
      </c>
      <c r="E81" s="9">
        <v>3</v>
      </c>
      <c r="F81" s="8" t="s">
        <v>1095</v>
      </c>
      <c r="G81" s="7" t="s">
        <v>1096</v>
      </c>
      <c r="H81" s="8" t="s">
        <v>1097</v>
      </c>
      <c r="I81" s="7" t="s">
        <v>12</v>
      </c>
      <c r="J81" s="8" t="s">
        <v>1098</v>
      </c>
      <c r="K81" s="11"/>
      <c r="L81" s="12">
        <v>387343.68</v>
      </c>
      <c r="M81" s="10"/>
      <c r="N81" s="10"/>
      <c r="O81" s="10"/>
      <c r="P81" s="10"/>
      <c r="Q81" s="10"/>
      <c r="R81" s="10"/>
      <c r="S81" s="10"/>
      <c r="T81" s="10"/>
    </row>
    <row r="82" spans="1:20" ht="12.75" customHeight="1">
      <c r="A82" s="7" t="s">
        <v>1087</v>
      </c>
      <c r="B82" s="7" t="s">
        <v>1144</v>
      </c>
      <c r="C82" s="7" t="s">
        <v>1145</v>
      </c>
      <c r="D82" s="8" t="s">
        <v>1147</v>
      </c>
      <c r="E82" s="9">
        <v>4</v>
      </c>
      <c r="F82" s="8" t="s">
        <v>1095</v>
      </c>
      <c r="G82" s="7" t="s">
        <v>1096</v>
      </c>
      <c r="H82" s="8" t="s">
        <v>1097</v>
      </c>
      <c r="I82" s="7" t="s">
        <v>15</v>
      </c>
      <c r="J82" s="8" t="s">
        <v>1098</v>
      </c>
      <c r="K82" s="11"/>
      <c r="L82" s="12">
        <v>-193671.84</v>
      </c>
      <c r="M82" s="10"/>
      <c r="N82" s="10"/>
      <c r="O82" s="10"/>
      <c r="P82" s="10"/>
      <c r="Q82" s="10"/>
      <c r="R82" s="10"/>
      <c r="S82" s="10"/>
      <c r="T82" s="10"/>
    </row>
    <row r="83" spans="1:20" ht="12.75" customHeight="1">
      <c r="A83" s="7" t="s">
        <v>1087</v>
      </c>
      <c r="B83" s="7" t="s">
        <v>1144</v>
      </c>
      <c r="C83" s="7" t="s">
        <v>1145</v>
      </c>
      <c r="D83" s="8" t="s">
        <v>1147</v>
      </c>
      <c r="E83" s="9">
        <v>5</v>
      </c>
      <c r="F83" s="8" t="s">
        <v>1095</v>
      </c>
      <c r="G83" s="7" t="s">
        <v>1096</v>
      </c>
      <c r="H83" s="8" t="s">
        <v>1097</v>
      </c>
      <c r="I83" s="7" t="s">
        <v>14</v>
      </c>
      <c r="J83" s="8" t="s">
        <v>1098</v>
      </c>
      <c r="K83" s="11"/>
      <c r="L83" s="12">
        <v>-193671.84</v>
      </c>
      <c r="M83" s="10"/>
      <c r="N83" s="10"/>
      <c r="O83" s="10"/>
      <c r="P83" s="10"/>
      <c r="Q83" s="10"/>
      <c r="R83" s="10"/>
      <c r="S83" s="10"/>
      <c r="T83" s="10"/>
    </row>
    <row r="84" spans="1:20" ht="12.75" customHeight="1">
      <c r="A84" s="7" t="s">
        <v>1087</v>
      </c>
      <c r="B84" s="7" t="s">
        <v>1144</v>
      </c>
      <c r="C84" s="7" t="s">
        <v>1145</v>
      </c>
      <c r="D84" s="8" t="s">
        <v>1147</v>
      </c>
      <c r="E84" s="9">
        <v>6</v>
      </c>
      <c r="F84" s="8" t="s">
        <v>1148</v>
      </c>
      <c r="G84" s="7" t="s">
        <v>1149</v>
      </c>
      <c r="H84" s="8" t="s">
        <v>1150</v>
      </c>
      <c r="I84" s="7" t="s">
        <v>15</v>
      </c>
      <c r="J84" s="8" t="s">
        <v>1093</v>
      </c>
      <c r="K84" s="11"/>
      <c r="L84" s="12">
        <v>-59446.89</v>
      </c>
      <c r="M84" s="10"/>
      <c r="N84" s="10"/>
      <c r="O84" s="10"/>
      <c r="P84" s="10"/>
      <c r="Q84" s="10"/>
      <c r="R84" s="10"/>
      <c r="S84" s="10"/>
      <c r="T84" s="10"/>
    </row>
    <row r="85" spans="1:20" ht="12.75" customHeight="1">
      <c r="A85" s="7" t="s">
        <v>1087</v>
      </c>
      <c r="B85" s="7" t="s">
        <v>1144</v>
      </c>
      <c r="C85" s="7" t="s">
        <v>1145</v>
      </c>
      <c r="D85" s="8" t="s">
        <v>1147</v>
      </c>
      <c r="E85" s="9">
        <v>7</v>
      </c>
      <c r="F85" s="8" t="s">
        <v>1148</v>
      </c>
      <c r="G85" s="7" t="s">
        <v>1149</v>
      </c>
      <c r="H85" s="8" t="s">
        <v>1150</v>
      </c>
      <c r="I85" s="7" t="s">
        <v>731</v>
      </c>
      <c r="J85" s="8" t="s">
        <v>1151</v>
      </c>
      <c r="K85" s="11"/>
      <c r="L85" s="12">
        <v>59446.89</v>
      </c>
      <c r="M85" s="10"/>
      <c r="N85" s="10"/>
      <c r="O85" s="10"/>
      <c r="P85" s="10"/>
      <c r="Q85" s="10"/>
      <c r="R85" s="10"/>
      <c r="S85" s="10"/>
      <c r="T85" s="10"/>
    </row>
    <row r="86" spans="1:20" ht="12.75" customHeight="1">
      <c r="A86" s="7" t="s">
        <v>1087</v>
      </c>
      <c r="B86" s="7" t="s">
        <v>1144</v>
      </c>
      <c r="C86" s="7" t="s">
        <v>1145</v>
      </c>
      <c r="D86" s="8" t="s">
        <v>1147</v>
      </c>
      <c r="E86" s="9">
        <v>8</v>
      </c>
      <c r="F86" s="8" t="s">
        <v>1152</v>
      </c>
      <c r="G86" s="7" t="s">
        <v>1128</v>
      </c>
      <c r="H86" s="8" t="s">
        <v>980</v>
      </c>
      <c r="I86" s="7" t="s">
        <v>12</v>
      </c>
      <c r="J86" s="8" t="s">
        <v>1113</v>
      </c>
      <c r="K86" s="11"/>
      <c r="L86" s="12">
        <v>-10186.780000000001</v>
      </c>
      <c r="M86" s="10"/>
      <c r="N86" s="10"/>
      <c r="O86" s="10"/>
      <c r="P86" s="10"/>
      <c r="Q86" s="10"/>
      <c r="R86" s="10"/>
      <c r="S86" s="10"/>
      <c r="T86" s="10"/>
    </row>
    <row r="87" spans="1:20" ht="12.75" customHeight="1">
      <c r="A87" s="7" t="s">
        <v>1087</v>
      </c>
      <c r="B87" s="7" t="s">
        <v>1144</v>
      </c>
      <c r="C87" s="7" t="s">
        <v>1145</v>
      </c>
      <c r="D87" s="8" t="s">
        <v>1147</v>
      </c>
      <c r="E87" s="9">
        <v>9</v>
      </c>
      <c r="F87" s="8" t="s">
        <v>1153</v>
      </c>
      <c r="G87" s="7" t="s">
        <v>1128</v>
      </c>
      <c r="H87" s="8" t="s">
        <v>980</v>
      </c>
      <c r="I87" s="7" t="s">
        <v>13</v>
      </c>
      <c r="J87" s="8" t="s">
        <v>1113</v>
      </c>
      <c r="K87" s="11"/>
      <c r="L87" s="12">
        <v>-5465.36</v>
      </c>
      <c r="M87" s="10"/>
      <c r="N87" s="10"/>
      <c r="O87" s="10"/>
      <c r="P87" s="10"/>
      <c r="Q87" s="10"/>
      <c r="R87" s="10"/>
      <c r="S87" s="10"/>
      <c r="T87" s="10"/>
    </row>
    <row r="88" spans="1:20" ht="12.75" customHeight="1">
      <c r="A88" s="7" t="s">
        <v>1087</v>
      </c>
      <c r="B88" s="7" t="s">
        <v>1144</v>
      </c>
      <c r="C88" s="7" t="s">
        <v>1145</v>
      </c>
      <c r="D88" s="8" t="s">
        <v>1147</v>
      </c>
      <c r="E88" s="9">
        <v>10</v>
      </c>
      <c r="F88" s="8" t="s">
        <v>1154</v>
      </c>
      <c r="G88" s="7" t="s">
        <v>1128</v>
      </c>
      <c r="H88" s="8" t="s">
        <v>980</v>
      </c>
      <c r="I88" s="7" t="s">
        <v>15</v>
      </c>
      <c r="J88" s="8" t="s">
        <v>1113</v>
      </c>
      <c r="K88" s="11"/>
      <c r="L88" s="12">
        <v>-1137.08</v>
      </c>
      <c r="M88" s="10"/>
      <c r="N88" s="10"/>
      <c r="O88" s="10"/>
      <c r="P88" s="10"/>
      <c r="Q88" s="10"/>
      <c r="R88" s="10"/>
      <c r="S88" s="10"/>
      <c r="T88" s="10"/>
    </row>
    <row r="89" spans="1:20" ht="12.75" customHeight="1">
      <c r="A89" s="7" t="s">
        <v>1087</v>
      </c>
      <c r="B89" s="7" t="s">
        <v>1144</v>
      </c>
      <c r="C89" s="7" t="s">
        <v>1145</v>
      </c>
      <c r="D89" s="8" t="s">
        <v>1147</v>
      </c>
      <c r="E89" s="9">
        <v>11</v>
      </c>
      <c r="F89" s="8" t="s">
        <v>1155</v>
      </c>
      <c r="G89" s="7" t="s">
        <v>1128</v>
      </c>
      <c r="H89" s="8" t="s">
        <v>980</v>
      </c>
      <c r="I89" s="7" t="s">
        <v>6</v>
      </c>
      <c r="J89" s="8" t="s">
        <v>1113</v>
      </c>
      <c r="K89" s="11"/>
      <c r="L89" s="12">
        <v>16789.22</v>
      </c>
      <c r="M89" s="10"/>
      <c r="N89" s="10"/>
      <c r="O89" s="10"/>
      <c r="P89" s="10"/>
      <c r="Q89" s="10"/>
      <c r="R89" s="10"/>
      <c r="S89" s="10"/>
      <c r="T89" s="10"/>
    </row>
    <row r="90" spans="1:20" ht="12.75" customHeight="1">
      <c r="A90" s="7" t="s">
        <v>1087</v>
      </c>
      <c r="B90" s="7" t="s">
        <v>1144</v>
      </c>
      <c r="C90" s="7" t="s">
        <v>1145</v>
      </c>
      <c r="D90" s="8" t="s">
        <v>1156</v>
      </c>
      <c r="E90" s="9">
        <v>1</v>
      </c>
      <c r="F90" s="8" t="s">
        <v>1116</v>
      </c>
      <c r="G90" s="7" t="s">
        <v>1117</v>
      </c>
      <c r="H90" s="8" t="s">
        <v>1118</v>
      </c>
      <c r="I90" s="7" t="s">
        <v>14</v>
      </c>
      <c r="J90" s="8" t="s">
        <v>1093</v>
      </c>
      <c r="K90" s="11"/>
      <c r="L90" s="12">
        <v>-11627.81</v>
      </c>
      <c r="M90" s="10"/>
      <c r="N90" s="10"/>
      <c r="O90" s="10"/>
      <c r="P90" s="10"/>
      <c r="Q90" s="10"/>
      <c r="R90" s="10"/>
      <c r="S90" s="10"/>
      <c r="T90" s="10"/>
    </row>
    <row r="91" spans="1:20" ht="12.75" customHeight="1">
      <c r="A91" s="7" t="s">
        <v>1087</v>
      </c>
      <c r="B91" s="7" t="s">
        <v>1144</v>
      </c>
      <c r="C91" s="7" t="s">
        <v>1145</v>
      </c>
      <c r="D91" s="8" t="s">
        <v>1156</v>
      </c>
      <c r="E91" s="9">
        <v>2</v>
      </c>
      <c r="F91" s="8" t="s">
        <v>1116</v>
      </c>
      <c r="G91" s="7" t="s">
        <v>1117</v>
      </c>
      <c r="H91" s="8" t="s">
        <v>1118</v>
      </c>
      <c r="I91" s="7" t="s">
        <v>731</v>
      </c>
      <c r="J91" s="8" t="s">
        <v>1093</v>
      </c>
      <c r="K91" s="11"/>
      <c r="L91" s="12">
        <v>11627.81</v>
      </c>
      <c r="M91" s="10"/>
      <c r="N91" s="10"/>
      <c r="O91" s="10"/>
      <c r="P91" s="10"/>
      <c r="Q91" s="10"/>
      <c r="R91" s="10"/>
      <c r="S91" s="10"/>
      <c r="T91" s="10"/>
    </row>
    <row r="92" spans="1:20" ht="12.75" customHeight="1">
      <c r="A92" s="7" t="s">
        <v>1087</v>
      </c>
      <c r="B92" s="7" t="s">
        <v>1144</v>
      </c>
      <c r="C92" s="7" t="s">
        <v>1145</v>
      </c>
      <c r="D92" s="8" t="s">
        <v>1156</v>
      </c>
      <c r="E92" s="9">
        <v>3</v>
      </c>
      <c r="F92" s="8" t="s">
        <v>1157</v>
      </c>
      <c r="G92" s="7" t="s">
        <v>1120</v>
      </c>
      <c r="H92" s="8" t="s">
        <v>980</v>
      </c>
      <c r="I92" s="7" t="s">
        <v>14</v>
      </c>
      <c r="J92" s="8" t="s">
        <v>1093</v>
      </c>
      <c r="K92" s="11"/>
      <c r="L92" s="12">
        <v>-473008.39</v>
      </c>
      <c r="M92" s="10"/>
      <c r="N92" s="10"/>
      <c r="O92" s="10"/>
      <c r="P92" s="10"/>
      <c r="Q92" s="10"/>
      <c r="R92" s="10"/>
      <c r="S92" s="10"/>
      <c r="T92" s="10"/>
    </row>
    <row r="93" spans="1:20" ht="12.75" customHeight="1">
      <c r="A93" s="7" t="s">
        <v>1087</v>
      </c>
      <c r="B93" s="7" t="s">
        <v>1144</v>
      </c>
      <c r="C93" s="7" t="s">
        <v>1145</v>
      </c>
      <c r="D93" s="8" t="s">
        <v>1156</v>
      </c>
      <c r="E93" s="9">
        <v>4</v>
      </c>
      <c r="F93" s="8" t="s">
        <v>1157</v>
      </c>
      <c r="G93" s="7" t="s">
        <v>1131</v>
      </c>
      <c r="H93" s="8" t="s">
        <v>68</v>
      </c>
      <c r="I93" s="7" t="s">
        <v>731</v>
      </c>
      <c r="J93" s="8" t="s">
        <v>1093</v>
      </c>
      <c r="K93" s="11"/>
      <c r="L93" s="12">
        <v>473008.39</v>
      </c>
      <c r="M93" s="10"/>
      <c r="N93" s="10"/>
      <c r="O93" s="10"/>
      <c r="P93" s="10"/>
      <c r="Q93" s="10"/>
      <c r="R93" s="10"/>
      <c r="S93" s="10"/>
      <c r="T93" s="10"/>
    </row>
    <row r="94" spans="1:20" ht="12.75" customHeight="1">
      <c r="A94" s="7" t="s">
        <v>1087</v>
      </c>
      <c r="B94" s="7" t="s">
        <v>1144</v>
      </c>
      <c r="C94" s="7" t="s">
        <v>1145</v>
      </c>
      <c r="D94" s="8" t="s">
        <v>1156</v>
      </c>
      <c r="E94" s="9">
        <v>5</v>
      </c>
      <c r="F94" s="8" t="s">
        <v>1158</v>
      </c>
      <c r="G94" s="7" t="s">
        <v>1120</v>
      </c>
      <c r="H94" s="8" t="s">
        <v>980</v>
      </c>
      <c r="I94" s="7" t="s">
        <v>14</v>
      </c>
      <c r="J94" s="8" t="s">
        <v>1093</v>
      </c>
      <c r="K94" s="11"/>
      <c r="L94" s="12">
        <v>-94339.62</v>
      </c>
      <c r="M94" s="10"/>
      <c r="N94" s="10"/>
      <c r="O94" s="10"/>
      <c r="P94" s="10"/>
      <c r="Q94" s="10"/>
      <c r="R94" s="10"/>
      <c r="S94" s="10"/>
      <c r="T94" s="10"/>
    </row>
    <row r="95" spans="1:20" ht="12.75" customHeight="1">
      <c r="A95" s="7" t="s">
        <v>1087</v>
      </c>
      <c r="B95" s="7" t="s">
        <v>1144</v>
      </c>
      <c r="C95" s="7" t="s">
        <v>1145</v>
      </c>
      <c r="D95" s="8" t="s">
        <v>1156</v>
      </c>
      <c r="E95" s="9">
        <v>6</v>
      </c>
      <c r="F95" s="8" t="s">
        <v>1158</v>
      </c>
      <c r="G95" s="7" t="s">
        <v>1120</v>
      </c>
      <c r="H95" s="8" t="s">
        <v>980</v>
      </c>
      <c r="I95" s="7" t="s">
        <v>15</v>
      </c>
      <c r="J95" s="8" t="s">
        <v>1093</v>
      </c>
      <c r="K95" s="11"/>
      <c r="L95" s="12">
        <v>94339.62</v>
      </c>
      <c r="M95" s="10"/>
      <c r="N95" s="10"/>
      <c r="O95" s="10"/>
      <c r="P95" s="10"/>
      <c r="Q95" s="10"/>
      <c r="R95" s="10"/>
      <c r="S95" s="10"/>
      <c r="T95" s="10"/>
    </row>
    <row r="96" spans="1:20" ht="12.75" customHeight="1">
      <c r="A96" s="7" t="s">
        <v>1087</v>
      </c>
      <c r="B96" s="7" t="s">
        <v>1144</v>
      </c>
      <c r="C96" s="7" t="s">
        <v>1145</v>
      </c>
      <c r="D96" s="8" t="s">
        <v>1156</v>
      </c>
      <c r="E96" s="9">
        <v>7</v>
      </c>
      <c r="F96" s="8" t="s">
        <v>1122</v>
      </c>
      <c r="G96" s="7" t="s">
        <v>1117</v>
      </c>
      <c r="H96" s="8" t="s">
        <v>1118</v>
      </c>
      <c r="I96" s="7" t="s">
        <v>14</v>
      </c>
      <c r="J96" s="8" t="s">
        <v>1093</v>
      </c>
      <c r="K96" s="11"/>
      <c r="L96" s="12">
        <v>-35127.980000000003</v>
      </c>
      <c r="M96" s="10"/>
      <c r="N96" s="10"/>
      <c r="O96" s="10"/>
      <c r="P96" s="10"/>
      <c r="Q96" s="10"/>
      <c r="R96" s="10"/>
      <c r="S96" s="10"/>
      <c r="T96" s="10"/>
    </row>
    <row r="97" spans="1:20" ht="12.75" customHeight="1">
      <c r="A97" s="7" t="s">
        <v>1087</v>
      </c>
      <c r="B97" s="7" t="s">
        <v>1144</v>
      </c>
      <c r="C97" s="7" t="s">
        <v>1145</v>
      </c>
      <c r="D97" s="8" t="s">
        <v>1156</v>
      </c>
      <c r="E97" s="9">
        <v>8</v>
      </c>
      <c r="F97" s="8" t="s">
        <v>1122</v>
      </c>
      <c r="G97" s="7" t="s">
        <v>1117</v>
      </c>
      <c r="H97" s="8" t="s">
        <v>1118</v>
      </c>
      <c r="I97" s="7" t="s">
        <v>15</v>
      </c>
      <c r="J97" s="8" t="s">
        <v>1093</v>
      </c>
      <c r="K97" s="11"/>
      <c r="L97" s="12">
        <v>35127.980000000003</v>
      </c>
      <c r="M97" s="10"/>
      <c r="N97" s="10"/>
      <c r="O97" s="10"/>
      <c r="P97" s="10"/>
      <c r="Q97" s="10"/>
      <c r="R97" s="10"/>
      <c r="S97" s="10"/>
      <c r="T97" s="10"/>
    </row>
    <row r="98" spans="1:20" ht="12.75" customHeight="1">
      <c r="A98" s="7" t="s">
        <v>1087</v>
      </c>
      <c r="B98" s="7" t="s">
        <v>1144</v>
      </c>
      <c r="C98" s="7" t="s">
        <v>1145</v>
      </c>
      <c r="D98" s="8" t="s">
        <v>1156</v>
      </c>
      <c r="E98" s="9">
        <v>9</v>
      </c>
      <c r="F98" s="8" t="s">
        <v>1123</v>
      </c>
      <c r="G98" s="7" t="s">
        <v>1117</v>
      </c>
      <c r="H98" s="8" t="s">
        <v>1118</v>
      </c>
      <c r="I98" s="7" t="s">
        <v>14</v>
      </c>
      <c r="J98" s="8" t="s">
        <v>1093</v>
      </c>
      <c r="K98" s="11"/>
      <c r="L98" s="12">
        <v>-3570.86</v>
      </c>
      <c r="M98" s="10"/>
      <c r="N98" s="10"/>
      <c r="O98" s="10"/>
      <c r="P98" s="10"/>
      <c r="Q98" s="10"/>
      <c r="R98" s="10"/>
      <c r="S98" s="10"/>
      <c r="T98" s="10"/>
    </row>
    <row r="99" spans="1:20" ht="12.75" customHeight="1">
      <c r="A99" s="7" t="s">
        <v>1087</v>
      </c>
      <c r="B99" s="7" t="s">
        <v>1144</v>
      </c>
      <c r="C99" s="7" t="s">
        <v>1145</v>
      </c>
      <c r="D99" s="8" t="s">
        <v>1156</v>
      </c>
      <c r="E99" s="9">
        <v>10</v>
      </c>
      <c r="F99" s="8" t="s">
        <v>1123</v>
      </c>
      <c r="G99" s="7" t="s">
        <v>1117</v>
      </c>
      <c r="H99" s="8" t="s">
        <v>1118</v>
      </c>
      <c r="I99" s="7" t="s">
        <v>15</v>
      </c>
      <c r="J99" s="8" t="s">
        <v>1093</v>
      </c>
      <c r="K99" s="11"/>
      <c r="L99" s="12">
        <v>3570.86</v>
      </c>
      <c r="M99" s="10"/>
      <c r="N99" s="10"/>
      <c r="O99" s="10"/>
      <c r="P99" s="10"/>
      <c r="Q99" s="10"/>
      <c r="R99" s="10"/>
      <c r="S99" s="10"/>
      <c r="T99" s="10"/>
    </row>
    <row r="100" spans="1:20" ht="12.75" customHeight="1">
      <c r="A100" s="7" t="s">
        <v>1087</v>
      </c>
      <c r="B100" s="7" t="s">
        <v>1144</v>
      </c>
      <c r="C100" s="7" t="s">
        <v>1145</v>
      </c>
      <c r="D100" s="8" t="s">
        <v>1156</v>
      </c>
      <c r="E100" s="9">
        <v>11</v>
      </c>
      <c r="F100" s="8" t="s">
        <v>1124</v>
      </c>
      <c r="G100" s="7" t="s">
        <v>1117</v>
      </c>
      <c r="H100" s="8" t="s">
        <v>1118</v>
      </c>
      <c r="I100" s="7" t="s">
        <v>14</v>
      </c>
      <c r="J100" s="8" t="s">
        <v>1093</v>
      </c>
      <c r="K100" s="11"/>
      <c r="L100" s="12">
        <v>-4241.28</v>
      </c>
      <c r="M100" s="10"/>
      <c r="N100" s="10"/>
      <c r="O100" s="10"/>
      <c r="P100" s="10"/>
      <c r="Q100" s="10"/>
      <c r="R100" s="10"/>
      <c r="S100" s="10"/>
      <c r="T100" s="10"/>
    </row>
    <row r="101" spans="1:20" ht="12.75" customHeight="1">
      <c r="A101" s="7" t="s">
        <v>1087</v>
      </c>
      <c r="B101" s="7" t="s">
        <v>1144</v>
      </c>
      <c r="C101" s="7" t="s">
        <v>1145</v>
      </c>
      <c r="D101" s="8" t="s">
        <v>1156</v>
      </c>
      <c r="E101" s="9">
        <v>12</v>
      </c>
      <c r="F101" s="8" t="s">
        <v>1124</v>
      </c>
      <c r="G101" s="7" t="s">
        <v>1117</v>
      </c>
      <c r="H101" s="8" t="s">
        <v>1118</v>
      </c>
      <c r="I101" s="7" t="s">
        <v>15</v>
      </c>
      <c r="J101" s="8" t="s">
        <v>1093</v>
      </c>
      <c r="K101" s="11"/>
      <c r="L101" s="12">
        <v>4241.28</v>
      </c>
      <c r="M101" s="10"/>
      <c r="N101" s="10"/>
      <c r="O101" s="10"/>
      <c r="P101" s="10"/>
      <c r="Q101" s="10"/>
      <c r="R101" s="10"/>
      <c r="S101" s="10"/>
      <c r="T101" s="10"/>
    </row>
    <row r="102" spans="1:20" ht="12.75" customHeight="1">
      <c r="A102" s="7" t="s">
        <v>1087</v>
      </c>
      <c r="B102" s="7" t="s">
        <v>1144</v>
      </c>
      <c r="C102" s="7" t="s">
        <v>1145</v>
      </c>
      <c r="D102" s="8" t="s">
        <v>1156</v>
      </c>
      <c r="E102" s="9">
        <v>13</v>
      </c>
      <c r="F102" s="8" t="s">
        <v>1127</v>
      </c>
      <c r="G102" s="7" t="s">
        <v>1120</v>
      </c>
      <c r="H102" s="8" t="s">
        <v>980</v>
      </c>
      <c r="I102" s="7" t="s">
        <v>14</v>
      </c>
      <c r="J102" s="8" t="s">
        <v>1093</v>
      </c>
      <c r="K102" s="12"/>
      <c r="L102" s="11">
        <v>-109094.21</v>
      </c>
      <c r="M102" s="10"/>
      <c r="N102" s="10"/>
      <c r="O102" s="10"/>
      <c r="P102" s="10"/>
      <c r="Q102" s="10"/>
      <c r="R102" s="10"/>
      <c r="S102" s="10"/>
      <c r="T102" s="10"/>
    </row>
    <row r="103" spans="1:20" ht="12.75" customHeight="1">
      <c r="A103" s="7" t="s">
        <v>1087</v>
      </c>
      <c r="B103" s="7" t="s">
        <v>1144</v>
      </c>
      <c r="C103" s="7" t="s">
        <v>1145</v>
      </c>
      <c r="D103" s="8" t="s">
        <v>1156</v>
      </c>
      <c r="E103" s="9">
        <v>14</v>
      </c>
      <c r="F103" s="8" t="s">
        <v>1127</v>
      </c>
      <c r="G103" s="7" t="s">
        <v>1120</v>
      </c>
      <c r="H103" s="8" t="s">
        <v>980</v>
      </c>
      <c r="I103" s="7" t="s">
        <v>15</v>
      </c>
      <c r="J103" s="8" t="s">
        <v>1093</v>
      </c>
      <c r="K103" s="12"/>
      <c r="L103" s="11">
        <v>109094.21</v>
      </c>
      <c r="M103" s="10"/>
      <c r="N103" s="10"/>
      <c r="O103" s="10"/>
      <c r="P103" s="10"/>
      <c r="Q103" s="10"/>
      <c r="R103" s="10"/>
      <c r="S103" s="10"/>
      <c r="T103" s="10"/>
    </row>
    <row r="104" spans="1:20" ht="12.75" customHeight="1">
      <c r="A104" s="7" t="s">
        <v>1087</v>
      </c>
      <c r="B104" s="7" t="s">
        <v>1144</v>
      </c>
      <c r="C104" s="7" t="s">
        <v>1145</v>
      </c>
      <c r="D104" s="8" t="s">
        <v>1156</v>
      </c>
      <c r="E104" s="9">
        <v>15</v>
      </c>
      <c r="F104" s="8" t="s">
        <v>1159</v>
      </c>
      <c r="G104" s="7" t="s">
        <v>1160</v>
      </c>
      <c r="H104" s="8" t="s">
        <v>134</v>
      </c>
      <c r="I104" s="7" t="s">
        <v>6</v>
      </c>
      <c r="J104" s="8" t="s">
        <v>1093</v>
      </c>
      <c r="K104" s="11">
        <v>-98618.51</v>
      </c>
      <c r="L104" s="12"/>
      <c r="M104" s="10"/>
      <c r="N104" s="10"/>
      <c r="O104" s="10"/>
      <c r="P104" s="10"/>
      <c r="Q104" s="10"/>
      <c r="R104" s="10"/>
      <c r="S104" s="10"/>
      <c r="T104" s="10"/>
    </row>
    <row r="105" spans="1:20" ht="12.75" customHeight="1">
      <c r="A105" s="7" t="s">
        <v>1087</v>
      </c>
      <c r="B105" s="7" t="s">
        <v>1144</v>
      </c>
      <c r="C105" s="7" t="s">
        <v>1145</v>
      </c>
      <c r="D105" s="8" t="s">
        <v>1156</v>
      </c>
      <c r="E105" s="9">
        <v>16</v>
      </c>
      <c r="F105" s="8" t="s">
        <v>1161</v>
      </c>
      <c r="G105" s="7" t="s">
        <v>1160</v>
      </c>
      <c r="H105" s="8" t="s">
        <v>134</v>
      </c>
      <c r="I105" s="7" t="s">
        <v>731</v>
      </c>
      <c r="J105" s="8" t="s">
        <v>1093</v>
      </c>
      <c r="K105" s="11">
        <v>98618.51</v>
      </c>
      <c r="L105" s="12"/>
      <c r="M105" s="10"/>
      <c r="N105" s="10"/>
      <c r="O105" s="10"/>
      <c r="P105" s="10"/>
      <c r="Q105" s="10"/>
      <c r="R105" s="10"/>
      <c r="S105" s="10"/>
      <c r="T105" s="10"/>
    </row>
    <row r="106" spans="1:20" ht="12.75" customHeight="1">
      <c r="A106" s="7" t="s">
        <v>1087</v>
      </c>
      <c r="B106" s="7" t="s">
        <v>1144</v>
      </c>
      <c r="C106" s="7" t="s">
        <v>1145</v>
      </c>
      <c r="D106" s="8" t="s">
        <v>1156</v>
      </c>
      <c r="E106" s="9">
        <v>17</v>
      </c>
      <c r="F106" s="8" t="s">
        <v>1134</v>
      </c>
      <c r="G106" s="7" t="s">
        <v>1096</v>
      </c>
      <c r="H106" s="8" t="s">
        <v>1097</v>
      </c>
      <c r="I106" s="7" t="s">
        <v>14</v>
      </c>
      <c r="J106" s="8" t="s">
        <v>1098</v>
      </c>
      <c r="K106" s="11"/>
      <c r="L106" s="12">
        <v>-402284.09</v>
      </c>
      <c r="M106" s="10"/>
      <c r="N106" s="10"/>
      <c r="O106" s="10"/>
      <c r="P106" s="10"/>
      <c r="Q106" s="10"/>
      <c r="R106" s="10"/>
      <c r="S106" s="10"/>
      <c r="T106" s="10"/>
    </row>
    <row r="107" spans="1:20" ht="12.75" customHeight="1">
      <c r="A107" s="7" t="s">
        <v>1087</v>
      </c>
      <c r="B107" s="7" t="s">
        <v>1144</v>
      </c>
      <c r="C107" s="7" t="s">
        <v>1145</v>
      </c>
      <c r="D107" s="8" t="s">
        <v>1156</v>
      </c>
      <c r="E107" s="9">
        <v>18</v>
      </c>
      <c r="F107" s="8" t="s">
        <v>1134</v>
      </c>
      <c r="G107" s="7" t="s">
        <v>1096</v>
      </c>
      <c r="H107" s="8" t="s">
        <v>1097</v>
      </c>
      <c r="I107" s="7" t="s">
        <v>15</v>
      </c>
      <c r="J107" s="8" t="s">
        <v>1098</v>
      </c>
      <c r="K107" s="11"/>
      <c r="L107" s="12">
        <v>402284.09</v>
      </c>
      <c r="M107" s="10"/>
      <c r="N107" s="10"/>
      <c r="O107" s="10"/>
      <c r="P107" s="10"/>
      <c r="Q107" s="10"/>
      <c r="R107" s="10"/>
      <c r="S107" s="10"/>
      <c r="T107" s="10"/>
    </row>
    <row r="108" spans="1:20" ht="12.75" customHeight="1">
      <c r="A108" s="7" t="s">
        <v>1087</v>
      </c>
      <c r="B108" s="7" t="s">
        <v>1144</v>
      </c>
      <c r="C108" s="7" t="s">
        <v>1145</v>
      </c>
      <c r="D108" s="8" t="s">
        <v>1156</v>
      </c>
      <c r="E108" s="9">
        <v>19</v>
      </c>
      <c r="F108" s="8" t="s">
        <v>1162</v>
      </c>
      <c r="G108" s="7" t="s">
        <v>1120</v>
      </c>
      <c r="H108" s="8" t="s">
        <v>980</v>
      </c>
      <c r="I108" s="7" t="s">
        <v>9</v>
      </c>
      <c r="J108" s="8" t="s">
        <v>1113</v>
      </c>
      <c r="K108" s="11"/>
      <c r="L108" s="12">
        <v>-19400</v>
      </c>
      <c r="M108" s="10"/>
      <c r="N108" s="10"/>
      <c r="O108" s="10"/>
      <c r="P108" s="10"/>
      <c r="Q108" s="10"/>
      <c r="R108" s="10"/>
      <c r="S108" s="10"/>
      <c r="T108" s="10"/>
    </row>
    <row r="109" spans="1:20" ht="12.75" customHeight="1">
      <c r="A109" s="7" t="s">
        <v>1087</v>
      </c>
      <c r="B109" s="7" t="s">
        <v>1144</v>
      </c>
      <c r="C109" s="7" t="s">
        <v>1145</v>
      </c>
      <c r="D109" s="8" t="s">
        <v>1156</v>
      </c>
      <c r="E109" s="9">
        <v>20</v>
      </c>
      <c r="F109" s="8" t="s">
        <v>1163</v>
      </c>
      <c r="G109" s="7" t="s">
        <v>1120</v>
      </c>
      <c r="H109" s="8" t="s">
        <v>980</v>
      </c>
      <c r="I109" s="7" t="s">
        <v>8</v>
      </c>
      <c r="J109" s="8" t="s">
        <v>1113</v>
      </c>
      <c r="K109" s="11"/>
      <c r="L109" s="12">
        <v>-540000</v>
      </c>
      <c r="M109" s="10"/>
      <c r="N109" s="10"/>
      <c r="O109" s="10"/>
      <c r="P109" s="10"/>
      <c r="Q109" s="10"/>
      <c r="R109" s="10"/>
      <c r="S109" s="10"/>
      <c r="T109" s="10"/>
    </row>
    <row r="110" spans="1:20" ht="12.75" customHeight="1">
      <c r="A110" s="7" t="s">
        <v>1087</v>
      </c>
      <c r="B110" s="7" t="s">
        <v>1144</v>
      </c>
      <c r="C110" s="7" t="s">
        <v>1145</v>
      </c>
      <c r="D110" s="8" t="s">
        <v>1156</v>
      </c>
      <c r="E110" s="9">
        <v>21</v>
      </c>
      <c r="F110" s="8" t="s">
        <v>1164</v>
      </c>
      <c r="G110" s="7" t="s">
        <v>1120</v>
      </c>
      <c r="H110" s="8" t="s">
        <v>980</v>
      </c>
      <c r="I110" s="7" t="s">
        <v>14</v>
      </c>
      <c r="J110" s="8" t="s">
        <v>1113</v>
      </c>
      <c r="K110" s="12"/>
      <c r="L110" s="11">
        <v>-75100</v>
      </c>
      <c r="M110" s="10"/>
      <c r="N110" s="10"/>
      <c r="O110" s="10"/>
      <c r="P110" s="10"/>
      <c r="Q110" s="10"/>
      <c r="R110" s="10"/>
      <c r="S110" s="10"/>
      <c r="T110" s="10"/>
    </row>
    <row r="111" spans="1:20" ht="12.75" customHeight="1">
      <c r="A111" s="7" t="s">
        <v>1087</v>
      </c>
      <c r="B111" s="7" t="s">
        <v>1144</v>
      </c>
      <c r="C111" s="7" t="s">
        <v>1145</v>
      </c>
      <c r="D111" s="8" t="s">
        <v>1156</v>
      </c>
      <c r="E111" s="9">
        <v>22</v>
      </c>
      <c r="F111" s="8" t="s">
        <v>1165</v>
      </c>
      <c r="G111" s="7" t="s">
        <v>1120</v>
      </c>
      <c r="H111" s="8" t="s">
        <v>980</v>
      </c>
      <c r="I111" s="7" t="s">
        <v>6</v>
      </c>
      <c r="J111" s="8" t="s">
        <v>1113</v>
      </c>
      <c r="K111" s="12"/>
      <c r="L111" s="11">
        <v>634500</v>
      </c>
      <c r="M111" s="10"/>
      <c r="N111" s="10"/>
      <c r="O111" s="10"/>
      <c r="P111" s="10"/>
      <c r="Q111" s="10"/>
      <c r="R111" s="10"/>
      <c r="S111" s="10"/>
      <c r="T111" s="10"/>
    </row>
    <row r="112" spans="1:20" ht="12.75" customHeight="1">
      <c r="A112" s="7" t="s">
        <v>1087</v>
      </c>
      <c r="B112" s="7" t="s">
        <v>1144</v>
      </c>
      <c r="C112" s="7" t="s">
        <v>1145</v>
      </c>
      <c r="D112" s="8" t="s">
        <v>1166</v>
      </c>
      <c r="E112" s="9">
        <v>1</v>
      </c>
      <c r="F112" s="8" t="s">
        <v>1167</v>
      </c>
      <c r="G112" s="7" t="s">
        <v>1168</v>
      </c>
      <c r="H112" s="8" t="s">
        <v>1169</v>
      </c>
      <c r="I112" s="7" t="s">
        <v>731</v>
      </c>
      <c r="J112" s="8" t="s">
        <v>1170</v>
      </c>
      <c r="K112" s="11">
        <v>-5683666.6600000001</v>
      </c>
      <c r="L112" s="12"/>
      <c r="M112" s="10"/>
      <c r="N112" s="10"/>
      <c r="O112" s="10"/>
      <c r="P112" s="10"/>
      <c r="Q112" s="10"/>
      <c r="R112" s="10"/>
      <c r="S112" s="10"/>
      <c r="T112" s="10"/>
    </row>
    <row r="113" spans="1:20" ht="12.75" customHeight="1">
      <c r="A113" s="7" t="s">
        <v>1087</v>
      </c>
      <c r="B113" s="7" t="s">
        <v>1144</v>
      </c>
      <c r="C113" s="7" t="s">
        <v>1145</v>
      </c>
      <c r="D113" s="8" t="s">
        <v>1166</v>
      </c>
      <c r="E113" s="9">
        <v>2</v>
      </c>
      <c r="F113" s="8" t="s">
        <v>1167</v>
      </c>
      <c r="G113" s="7" t="s">
        <v>1168</v>
      </c>
      <c r="H113" s="8" t="s">
        <v>1169</v>
      </c>
      <c r="I113" s="7" t="s">
        <v>1103</v>
      </c>
      <c r="J113" s="8" t="s">
        <v>1170</v>
      </c>
      <c r="K113" s="11">
        <v>5683666.6600000001</v>
      </c>
      <c r="L113" s="12"/>
      <c r="M113" s="10"/>
      <c r="N113" s="10"/>
      <c r="O113" s="10"/>
      <c r="P113" s="10"/>
      <c r="Q113" s="10"/>
      <c r="R113" s="10"/>
      <c r="S113" s="10"/>
      <c r="T113" s="10"/>
    </row>
    <row r="114" spans="1:20" ht="12.75" customHeight="1">
      <c r="A114" s="7" t="s">
        <v>1087</v>
      </c>
      <c r="B114" s="7" t="s">
        <v>1144</v>
      </c>
      <c r="C114" s="7" t="s">
        <v>1145</v>
      </c>
      <c r="D114" s="8" t="s">
        <v>1166</v>
      </c>
      <c r="E114" s="9">
        <v>3</v>
      </c>
      <c r="F114" s="8" t="s">
        <v>1171</v>
      </c>
      <c r="G114" s="7" t="s">
        <v>1131</v>
      </c>
      <c r="H114" s="8" t="s">
        <v>68</v>
      </c>
      <c r="I114" s="7" t="s">
        <v>731</v>
      </c>
      <c r="J114" s="8" t="s">
        <v>1172</v>
      </c>
      <c r="K114" s="12"/>
      <c r="L114" s="11">
        <v>101174.89</v>
      </c>
      <c r="M114" s="10"/>
      <c r="N114" s="10"/>
      <c r="O114" s="10"/>
      <c r="P114" s="10"/>
      <c r="Q114" s="10"/>
      <c r="R114" s="10"/>
      <c r="S114" s="10"/>
      <c r="T114" s="10"/>
    </row>
    <row r="115" spans="1:20" ht="12.75" customHeight="1">
      <c r="A115" s="7" t="s">
        <v>1087</v>
      </c>
      <c r="B115" s="7" t="s">
        <v>1144</v>
      </c>
      <c r="C115" s="7" t="s">
        <v>1145</v>
      </c>
      <c r="D115" s="8" t="s">
        <v>1166</v>
      </c>
      <c r="E115" s="9">
        <v>4</v>
      </c>
      <c r="F115" s="8" t="s">
        <v>1171</v>
      </c>
      <c r="G115" s="7" t="s">
        <v>1131</v>
      </c>
      <c r="H115" s="8" t="s">
        <v>68</v>
      </c>
      <c r="I115" s="7" t="s">
        <v>1103</v>
      </c>
      <c r="J115" s="8" t="s">
        <v>1172</v>
      </c>
      <c r="K115" s="12"/>
      <c r="L115" s="11">
        <v>-101174.89</v>
      </c>
      <c r="M115" s="10"/>
      <c r="N115" s="10"/>
      <c r="O115" s="10"/>
      <c r="P115" s="10"/>
      <c r="Q115" s="10"/>
      <c r="R115" s="10"/>
      <c r="S115" s="10"/>
      <c r="T115" s="10"/>
    </row>
    <row r="116" spans="1:20" ht="12.75" customHeight="1">
      <c r="A116" s="7" t="s">
        <v>1087</v>
      </c>
      <c r="B116" s="7" t="s">
        <v>1144</v>
      </c>
      <c r="C116" s="7" t="s">
        <v>1145</v>
      </c>
      <c r="D116" s="8" t="s">
        <v>1166</v>
      </c>
      <c r="E116" s="9">
        <v>5</v>
      </c>
      <c r="F116" s="8" t="s">
        <v>1173</v>
      </c>
      <c r="G116" s="7" t="s">
        <v>1174</v>
      </c>
      <c r="H116" s="8" t="s">
        <v>157</v>
      </c>
      <c r="I116" s="7" t="s">
        <v>731</v>
      </c>
      <c r="J116" s="8" t="s">
        <v>1175</v>
      </c>
      <c r="K116" s="12">
        <v>-21861.360000000001</v>
      </c>
      <c r="L116" s="11"/>
      <c r="M116" s="10"/>
      <c r="N116" s="10"/>
      <c r="O116" s="10"/>
      <c r="P116" s="10"/>
      <c r="Q116" s="10"/>
      <c r="R116" s="10"/>
      <c r="S116" s="10"/>
      <c r="T116" s="10"/>
    </row>
    <row r="117" spans="1:20" ht="12.75" customHeight="1">
      <c r="A117" s="7" t="s">
        <v>1087</v>
      </c>
      <c r="B117" s="7" t="s">
        <v>1144</v>
      </c>
      <c r="C117" s="7" t="s">
        <v>1145</v>
      </c>
      <c r="D117" s="8" t="s">
        <v>1166</v>
      </c>
      <c r="E117" s="9">
        <v>6</v>
      </c>
      <c r="F117" s="8" t="s">
        <v>1173</v>
      </c>
      <c r="G117" s="7" t="s">
        <v>1174</v>
      </c>
      <c r="H117" s="8" t="s">
        <v>157</v>
      </c>
      <c r="I117" s="7" t="s">
        <v>28</v>
      </c>
      <c r="J117" s="8" t="s">
        <v>1175</v>
      </c>
      <c r="K117" s="12">
        <v>21861.360000000001</v>
      </c>
      <c r="L117" s="11"/>
      <c r="M117" s="10"/>
      <c r="N117" s="10"/>
      <c r="O117" s="10"/>
      <c r="P117" s="10"/>
      <c r="Q117" s="10"/>
      <c r="R117" s="10"/>
      <c r="S117" s="10"/>
      <c r="T117" s="10"/>
    </row>
    <row r="118" spans="1:20" ht="12.75" customHeight="1">
      <c r="A118" s="7" t="s">
        <v>1087</v>
      </c>
      <c r="B118" s="7" t="s">
        <v>1144</v>
      </c>
      <c r="C118" s="7" t="s">
        <v>1145</v>
      </c>
      <c r="D118" s="8" t="s">
        <v>1166</v>
      </c>
      <c r="E118" s="9">
        <v>7</v>
      </c>
      <c r="F118" s="8" t="s">
        <v>1176</v>
      </c>
      <c r="G118" s="7" t="s">
        <v>1177</v>
      </c>
      <c r="H118" s="8" t="s">
        <v>155</v>
      </c>
      <c r="I118" s="7" t="s">
        <v>731</v>
      </c>
      <c r="J118" s="8" t="s">
        <v>1093</v>
      </c>
      <c r="K118" s="11">
        <v>1666666.67</v>
      </c>
      <c r="L118" s="11"/>
      <c r="M118" s="10"/>
      <c r="N118" s="10"/>
      <c r="O118" s="10"/>
      <c r="P118" s="10"/>
      <c r="Q118" s="10"/>
      <c r="R118" s="10"/>
      <c r="S118" s="10"/>
      <c r="T118" s="10"/>
    </row>
    <row r="119" spans="1:20" ht="12.75" customHeight="1">
      <c r="A119" s="7" t="s">
        <v>1087</v>
      </c>
      <c r="B119" s="7" t="s">
        <v>1144</v>
      </c>
      <c r="C119" s="7" t="s">
        <v>1145</v>
      </c>
      <c r="D119" s="8" t="s">
        <v>1166</v>
      </c>
      <c r="E119" s="9">
        <v>8</v>
      </c>
      <c r="F119" s="8" t="s">
        <v>1176</v>
      </c>
      <c r="G119" s="7" t="s">
        <v>1177</v>
      </c>
      <c r="H119" s="8" t="s">
        <v>155</v>
      </c>
      <c r="I119" s="7" t="s">
        <v>1103</v>
      </c>
      <c r="J119" s="8" t="s">
        <v>1093</v>
      </c>
      <c r="K119" s="11">
        <v>-1666666.67</v>
      </c>
      <c r="L119" s="11"/>
      <c r="M119" s="10"/>
      <c r="N119" s="10"/>
      <c r="O119" s="10"/>
      <c r="P119" s="10"/>
      <c r="Q119" s="10"/>
      <c r="R119" s="10"/>
      <c r="S119" s="10"/>
      <c r="T119" s="10"/>
    </row>
    <row r="120" spans="1:20" ht="12.75" customHeight="1">
      <c r="A120" s="7" t="s">
        <v>1087</v>
      </c>
      <c r="B120" s="7" t="s">
        <v>1144</v>
      </c>
      <c r="C120" s="7" t="s">
        <v>1145</v>
      </c>
      <c r="D120" s="8"/>
      <c r="E120" s="9"/>
      <c r="F120" s="8" t="s">
        <v>1142</v>
      </c>
      <c r="G120" s="7"/>
      <c r="H120" s="8"/>
      <c r="I120" s="7"/>
      <c r="J120" s="8"/>
      <c r="K120" s="11"/>
      <c r="L120" s="12"/>
      <c r="M120" s="10"/>
      <c r="N120" s="10"/>
      <c r="O120" s="10"/>
      <c r="P120" s="10"/>
      <c r="Q120" s="10"/>
      <c r="R120" s="10"/>
      <c r="S120" s="10"/>
      <c r="T120" s="10"/>
    </row>
    <row r="121" spans="1:20" ht="12.75" customHeight="1">
      <c r="A121" s="7" t="s">
        <v>1087</v>
      </c>
      <c r="B121" s="7" t="s">
        <v>1144</v>
      </c>
      <c r="C121" s="7"/>
      <c r="D121" s="8"/>
      <c r="E121" s="9"/>
      <c r="F121" s="8" t="s">
        <v>1143</v>
      </c>
      <c r="G121" s="7"/>
      <c r="H121" s="8"/>
      <c r="I121" s="7"/>
      <c r="J121" s="8"/>
      <c r="K121" s="11"/>
      <c r="L121" s="12"/>
      <c r="M121" s="10"/>
      <c r="N121" s="10"/>
      <c r="O121" s="10"/>
      <c r="P121" s="10"/>
      <c r="Q121" s="10"/>
      <c r="R121" s="10"/>
      <c r="S121" s="10"/>
      <c r="T121" s="10"/>
    </row>
    <row r="122" spans="1:20" ht="12.75" customHeight="1">
      <c r="A122" s="7" t="s">
        <v>1087</v>
      </c>
      <c r="B122" s="7" t="s">
        <v>1178</v>
      </c>
      <c r="C122" s="7" t="s">
        <v>1089</v>
      </c>
      <c r="D122" s="8" t="s">
        <v>1179</v>
      </c>
      <c r="E122" s="9">
        <v>1</v>
      </c>
      <c r="F122" s="8" t="s">
        <v>1180</v>
      </c>
      <c r="G122" s="7" t="s">
        <v>1101</v>
      </c>
      <c r="H122" s="8" t="s">
        <v>1102</v>
      </c>
      <c r="I122" s="7" t="s">
        <v>23</v>
      </c>
      <c r="J122" s="8" t="s">
        <v>1093</v>
      </c>
      <c r="K122" s="11"/>
      <c r="L122" s="12">
        <v>-497547.16</v>
      </c>
      <c r="M122" s="10"/>
      <c r="N122" s="10"/>
      <c r="O122" s="10"/>
      <c r="P122" s="10"/>
      <c r="Q122" s="10"/>
      <c r="R122" s="10"/>
      <c r="S122" s="10"/>
      <c r="T122" s="10"/>
    </row>
    <row r="123" spans="1:20" ht="12.75" customHeight="1">
      <c r="A123" s="7" t="s">
        <v>1087</v>
      </c>
      <c r="B123" s="7" t="s">
        <v>1178</v>
      </c>
      <c r="C123" s="7" t="s">
        <v>1089</v>
      </c>
      <c r="D123" s="8" t="s">
        <v>1179</v>
      </c>
      <c r="E123" s="9">
        <v>2</v>
      </c>
      <c r="F123" s="8" t="s">
        <v>1180</v>
      </c>
      <c r="G123" s="7" t="s">
        <v>1101</v>
      </c>
      <c r="H123" s="8" t="s">
        <v>1102</v>
      </c>
      <c r="I123" s="7" t="s">
        <v>1103</v>
      </c>
      <c r="J123" s="8" t="s">
        <v>1093</v>
      </c>
      <c r="K123" s="11"/>
      <c r="L123" s="12">
        <v>497547.16</v>
      </c>
      <c r="M123" s="10"/>
      <c r="N123" s="10"/>
      <c r="O123" s="10"/>
      <c r="P123" s="10"/>
      <c r="Q123" s="10"/>
      <c r="R123" s="10"/>
      <c r="S123" s="10"/>
      <c r="T123" s="10"/>
    </row>
    <row r="124" spans="1:20" ht="12.75" customHeight="1">
      <c r="A124" s="7" t="s">
        <v>1087</v>
      </c>
      <c r="B124" s="7" t="s">
        <v>1178</v>
      </c>
      <c r="C124" s="7" t="s">
        <v>1089</v>
      </c>
      <c r="D124" s="8" t="s">
        <v>1179</v>
      </c>
      <c r="E124" s="9">
        <v>3</v>
      </c>
      <c r="F124" s="8" t="s">
        <v>1105</v>
      </c>
      <c r="G124" s="7" t="s">
        <v>1106</v>
      </c>
      <c r="H124" s="8" t="s">
        <v>1107</v>
      </c>
      <c r="I124" s="7" t="s">
        <v>10</v>
      </c>
      <c r="J124" s="8" t="s">
        <v>1093</v>
      </c>
      <c r="K124" s="11"/>
      <c r="L124" s="12">
        <v>-1231654.1100000001</v>
      </c>
      <c r="M124" s="10"/>
      <c r="N124" s="10"/>
      <c r="O124" s="10"/>
      <c r="P124" s="10"/>
      <c r="Q124" s="10"/>
      <c r="R124" s="10"/>
      <c r="S124" s="10"/>
      <c r="T124" s="10"/>
    </row>
    <row r="125" spans="1:20" ht="12.75" customHeight="1">
      <c r="A125" s="7" t="s">
        <v>1087</v>
      </c>
      <c r="B125" s="7" t="s">
        <v>1178</v>
      </c>
      <c r="C125" s="7" t="s">
        <v>1089</v>
      </c>
      <c r="D125" s="8" t="s">
        <v>1179</v>
      </c>
      <c r="E125" s="9">
        <v>4</v>
      </c>
      <c r="F125" s="8" t="s">
        <v>1105</v>
      </c>
      <c r="G125" s="7" t="s">
        <v>1106</v>
      </c>
      <c r="H125" s="8" t="s">
        <v>1107</v>
      </c>
      <c r="I125" s="7" t="s">
        <v>4</v>
      </c>
      <c r="J125" s="8" t="s">
        <v>1093</v>
      </c>
      <c r="K125" s="11"/>
      <c r="L125" s="12">
        <v>1231654.1100000001</v>
      </c>
      <c r="M125" s="10"/>
      <c r="N125" s="10"/>
      <c r="O125" s="10"/>
      <c r="P125" s="10"/>
      <c r="Q125" s="10"/>
      <c r="R125" s="10"/>
      <c r="S125" s="10"/>
      <c r="T125" s="10"/>
    </row>
    <row r="126" spans="1:20" ht="12.75" customHeight="1">
      <c r="A126" s="7" t="s">
        <v>1087</v>
      </c>
      <c r="B126" s="7" t="s">
        <v>1178</v>
      </c>
      <c r="C126" s="7" t="s">
        <v>1089</v>
      </c>
      <c r="D126" s="8" t="s">
        <v>1179</v>
      </c>
      <c r="E126" s="9">
        <v>5</v>
      </c>
      <c r="F126" s="8" t="s">
        <v>1108</v>
      </c>
      <c r="G126" s="7" t="s">
        <v>1092</v>
      </c>
      <c r="H126" s="8" t="s">
        <v>64</v>
      </c>
      <c r="I126" s="7" t="s">
        <v>10</v>
      </c>
      <c r="J126" s="8" t="s">
        <v>1093</v>
      </c>
      <c r="K126" s="11"/>
      <c r="L126" s="12">
        <v>78452.83</v>
      </c>
      <c r="M126" s="10"/>
      <c r="N126" s="10"/>
      <c r="O126" s="10"/>
      <c r="P126" s="10"/>
      <c r="Q126" s="10"/>
      <c r="R126" s="10"/>
      <c r="S126" s="10"/>
      <c r="T126" s="10"/>
    </row>
    <row r="127" spans="1:20" ht="12.75" customHeight="1">
      <c r="A127" s="7" t="s">
        <v>1087</v>
      </c>
      <c r="B127" s="7" t="s">
        <v>1178</v>
      </c>
      <c r="C127" s="7" t="s">
        <v>1089</v>
      </c>
      <c r="D127" s="8" t="s">
        <v>1179</v>
      </c>
      <c r="E127" s="9">
        <v>6</v>
      </c>
      <c r="F127" s="8" t="s">
        <v>1108</v>
      </c>
      <c r="G127" s="7" t="s">
        <v>1092</v>
      </c>
      <c r="H127" s="8" t="s">
        <v>64</v>
      </c>
      <c r="I127" s="7" t="s">
        <v>12</v>
      </c>
      <c r="J127" s="8" t="s">
        <v>1093</v>
      </c>
      <c r="K127" s="11"/>
      <c r="L127" s="12">
        <v>-78452.83</v>
      </c>
      <c r="M127" s="10"/>
      <c r="N127" s="10"/>
      <c r="O127" s="10"/>
      <c r="P127" s="10"/>
      <c r="Q127" s="10"/>
      <c r="R127" s="10"/>
      <c r="S127" s="10"/>
      <c r="T127" s="10"/>
    </row>
    <row r="128" spans="1:20" ht="12.75" customHeight="1">
      <c r="A128" s="7" t="s">
        <v>1087</v>
      </c>
      <c r="B128" s="7" t="s">
        <v>1178</v>
      </c>
      <c r="C128" s="7" t="s">
        <v>1089</v>
      </c>
      <c r="D128" s="8" t="s">
        <v>1179</v>
      </c>
      <c r="E128" s="9">
        <v>7</v>
      </c>
      <c r="F128" s="8" t="s">
        <v>1108</v>
      </c>
      <c r="G128" s="7" t="s">
        <v>1092</v>
      </c>
      <c r="H128" s="8" t="s">
        <v>64</v>
      </c>
      <c r="I128" s="7" t="s">
        <v>10</v>
      </c>
      <c r="J128" s="8" t="s">
        <v>1093</v>
      </c>
      <c r="K128" s="11"/>
      <c r="L128" s="12">
        <v>76855.64</v>
      </c>
      <c r="M128" s="10"/>
      <c r="N128" s="10"/>
      <c r="O128" s="10"/>
      <c r="P128" s="10"/>
      <c r="Q128" s="10"/>
      <c r="R128" s="10"/>
      <c r="S128" s="10"/>
      <c r="T128" s="10"/>
    </row>
    <row r="129" spans="1:20" ht="12.75" customHeight="1">
      <c r="A129" s="7" t="s">
        <v>1087</v>
      </c>
      <c r="B129" s="7" t="s">
        <v>1178</v>
      </c>
      <c r="C129" s="7" t="s">
        <v>1089</v>
      </c>
      <c r="D129" s="8" t="s">
        <v>1179</v>
      </c>
      <c r="E129" s="9">
        <v>8</v>
      </c>
      <c r="F129" s="8" t="s">
        <v>1108</v>
      </c>
      <c r="G129" s="7" t="s">
        <v>1092</v>
      </c>
      <c r="H129" s="8" t="s">
        <v>64</v>
      </c>
      <c r="I129" s="7" t="s">
        <v>18</v>
      </c>
      <c r="J129" s="8" t="s">
        <v>1093</v>
      </c>
      <c r="K129" s="11"/>
      <c r="L129" s="12">
        <v>-76855.64</v>
      </c>
      <c r="M129" s="10"/>
      <c r="N129" s="10"/>
      <c r="O129" s="10"/>
      <c r="P129" s="10"/>
      <c r="Q129" s="10"/>
      <c r="R129" s="10"/>
      <c r="S129" s="10"/>
      <c r="T129" s="10"/>
    </row>
    <row r="130" spans="1:20" ht="12.75" customHeight="1">
      <c r="A130" s="7" t="s">
        <v>1087</v>
      </c>
      <c r="B130" s="7" t="s">
        <v>1178</v>
      </c>
      <c r="C130" s="7" t="s">
        <v>1089</v>
      </c>
      <c r="D130" s="8" t="s">
        <v>1179</v>
      </c>
      <c r="E130" s="9">
        <v>9</v>
      </c>
      <c r="F130" s="8" t="s">
        <v>1181</v>
      </c>
      <c r="G130" s="7" t="s">
        <v>1096</v>
      </c>
      <c r="H130" s="8" t="s">
        <v>1097</v>
      </c>
      <c r="I130" s="7" t="s">
        <v>17</v>
      </c>
      <c r="J130" s="8" t="s">
        <v>1093</v>
      </c>
      <c r="K130" s="11"/>
      <c r="L130" s="12">
        <v>1824914.89</v>
      </c>
      <c r="M130" s="10"/>
      <c r="N130" s="10"/>
      <c r="O130" s="10"/>
      <c r="P130" s="10"/>
      <c r="Q130" s="10"/>
      <c r="R130" s="10"/>
      <c r="S130" s="10"/>
      <c r="T130" s="10"/>
    </row>
    <row r="131" spans="1:20" ht="12.75" customHeight="1">
      <c r="A131" s="7" t="s">
        <v>1087</v>
      </c>
      <c r="B131" s="7" t="s">
        <v>1178</v>
      </c>
      <c r="C131" s="7" t="s">
        <v>1089</v>
      </c>
      <c r="D131" s="8" t="s">
        <v>1179</v>
      </c>
      <c r="E131" s="9">
        <v>10</v>
      </c>
      <c r="F131" s="8" t="s">
        <v>1181</v>
      </c>
      <c r="G131" s="7" t="s">
        <v>1096</v>
      </c>
      <c r="H131" s="8" t="s">
        <v>1097</v>
      </c>
      <c r="I131" s="7" t="s">
        <v>1103</v>
      </c>
      <c r="J131" s="8" t="s">
        <v>1093</v>
      </c>
      <c r="K131" s="11"/>
      <c r="L131" s="12">
        <v>-1824914.89</v>
      </c>
      <c r="M131" s="10"/>
      <c r="N131" s="10"/>
      <c r="O131" s="10"/>
      <c r="P131" s="10"/>
      <c r="Q131" s="10"/>
      <c r="R131" s="10"/>
      <c r="S131" s="10"/>
      <c r="T131" s="10"/>
    </row>
    <row r="132" spans="1:20" ht="12.75" customHeight="1">
      <c r="A132" s="7" t="s">
        <v>1087</v>
      </c>
      <c r="B132" s="7" t="s">
        <v>1178</v>
      </c>
      <c r="C132" s="7" t="s">
        <v>1089</v>
      </c>
      <c r="D132" s="8" t="s">
        <v>1179</v>
      </c>
      <c r="E132" s="9">
        <v>11</v>
      </c>
      <c r="F132" s="8" t="s">
        <v>1110</v>
      </c>
      <c r="G132" s="7" t="s">
        <v>1096</v>
      </c>
      <c r="H132" s="8" t="s">
        <v>1097</v>
      </c>
      <c r="I132" s="7" t="s">
        <v>10</v>
      </c>
      <c r="J132" s="8" t="s">
        <v>1098</v>
      </c>
      <c r="K132" s="11"/>
      <c r="L132" s="12">
        <v>-1285217</v>
      </c>
      <c r="M132" s="10"/>
      <c r="N132" s="10"/>
      <c r="O132" s="10"/>
      <c r="P132" s="10"/>
      <c r="Q132" s="10"/>
      <c r="R132" s="10"/>
      <c r="S132" s="10"/>
      <c r="T132" s="10"/>
    </row>
    <row r="133" spans="1:20" ht="12.75" customHeight="1">
      <c r="A133" s="7" t="s">
        <v>1087</v>
      </c>
      <c r="B133" s="7" t="s">
        <v>1178</v>
      </c>
      <c r="C133" s="7" t="s">
        <v>1089</v>
      </c>
      <c r="D133" s="8" t="s">
        <v>1179</v>
      </c>
      <c r="E133" s="9">
        <v>12</v>
      </c>
      <c r="F133" s="8" t="s">
        <v>1110</v>
      </c>
      <c r="G133" s="7" t="s">
        <v>1096</v>
      </c>
      <c r="H133" s="8" t="s">
        <v>1097</v>
      </c>
      <c r="I133" s="7" t="s">
        <v>8</v>
      </c>
      <c r="J133" s="8" t="s">
        <v>1098</v>
      </c>
      <c r="K133" s="11"/>
      <c r="L133" s="12">
        <v>1285217</v>
      </c>
      <c r="M133" s="10"/>
      <c r="N133" s="10"/>
      <c r="O133" s="10"/>
      <c r="P133" s="10"/>
      <c r="Q133" s="10"/>
      <c r="R133" s="10"/>
      <c r="S133" s="10"/>
      <c r="T133" s="10"/>
    </row>
    <row r="134" spans="1:20" ht="12.75" customHeight="1">
      <c r="A134" s="7" t="s">
        <v>1087</v>
      </c>
      <c r="B134" s="7" t="s">
        <v>1178</v>
      </c>
      <c r="C134" s="7" t="s">
        <v>1089</v>
      </c>
      <c r="D134" s="8" t="s">
        <v>1179</v>
      </c>
      <c r="E134" s="9">
        <v>13</v>
      </c>
      <c r="F134" s="8" t="s">
        <v>1111</v>
      </c>
      <c r="G134" s="7" t="s">
        <v>1112</v>
      </c>
      <c r="H134" s="8" t="s">
        <v>980</v>
      </c>
      <c r="I134" s="7" t="s">
        <v>10</v>
      </c>
      <c r="J134" s="8" t="s">
        <v>1113</v>
      </c>
      <c r="K134" s="11"/>
      <c r="L134" s="12">
        <v>-155003.65</v>
      </c>
      <c r="M134" s="10"/>
      <c r="N134" s="10"/>
      <c r="O134" s="10"/>
      <c r="P134" s="10"/>
      <c r="Q134" s="10"/>
      <c r="R134" s="10"/>
      <c r="S134" s="10"/>
      <c r="T134" s="10"/>
    </row>
    <row r="135" spans="1:20" ht="12.75" customHeight="1">
      <c r="A135" s="7" t="s">
        <v>1087</v>
      </c>
      <c r="B135" s="7" t="s">
        <v>1178</v>
      </c>
      <c r="C135" s="7" t="s">
        <v>1089</v>
      </c>
      <c r="D135" s="8" t="s">
        <v>1179</v>
      </c>
      <c r="E135" s="9">
        <v>14</v>
      </c>
      <c r="F135" s="8" t="s">
        <v>1111</v>
      </c>
      <c r="G135" s="7" t="s">
        <v>1112</v>
      </c>
      <c r="H135" s="8" t="s">
        <v>980</v>
      </c>
      <c r="I135" s="7" t="s">
        <v>18</v>
      </c>
      <c r="J135" s="8" t="s">
        <v>1113</v>
      </c>
      <c r="K135" s="11"/>
      <c r="L135" s="12">
        <v>-3337.97</v>
      </c>
      <c r="M135" s="10"/>
      <c r="N135" s="10"/>
      <c r="O135" s="10"/>
      <c r="P135" s="10"/>
      <c r="Q135" s="10"/>
      <c r="R135" s="10"/>
      <c r="S135" s="10"/>
      <c r="T135" s="10"/>
    </row>
    <row r="136" spans="1:20" ht="12.75" customHeight="1">
      <c r="A136" s="7" t="s">
        <v>1087</v>
      </c>
      <c r="B136" s="7" t="s">
        <v>1178</v>
      </c>
      <c r="C136" s="7" t="s">
        <v>1089</v>
      </c>
      <c r="D136" s="8" t="s">
        <v>1179</v>
      </c>
      <c r="E136" s="9">
        <v>15</v>
      </c>
      <c r="F136" s="8" t="s">
        <v>1111</v>
      </c>
      <c r="G136" s="7" t="s">
        <v>1112</v>
      </c>
      <c r="H136" s="8" t="s">
        <v>980</v>
      </c>
      <c r="I136" s="7" t="s">
        <v>17</v>
      </c>
      <c r="J136" s="8" t="s">
        <v>1113</v>
      </c>
      <c r="K136" s="11"/>
      <c r="L136" s="12">
        <v>-48711.83</v>
      </c>
      <c r="M136" s="10"/>
      <c r="N136" s="10"/>
      <c r="O136" s="10"/>
      <c r="P136" s="10"/>
      <c r="Q136" s="10"/>
      <c r="R136" s="10"/>
      <c r="S136" s="10"/>
      <c r="T136" s="10"/>
    </row>
    <row r="137" spans="1:20" ht="12.75" customHeight="1">
      <c r="A137" s="7" t="s">
        <v>1087</v>
      </c>
      <c r="B137" s="7" t="s">
        <v>1178</v>
      </c>
      <c r="C137" s="7" t="s">
        <v>1089</v>
      </c>
      <c r="D137" s="8" t="s">
        <v>1179</v>
      </c>
      <c r="E137" s="9">
        <v>16</v>
      </c>
      <c r="F137" s="8" t="s">
        <v>1111</v>
      </c>
      <c r="G137" s="7" t="s">
        <v>1112</v>
      </c>
      <c r="H137" s="8" t="s">
        <v>980</v>
      </c>
      <c r="I137" s="7" t="s">
        <v>6</v>
      </c>
      <c r="J137" s="8" t="s">
        <v>1113</v>
      </c>
      <c r="K137" s="11"/>
      <c r="L137" s="12">
        <v>207053.45</v>
      </c>
      <c r="M137" s="10"/>
      <c r="N137" s="10"/>
      <c r="O137" s="10"/>
      <c r="P137" s="10"/>
      <c r="Q137" s="10"/>
      <c r="R137" s="10"/>
      <c r="S137" s="10"/>
      <c r="T137" s="10"/>
    </row>
    <row r="138" spans="1:20" ht="12.75" customHeight="1">
      <c r="A138" s="7" t="s">
        <v>1087</v>
      </c>
      <c r="B138" s="7" t="s">
        <v>1178</v>
      </c>
      <c r="C138" s="7" t="s">
        <v>1089</v>
      </c>
      <c r="D138" s="8" t="s">
        <v>1179</v>
      </c>
      <c r="E138" s="9">
        <v>17</v>
      </c>
      <c r="F138" s="8" t="s">
        <v>1182</v>
      </c>
      <c r="G138" s="7" t="s">
        <v>1092</v>
      </c>
      <c r="H138" s="8" t="s">
        <v>64</v>
      </c>
      <c r="I138" s="7" t="s">
        <v>18</v>
      </c>
      <c r="J138" s="8" t="s">
        <v>1093</v>
      </c>
      <c r="K138" s="11"/>
      <c r="L138" s="12">
        <v>-401455.92</v>
      </c>
      <c r="M138" s="10"/>
      <c r="N138" s="10"/>
      <c r="O138" s="10"/>
      <c r="P138" s="10"/>
      <c r="Q138" s="10"/>
      <c r="R138" s="10"/>
      <c r="S138" s="10"/>
      <c r="T138" s="10"/>
    </row>
    <row r="139" spans="1:20" ht="12.75" customHeight="1">
      <c r="A139" s="7" t="s">
        <v>1087</v>
      </c>
      <c r="B139" s="7" t="s">
        <v>1178</v>
      </c>
      <c r="C139" s="7" t="s">
        <v>1089</v>
      </c>
      <c r="D139" s="8" t="s">
        <v>1179</v>
      </c>
      <c r="E139" s="9">
        <v>18</v>
      </c>
      <c r="F139" s="8" t="s">
        <v>1182</v>
      </c>
      <c r="G139" s="7" t="s">
        <v>1092</v>
      </c>
      <c r="H139" s="8" t="s">
        <v>64</v>
      </c>
      <c r="I139" s="7" t="s">
        <v>731</v>
      </c>
      <c r="J139" s="8" t="s">
        <v>1151</v>
      </c>
      <c r="K139" s="11"/>
      <c r="L139" s="12">
        <v>401455.92</v>
      </c>
      <c r="M139" s="10"/>
      <c r="N139" s="10"/>
      <c r="O139" s="10"/>
      <c r="P139" s="10"/>
      <c r="Q139" s="10"/>
      <c r="R139" s="10"/>
      <c r="S139" s="10"/>
      <c r="T139" s="10"/>
    </row>
    <row r="140" spans="1:20" ht="12.75" customHeight="1">
      <c r="A140" s="7" t="s">
        <v>1087</v>
      </c>
      <c r="B140" s="7" t="s">
        <v>1178</v>
      </c>
      <c r="C140" s="7" t="s">
        <v>1089</v>
      </c>
      <c r="D140" s="8" t="s">
        <v>1183</v>
      </c>
      <c r="E140" s="9">
        <v>1</v>
      </c>
      <c r="F140" s="8" t="s">
        <v>1091</v>
      </c>
      <c r="G140" s="7" t="s">
        <v>1092</v>
      </c>
      <c r="H140" s="8" t="s">
        <v>64</v>
      </c>
      <c r="I140" s="7" t="s">
        <v>13</v>
      </c>
      <c r="J140" s="8" t="s">
        <v>1093</v>
      </c>
      <c r="K140" s="11"/>
      <c r="L140" s="12">
        <v>-644948.61</v>
      </c>
      <c r="M140" s="10"/>
      <c r="N140" s="10"/>
      <c r="O140" s="10"/>
      <c r="P140" s="10"/>
      <c r="Q140" s="10"/>
      <c r="R140" s="10"/>
      <c r="S140" s="10"/>
      <c r="T140" s="10"/>
    </row>
    <row r="141" spans="1:20" ht="12.75" customHeight="1">
      <c r="A141" s="7" t="s">
        <v>1087</v>
      </c>
      <c r="B141" s="7" t="s">
        <v>1178</v>
      </c>
      <c r="C141" s="7" t="s">
        <v>1089</v>
      </c>
      <c r="D141" s="8" t="s">
        <v>1183</v>
      </c>
      <c r="E141" s="9">
        <v>2</v>
      </c>
      <c r="F141" s="8" t="s">
        <v>1091</v>
      </c>
      <c r="G141" s="7" t="s">
        <v>1092</v>
      </c>
      <c r="H141" s="8" t="s">
        <v>64</v>
      </c>
      <c r="I141" s="7" t="s">
        <v>4</v>
      </c>
      <c r="J141" s="8" t="s">
        <v>1093</v>
      </c>
      <c r="K141" s="11"/>
      <c r="L141" s="12">
        <v>644948.61</v>
      </c>
      <c r="M141" s="10"/>
      <c r="N141" s="10"/>
      <c r="O141" s="10"/>
      <c r="P141" s="10"/>
      <c r="Q141" s="10"/>
      <c r="R141" s="10"/>
      <c r="S141" s="10"/>
      <c r="T141" s="10"/>
    </row>
    <row r="142" spans="1:20" ht="12.75" customHeight="1">
      <c r="A142" s="7" t="s">
        <v>1087</v>
      </c>
      <c r="B142" s="7" t="s">
        <v>1178</v>
      </c>
      <c r="C142" s="7" t="s">
        <v>1089</v>
      </c>
      <c r="D142" s="8" t="s">
        <v>1183</v>
      </c>
      <c r="E142" s="9">
        <v>3</v>
      </c>
      <c r="F142" s="8" t="s">
        <v>1095</v>
      </c>
      <c r="G142" s="7" t="s">
        <v>1096</v>
      </c>
      <c r="H142" s="8" t="s">
        <v>1097</v>
      </c>
      <c r="I142" s="7" t="s">
        <v>12</v>
      </c>
      <c r="J142" s="8" t="s">
        <v>1098</v>
      </c>
      <c r="K142" s="11"/>
      <c r="L142" s="12">
        <v>9200184.6999999993</v>
      </c>
      <c r="M142" s="10"/>
      <c r="N142" s="10"/>
      <c r="O142" s="10"/>
      <c r="P142" s="10"/>
      <c r="Q142" s="10"/>
      <c r="R142" s="10"/>
      <c r="S142" s="10"/>
      <c r="T142" s="10"/>
    </row>
    <row r="143" spans="1:20" ht="12.75" customHeight="1">
      <c r="A143" s="7" t="s">
        <v>1087</v>
      </c>
      <c r="B143" s="7" t="s">
        <v>1178</v>
      </c>
      <c r="C143" s="7" t="s">
        <v>1089</v>
      </c>
      <c r="D143" s="8" t="s">
        <v>1183</v>
      </c>
      <c r="E143" s="9">
        <v>4</v>
      </c>
      <c r="F143" s="8" t="s">
        <v>1095</v>
      </c>
      <c r="G143" s="7" t="s">
        <v>1096</v>
      </c>
      <c r="H143" s="8" t="s">
        <v>1097</v>
      </c>
      <c r="I143" s="7" t="s">
        <v>15</v>
      </c>
      <c r="J143" s="8" t="s">
        <v>1098</v>
      </c>
      <c r="K143" s="11"/>
      <c r="L143" s="12">
        <v>-4600092.3499999996</v>
      </c>
      <c r="M143" s="10"/>
      <c r="N143" s="10"/>
      <c r="O143" s="10"/>
      <c r="P143" s="10"/>
      <c r="Q143" s="10"/>
      <c r="R143" s="10"/>
      <c r="S143" s="10"/>
      <c r="T143" s="10"/>
    </row>
    <row r="144" spans="1:20" ht="12.75" customHeight="1">
      <c r="A144" s="7" t="s">
        <v>1087</v>
      </c>
      <c r="B144" s="7" t="s">
        <v>1178</v>
      </c>
      <c r="C144" s="7" t="s">
        <v>1089</v>
      </c>
      <c r="D144" s="8" t="s">
        <v>1183</v>
      </c>
      <c r="E144" s="9">
        <v>5</v>
      </c>
      <c r="F144" s="8" t="s">
        <v>1153</v>
      </c>
      <c r="G144" s="7" t="s">
        <v>1128</v>
      </c>
      <c r="H144" s="8" t="s">
        <v>980</v>
      </c>
      <c r="I144" s="7" t="s">
        <v>13</v>
      </c>
      <c r="J144" s="8" t="s">
        <v>1113</v>
      </c>
      <c r="K144" s="11"/>
      <c r="L144" s="12">
        <v>-4110.0600000000004</v>
      </c>
      <c r="M144" s="10"/>
      <c r="N144" s="10"/>
      <c r="O144" s="10"/>
      <c r="P144" s="10"/>
      <c r="Q144" s="10"/>
      <c r="R144" s="10"/>
      <c r="S144" s="10"/>
      <c r="T144" s="10"/>
    </row>
    <row r="145" spans="1:20" ht="12.75" customHeight="1">
      <c r="A145" s="7" t="s">
        <v>1087</v>
      </c>
      <c r="B145" s="7" t="s">
        <v>1178</v>
      </c>
      <c r="C145" s="7" t="s">
        <v>1089</v>
      </c>
      <c r="D145" s="8" t="s">
        <v>1183</v>
      </c>
      <c r="E145" s="9">
        <v>6</v>
      </c>
      <c r="F145" s="8" t="s">
        <v>1154</v>
      </c>
      <c r="G145" s="7" t="s">
        <v>1128</v>
      </c>
      <c r="H145" s="8" t="s">
        <v>980</v>
      </c>
      <c r="I145" s="7" t="s">
        <v>15</v>
      </c>
      <c r="J145" s="8" t="s">
        <v>1113</v>
      </c>
      <c r="K145" s="11"/>
      <c r="L145" s="12">
        <v>-1137.07</v>
      </c>
      <c r="M145" s="10"/>
      <c r="N145" s="10"/>
      <c r="O145" s="10"/>
      <c r="P145" s="10"/>
      <c r="Q145" s="10"/>
      <c r="R145" s="10"/>
      <c r="S145" s="10"/>
      <c r="T145" s="10"/>
    </row>
    <row r="146" spans="1:20" ht="12.75" customHeight="1">
      <c r="A146" s="7" t="s">
        <v>1087</v>
      </c>
      <c r="B146" s="7" t="s">
        <v>1178</v>
      </c>
      <c r="C146" s="7" t="s">
        <v>1089</v>
      </c>
      <c r="D146" s="8" t="s">
        <v>1183</v>
      </c>
      <c r="E146" s="9">
        <v>7</v>
      </c>
      <c r="F146" s="8" t="s">
        <v>1155</v>
      </c>
      <c r="G146" s="7" t="s">
        <v>1128</v>
      </c>
      <c r="H146" s="8" t="s">
        <v>980</v>
      </c>
      <c r="I146" s="7" t="s">
        <v>6</v>
      </c>
      <c r="J146" s="8" t="s">
        <v>1113</v>
      </c>
      <c r="K146" s="11"/>
      <c r="L146" s="12">
        <v>17062.03</v>
      </c>
      <c r="M146" s="10"/>
      <c r="N146" s="10"/>
      <c r="O146" s="10"/>
      <c r="P146" s="10"/>
      <c r="Q146" s="10"/>
      <c r="R146" s="10"/>
      <c r="S146" s="10"/>
      <c r="T146" s="10"/>
    </row>
    <row r="147" spans="1:20" ht="12.75" customHeight="1">
      <c r="A147" s="7" t="s">
        <v>1087</v>
      </c>
      <c r="B147" s="7" t="s">
        <v>1178</v>
      </c>
      <c r="C147" s="7" t="s">
        <v>1089</v>
      </c>
      <c r="D147" s="8" t="s">
        <v>1183</v>
      </c>
      <c r="E147" s="9">
        <v>8</v>
      </c>
      <c r="F147" s="8" t="s">
        <v>1095</v>
      </c>
      <c r="G147" s="7" t="s">
        <v>1096</v>
      </c>
      <c r="H147" s="8" t="s">
        <v>1097</v>
      </c>
      <c r="I147" s="7" t="s">
        <v>14</v>
      </c>
      <c r="J147" s="8" t="s">
        <v>1098</v>
      </c>
      <c r="K147" s="11"/>
      <c r="L147" s="12">
        <v>-4600092.3499999996</v>
      </c>
      <c r="M147" s="10"/>
      <c r="N147" s="10"/>
      <c r="O147" s="10"/>
      <c r="P147" s="10"/>
      <c r="Q147" s="10"/>
      <c r="R147" s="10"/>
      <c r="S147" s="10"/>
      <c r="T147" s="10"/>
    </row>
    <row r="148" spans="1:20" ht="12.75" customHeight="1">
      <c r="A148" s="7" t="s">
        <v>1087</v>
      </c>
      <c r="B148" s="7" t="s">
        <v>1178</v>
      </c>
      <c r="C148" s="7" t="s">
        <v>1089</v>
      </c>
      <c r="D148" s="8" t="s">
        <v>1183</v>
      </c>
      <c r="E148" s="9">
        <v>9</v>
      </c>
      <c r="F148" s="8" t="s">
        <v>1184</v>
      </c>
      <c r="G148" s="7" t="s">
        <v>1149</v>
      </c>
      <c r="H148" s="8" t="s">
        <v>1150</v>
      </c>
      <c r="I148" s="7" t="s">
        <v>15</v>
      </c>
      <c r="J148" s="8" t="s">
        <v>1093</v>
      </c>
      <c r="K148" s="11"/>
      <c r="L148" s="12">
        <v>-49935.17</v>
      </c>
      <c r="M148" s="10"/>
      <c r="N148" s="10"/>
      <c r="O148" s="10"/>
      <c r="P148" s="10"/>
      <c r="Q148" s="10"/>
      <c r="R148" s="10"/>
      <c r="S148" s="10"/>
      <c r="T148" s="10"/>
    </row>
    <row r="149" spans="1:20" ht="12.75" customHeight="1">
      <c r="A149" s="7" t="s">
        <v>1087</v>
      </c>
      <c r="B149" s="7" t="s">
        <v>1178</v>
      </c>
      <c r="C149" s="7" t="s">
        <v>1089</v>
      </c>
      <c r="D149" s="8" t="s">
        <v>1183</v>
      </c>
      <c r="E149" s="9">
        <v>10</v>
      </c>
      <c r="F149" s="8" t="s">
        <v>1184</v>
      </c>
      <c r="G149" s="7" t="s">
        <v>1149</v>
      </c>
      <c r="H149" s="8" t="s">
        <v>1150</v>
      </c>
      <c r="I149" s="7" t="s">
        <v>14</v>
      </c>
      <c r="J149" s="8" t="s">
        <v>1093</v>
      </c>
      <c r="K149" s="11"/>
      <c r="L149" s="12">
        <v>49935.17</v>
      </c>
      <c r="M149" s="10"/>
      <c r="N149" s="10"/>
      <c r="O149" s="10"/>
      <c r="P149" s="10"/>
      <c r="Q149" s="10"/>
      <c r="R149" s="10"/>
      <c r="S149" s="10"/>
      <c r="T149" s="10"/>
    </row>
    <row r="150" spans="1:20" ht="12.75" customHeight="1">
      <c r="A150" s="7" t="s">
        <v>1087</v>
      </c>
      <c r="B150" s="7" t="s">
        <v>1178</v>
      </c>
      <c r="C150" s="7" t="s">
        <v>1089</v>
      </c>
      <c r="D150" s="8" t="s">
        <v>1183</v>
      </c>
      <c r="E150" s="9">
        <v>11</v>
      </c>
      <c r="F150" s="8" t="s">
        <v>1152</v>
      </c>
      <c r="G150" s="7" t="s">
        <v>1128</v>
      </c>
      <c r="H150" s="8" t="s">
        <v>980</v>
      </c>
      <c r="I150" s="7" t="s">
        <v>12</v>
      </c>
      <c r="J150" s="8" t="s">
        <v>1113</v>
      </c>
      <c r="K150" s="11"/>
      <c r="L150" s="12">
        <v>-11814.9</v>
      </c>
      <c r="M150" s="10"/>
      <c r="N150" s="10"/>
      <c r="O150" s="10"/>
      <c r="P150" s="10"/>
      <c r="Q150" s="10"/>
      <c r="R150" s="10"/>
      <c r="S150" s="10"/>
      <c r="T150" s="10"/>
    </row>
    <row r="151" spans="1:20" ht="12.75" customHeight="1">
      <c r="A151" s="7" t="s">
        <v>1087</v>
      </c>
      <c r="B151" s="7" t="s">
        <v>1178</v>
      </c>
      <c r="C151" s="7" t="s">
        <v>1089</v>
      </c>
      <c r="D151" s="8" t="s">
        <v>1185</v>
      </c>
      <c r="E151" s="9">
        <v>1</v>
      </c>
      <c r="F151" s="8" t="s">
        <v>1116</v>
      </c>
      <c r="G151" s="7" t="s">
        <v>1117</v>
      </c>
      <c r="H151" s="8" t="s">
        <v>1118</v>
      </c>
      <c r="I151" s="7" t="s">
        <v>14</v>
      </c>
      <c r="J151" s="8" t="s">
        <v>1093</v>
      </c>
      <c r="K151" s="11"/>
      <c r="L151" s="12">
        <v>-700.47</v>
      </c>
      <c r="M151" s="10"/>
      <c r="N151" s="10"/>
      <c r="O151" s="10"/>
      <c r="P151" s="10"/>
      <c r="Q151" s="10"/>
      <c r="R151" s="10"/>
      <c r="S151" s="10"/>
      <c r="T151" s="10"/>
    </row>
    <row r="152" spans="1:20" ht="12.75" customHeight="1">
      <c r="A152" s="7" t="s">
        <v>1087</v>
      </c>
      <c r="B152" s="7" t="s">
        <v>1178</v>
      </c>
      <c r="C152" s="7" t="s">
        <v>1089</v>
      </c>
      <c r="D152" s="8" t="s">
        <v>1185</v>
      </c>
      <c r="E152" s="9">
        <v>2</v>
      </c>
      <c r="F152" s="8" t="s">
        <v>1116</v>
      </c>
      <c r="G152" s="7" t="s">
        <v>1117</v>
      </c>
      <c r="H152" s="8" t="s">
        <v>1118</v>
      </c>
      <c r="I152" s="7" t="s">
        <v>731</v>
      </c>
      <c r="J152" s="8" t="s">
        <v>1093</v>
      </c>
      <c r="K152" s="11"/>
      <c r="L152" s="12">
        <v>700.47</v>
      </c>
      <c r="M152" s="10"/>
      <c r="N152" s="10"/>
      <c r="O152" s="10"/>
      <c r="P152" s="10"/>
      <c r="Q152" s="10"/>
      <c r="R152" s="10"/>
      <c r="S152" s="10"/>
      <c r="T152" s="10"/>
    </row>
    <row r="153" spans="1:20" ht="12.75" customHeight="1">
      <c r="A153" s="7" t="s">
        <v>1087</v>
      </c>
      <c r="B153" s="7" t="s">
        <v>1178</v>
      </c>
      <c r="C153" s="7" t="s">
        <v>1089</v>
      </c>
      <c r="D153" s="8" t="s">
        <v>1185</v>
      </c>
      <c r="E153" s="9">
        <v>3</v>
      </c>
      <c r="F153" s="8" t="s">
        <v>1186</v>
      </c>
      <c r="G153" s="7" t="s">
        <v>1120</v>
      </c>
      <c r="H153" s="8" t="s">
        <v>980</v>
      </c>
      <c r="I153" s="7" t="s">
        <v>6</v>
      </c>
      <c r="J153" s="8" t="s">
        <v>1093</v>
      </c>
      <c r="K153" s="11"/>
      <c r="L153" s="12">
        <v>-31913.87</v>
      </c>
      <c r="M153" s="10"/>
      <c r="N153" s="10"/>
      <c r="O153" s="10"/>
      <c r="P153" s="10"/>
      <c r="Q153" s="10"/>
      <c r="R153" s="10"/>
      <c r="S153" s="10"/>
      <c r="T153" s="10"/>
    </row>
    <row r="154" spans="1:20" ht="12.75" customHeight="1">
      <c r="A154" s="7" t="s">
        <v>1087</v>
      </c>
      <c r="B154" s="7" t="s">
        <v>1178</v>
      </c>
      <c r="C154" s="7" t="s">
        <v>1089</v>
      </c>
      <c r="D154" s="8" t="s">
        <v>1185</v>
      </c>
      <c r="E154" s="9">
        <v>4</v>
      </c>
      <c r="F154" s="8" t="s">
        <v>1186</v>
      </c>
      <c r="G154" s="7" t="s">
        <v>1120</v>
      </c>
      <c r="H154" s="8" t="s">
        <v>980</v>
      </c>
      <c r="I154" s="7" t="s">
        <v>731</v>
      </c>
      <c r="J154" s="8" t="s">
        <v>1093</v>
      </c>
      <c r="K154" s="11"/>
      <c r="L154" s="12">
        <v>31913.87</v>
      </c>
      <c r="M154" s="10"/>
      <c r="N154" s="10"/>
      <c r="O154" s="10"/>
      <c r="P154" s="10"/>
      <c r="Q154" s="10"/>
      <c r="R154" s="10"/>
      <c r="S154" s="10"/>
      <c r="T154" s="10"/>
    </row>
    <row r="155" spans="1:20" ht="12.75" customHeight="1">
      <c r="A155" s="7" t="s">
        <v>1087</v>
      </c>
      <c r="B155" s="7" t="s">
        <v>1178</v>
      </c>
      <c r="C155" s="7" t="s">
        <v>1089</v>
      </c>
      <c r="D155" s="8" t="s">
        <v>1185</v>
      </c>
      <c r="E155" s="9">
        <v>5</v>
      </c>
      <c r="F155" s="8" t="s">
        <v>1187</v>
      </c>
      <c r="G155" s="7" t="s">
        <v>1120</v>
      </c>
      <c r="H155" s="8" t="s">
        <v>980</v>
      </c>
      <c r="I155" s="7" t="s">
        <v>6</v>
      </c>
      <c r="J155" s="8" t="s">
        <v>1093</v>
      </c>
      <c r="K155" s="11"/>
      <c r="L155" s="12">
        <v>-30741.15</v>
      </c>
      <c r="M155" s="10"/>
      <c r="N155" s="10"/>
      <c r="O155" s="10"/>
      <c r="P155" s="10"/>
      <c r="Q155" s="10"/>
      <c r="R155" s="10"/>
      <c r="S155" s="10"/>
      <c r="T155" s="10"/>
    </row>
    <row r="156" spans="1:20" ht="12.75" customHeight="1">
      <c r="A156" s="7" t="s">
        <v>1087</v>
      </c>
      <c r="B156" s="7" t="s">
        <v>1178</v>
      </c>
      <c r="C156" s="7" t="s">
        <v>1089</v>
      </c>
      <c r="D156" s="8" t="s">
        <v>1185</v>
      </c>
      <c r="E156" s="9">
        <v>6</v>
      </c>
      <c r="F156" s="8" t="s">
        <v>1187</v>
      </c>
      <c r="G156" s="7" t="s">
        <v>1120</v>
      </c>
      <c r="H156" s="8" t="s">
        <v>980</v>
      </c>
      <c r="I156" s="7" t="s">
        <v>731</v>
      </c>
      <c r="J156" s="8" t="s">
        <v>1093</v>
      </c>
      <c r="K156" s="11"/>
      <c r="L156" s="12">
        <v>30741.15</v>
      </c>
      <c r="M156" s="10"/>
      <c r="N156" s="10"/>
      <c r="O156" s="10"/>
      <c r="P156" s="10"/>
      <c r="Q156" s="10"/>
      <c r="R156" s="10"/>
      <c r="S156" s="10"/>
      <c r="T156" s="10"/>
    </row>
    <row r="157" spans="1:20" ht="12.75" customHeight="1">
      <c r="A157" s="7" t="s">
        <v>1087</v>
      </c>
      <c r="B157" s="7" t="s">
        <v>1178</v>
      </c>
      <c r="C157" s="7" t="s">
        <v>1089</v>
      </c>
      <c r="D157" s="8" t="s">
        <v>1185</v>
      </c>
      <c r="E157" s="9">
        <v>7</v>
      </c>
      <c r="F157" s="8" t="s">
        <v>1122</v>
      </c>
      <c r="G157" s="7" t="s">
        <v>1117</v>
      </c>
      <c r="H157" s="8" t="s">
        <v>1118</v>
      </c>
      <c r="I157" s="7" t="s">
        <v>14</v>
      </c>
      <c r="J157" s="8" t="s">
        <v>1093</v>
      </c>
      <c r="K157" s="11"/>
      <c r="L157" s="12">
        <v>-29398.11</v>
      </c>
      <c r="M157" s="10"/>
      <c r="N157" s="10"/>
      <c r="O157" s="10"/>
      <c r="P157" s="10"/>
      <c r="Q157" s="10"/>
      <c r="R157" s="10"/>
      <c r="S157" s="10"/>
      <c r="T157" s="10"/>
    </row>
    <row r="158" spans="1:20" ht="12.75" customHeight="1">
      <c r="A158" s="7" t="s">
        <v>1087</v>
      </c>
      <c r="B158" s="7" t="s">
        <v>1178</v>
      </c>
      <c r="C158" s="7" t="s">
        <v>1089</v>
      </c>
      <c r="D158" s="8" t="s">
        <v>1185</v>
      </c>
      <c r="E158" s="9">
        <v>8</v>
      </c>
      <c r="F158" s="8" t="s">
        <v>1122</v>
      </c>
      <c r="G158" s="7" t="s">
        <v>1117</v>
      </c>
      <c r="H158" s="8" t="s">
        <v>1118</v>
      </c>
      <c r="I158" s="7" t="s">
        <v>15</v>
      </c>
      <c r="J158" s="8" t="s">
        <v>1093</v>
      </c>
      <c r="K158" s="11"/>
      <c r="L158" s="12">
        <v>29398.11</v>
      </c>
      <c r="M158" s="10"/>
      <c r="N158" s="10"/>
      <c r="O158" s="10"/>
      <c r="P158" s="10"/>
      <c r="Q158" s="10"/>
      <c r="R158" s="10"/>
      <c r="S158" s="10"/>
      <c r="T158" s="10"/>
    </row>
    <row r="159" spans="1:20" ht="12.75" customHeight="1">
      <c r="A159" s="7" t="s">
        <v>1087</v>
      </c>
      <c r="B159" s="7" t="s">
        <v>1178</v>
      </c>
      <c r="C159" s="7" t="s">
        <v>1089</v>
      </c>
      <c r="D159" s="8" t="s">
        <v>1185</v>
      </c>
      <c r="E159" s="9">
        <v>9</v>
      </c>
      <c r="F159" s="8" t="s">
        <v>1188</v>
      </c>
      <c r="G159" s="7" t="s">
        <v>1117</v>
      </c>
      <c r="H159" s="8" t="s">
        <v>1118</v>
      </c>
      <c r="I159" s="7" t="s">
        <v>9</v>
      </c>
      <c r="J159" s="8" t="s">
        <v>1093</v>
      </c>
      <c r="K159" s="11"/>
      <c r="L159" s="12">
        <v>-8054.59</v>
      </c>
      <c r="M159" s="10"/>
      <c r="N159" s="10"/>
      <c r="O159" s="10"/>
      <c r="P159" s="10"/>
      <c r="Q159" s="10"/>
      <c r="R159" s="10"/>
      <c r="S159" s="10"/>
      <c r="T159" s="10"/>
    </row>
    <row r="160" spans="1:20" ht="12.75" customHeight="1">
      <c r="A160" s="7" t="s">
        <v>1087</v>
      </c>
      <c r="B160" s="7" t="s">
        <v>1178</v>
      </c>
      <c r="C160" s="7" t="s">
        <v>1089</v>
      </c>
      <c r="D160" s="8" t="s">
        <v>1185</v>
      </c>
      <c r="E160" s="9">
        <v>10</v>
      </c>
      <c r="F160" s="8" t="s">
        <v>1189</v>
      </c>
      <c r="G160" s="7" t="s">
        <v>1117</v>
      </c>
      <c r="H160" s="8" t="s">
        <v>1118</v>
      </c>
      <c r="I160" s="7" t="s">
        <v>731</v>
      </c>
      <c r="J160" s="8" t="s">
        <v>1093</v>
      </c>
      <c r="K160" s="11"/>
      <c r="L160" s="12">
        <v>8054.59</v>
      </c>
      <c r="M160" s="10"/>
      <c r="N160" s="10"/>
      <c r="O160" s="10"/>
      <c r="P160" s="10"/>
      <c r="Q160" s="10"/>
      <c r="R160" s="10"/>
      <c r="S160" s="10"/>
      <c r="T160" s="10"/>
    </row>
    <row r="161" spans="1:20" ht="12.75" customHeight="1">
      <c r="A161" s="7" t="s">
        <v>1087</v>
      </c>
      <c r="B161" s="7" t="s">
        <v>1178</v>
      </c>
      <c r="C161" s="7" t="s">
        <v>1089</v>
      </c>
      <c r="D161" s="8" t="s">
        <v>1185</v>
      </c>
      <c r="E161" s="9">
        <v>11</v>
      </c>
      <c r="F161" s="8" t="s">
        <v>1190</v>
      </c>
      <c r="G161" s="7" t="s">
        <v>1117</v>
      </c>
      <c r="H161" s="8" t="s">
        <v>1118</v>
      </c>
      <c r="I161" s="7" t="s">
        <v>9</v>
      </c>
      <c r="J161" s="8" t="s">
        <v>1093</v>
      </c>
      <c r="K161" s="11"/>
      <c r="L161" s="12">
        <v>-2781.56</v>
      </c>
      <c r="M161" s="10"/>
      <c r="N161" s="10"/>
      <c r="O161" s="10"/>
      <c r="P161" s="10"/>
      <c r="Q161" s="10"/>
      <c r="R161" s="10"/>
      <c r="S161" s="10"/>
      <c r="T161" s="10"/>
    </row>
    <row r="162" spans="1:20" ht="12.75" customHeight="1">
      <c r="A162" s="7" t="s">
        <v>1087</v>
      </c>
      <c r="B162" s="7" t="s">
        <v>1178</v>
      </c>
      <c r="C162" s="7" t="s">
        <v>1089</v>
      </c>
      <c r="D162" s="8" t="s">
        <v>1185</v>
      </c>
      <c r="E162" s="9">
        <v>12</v>
      </c>
      <c r="F162" s="8" t="s">
        <v>1190</v>
      </c>
      <c r="G162" s="7" t="s">
        <v>1117</v>
      </c>
      <c r="H162" s="8" t="s">
        <v>1118</v>
      </c>
      <c r="I162" s="7" t="s">
        <v>731</v>
      </c>
      <c r="J162" s="8" t="s">
        <v>1093</v>
      </c>
      <c r="K162" s="11"/>
      <c r="L162" s="12">
        <v>2781.56</v>
      </c>
      <c r="M162" s="10"/>
      <c r="N162" s="10"/>
      <c r="O162" s="10"/>
      <c r="P162" s="10"/>
      <c r="Q162" s="10"/>
      <c r="R162" s="10"/>
      <c r="S162" s="10"/>
      <c r="T162" s="10"/>
    </row>
    <row r="163" spans="1:20" ht="12.75" customHeight="1">
      <c r="A163" s="7" t="s">
        <v>1087</v>
      </c>
      <c r="B163" s="7" t="s">
        <v>1178</v>
      </c>
      <c r="C163" s="7" t="s">
        <v>1089</v>
      </c>
      <c r="D163" s="8" t="s">
        <v>1185</v>
      </c>
      <c r="E163" s="9">
        <v>13</v>
      </c>
      <c r="F163" s="8" t="s">
        <v>1127</v>
      </c>
      <c r="G163" s="7" t="s">
        <v>1120</v>
      </c>
      <c r="H163" s="8" t="s">
        <v>980</v>
      </c>
      <c r="I163" s="7" t="s">
        <v>14</v>
      </c>
      <c r="J163" s="8" t="s">
        <v>1093</v>
      </c>
      <c r="K163" s="11"/>
      <c r="L163" s="12">
        <v>-126257.88</v>
      </c>
      <c r="M163" s="10"/>
      <c r="N163" s="10"/>
      <c r="O163" s="10"/>
      <c r="P163" s="10"/>
      <c r="Q163" s="10"/>
      <c r="R163" s="10"/>
      <c r="S163" s="10"/>
      <c r="T163" s="10"/>
    </row>
    <row r="164" spans="1:20" ht="12.75" customHeight="1">
      <c r="A164" s="7" t="s">
        <v>1087</v>
      </c>
      <c r="B164" s="7" t="s">
        <v>1178</v>
      </c>
      <c r="C164" s="7" t="s">
        <v>1089</v>
      </c>
      <c r="D164" s="8" t="s">
        <v>1185</v>
      </c>
      <c r="E164" s="9">
        <v>14</v>
      </c>
      <c r="F164" s="8" t="s">
        <v>1127</v>
      </c>
      <c r="G164" s="7" t="s">
        <v>1120</v>
      </c>
      <c r="H164" s="8" t="s">
        <v>980</v>
      </c>
      <c r="I164" s="7" t="s">
        <v>15</v>
      </c>
      <c r="J164" s="8" t="s">
        <v>1093</v>
      </c>
      <c r="K164" s="11"/>
      <c r="L164" s="12">
        <v>126257.88</v>
      </c>
      <c r="M164" s="10"/>
      <c r="N164" s="10"/>
      <c r="O164" s="10"/>
      <c r="P164" s="10"/>
      <c r="Q164" s="10"/>
      <c r="R164" s="10"/>
      <c r="S164" s="10"/>
      <c r="T164" s="10"/>
    </row>
    <row r="165" spans="1:20" ht="12.75" customHeight="1">
      <c r="A165" s="7" t="s">
        <v>1087</v>
      </c>
      <c r="B165" s="7" t="s">
        <v>1178</v>
      </c>
      <c r="C165" s="7" t="s">
        <v>1089</v>
      </c>
      <c r="D165" s="8" t="s">
        <v>1185</v>
      </c>
      <c r="E165" s="9">
        <v>15</v>
      </c>
      <c r="F165" s="8" t="s">
        <v>1134</v>
      </c>
      <c r="G165" s="7" t="s">
        <v>1096</v>
      </c>
      <c r="H165" s="8" t="s">
        <v>1097</v>
      </c>
      <c r="I165" s="7" t="s">
        <v>14</v>
      </c>
      <c r="J165" s="8" t="s">
        <v>1098</v>
      </c>
      <c r="K165" s="11"/>
      <c r="L165" s="12">
        <v>-432082.91</v>
      </c>
      <c r="M165" s="10"/>
      <c r="N165" s="10"/>
      <c r="O165" s="10"/>
      <c r="P165" s="10"/>
      <c r="Q165" s="10"/>
      <c r="R165" s="10"/>
      <c r="S165" s="10"/>
      <c r="T165" s="10"/>
    </row>
    <row r="166" spans="1:20" ht="12.75" customHeight="1">
      <c r="A166" s="7" t="s">
        <v>1087</v>
      </c>
      <c r="B166" s="7" t="s">
        <v>1178</v>
      </c>
      <c r="C166" s="7" t="s">
        <v>1089</v>
      </c>
      <c r="D166" s="8" t="s">
        <v>1185</v>
      </c>
      <c r="E166" s="9">
        <v>16</v>
      </c>
      <c r="F166" s="8" t="s">
        <v>1134</v>
      </c>
      <c r="G166" s="7" t="s">
        <v>1096</v>
      </c>
      <c r="H166" s="8" t="s">
        <v>1097</v>
      </c>
      <c r="I166" s="7" t="s">
        <v>15</v>
      </c>
      <c r="J166" s="8" t="s">
        <v>1098</v>
      </c>
      <c r="K166" s="11"/>
      <c r="L166" s="12">
        <v>432082.91</v>
      </c>
      <c r="M166" s="10"/>
      <c r="N166" s="10"/>
      <c r="O166" s="10"/>
      <c r="P166" s="10"/>
      <c r="Q166" s="10"/>
      <c r="R166" s="10"/>
      <c r="S166" s="10"/>
      <c r="T166" s="10"/>
    </row>
    <row r="167" spans="1:20" ht="12.75" customHeight="1">
      <c r="A167" s="7" t="s">
        <v>1087</v>
      </c>
      <c r="B167" s="7" t="s">
        <v>1178</v>
      </c>
      <c r="C167" s="7" t="s">
        <v>1089</v>
      </c>
      <c r="D167" s="8" t="s">
        <v>1185</v>
      </c>
      <c r="E167" s="9">
        <v>17</v>
      </c>
      <c r="F167" s="8" t="s">
        <v>1191</v>
      </c>
      <c r="G167" s="7" t="s">
        <v>1120</v>
      </c>
      <c r="H167" s="8" t="s">
        <v>980</v>
      </c>
      <c r="I167" s="7" t="s">
        <v>9</v>
      </c>
      <c r="J167" s="8" t="s">
        <v>1113</v>
      </c>
      <c r="K167" s="11"/>
      <c r="L167" s="12">
        <v>-81100</v>
      </c>
      <c r="M167" s="10"/>
      <c r="N167" s="10"/>
      <c r="O167" s="10"/>
      <c r="P167" s="10"/>
      <c r="Q167" s="10"/>
      <c r="R167" s="10"/>
      <c r="S167" s="10"/>
      <c r="T167" s="10"/>
    </row>
    <row r="168" spans="1:20" ht="12.75" customHeight="1">
      <c r="A168" s="7" t="s">
        <v>1087</v>
      </c>
      <c r="B168" s="7" t="s">
        <v>1178</v>
      </c>
      <c r="C168" s="7" t="s">
        <v>1089</v>
      </c>
      <c r="D168" s="8" t="s">
        <v>1185</v>
      </c>
      <c r="E168" s="9">
        <v>18</v>
      </c>
      <c r="F168" s="8" t="s">
        <v>1192</v>
      </c>
      <c r="G168" s="7" t="s">
        <v>1120</v>
      </c>
      <c r="H168" s="8" t="s">
        <v>980</v>
      </c>
      <c r="I168" s="7" t="s">
        <v>8</v>
      </c>
      <c r="J168" s="8" t="s">
        <v>1113</v>
      </c>
      <c r="K168" s="11"/>
      <c r="L168" s="12">
        <v>-459000</v>
      </c>
      <c r="M168" s="10"/>
      <c r="N168" s="10"/>
      <c r="O168" s="10"/>
      <c r="P168" s="10"/>
      <c r="Q168" s="10"/>
      <c r="R168" s="10"/>
      <c r="S168" s="10"/>
      <c r="T168" s="10"/>
    </row>
    <row r="169" spans="1:20" ht="12.75" customHeight="1">
      <c r="A169" s="7" t="s">
        <v>1087</v>
      </c>
      <c r="B169" s="7" t="s">
        <v>1178</v>
      </c>
      <c r="C169" s="7" t="s">
        <v>1089</v>
      </c>
      <c r="D169" s="8" t="s">
        <v>1185</v>
      </c>
      <c r="E169" s="9">
        <v>19</v>
      </c>
      <c r="F169" s="8" t="s">
        <v>1193</v>
      </c>
      <c r="G169" s="7" t="s">
        <v>1120</v>
      </c>
      <c r="H169" s="8" t="s">
        <v>980</v>
      </c>
      <c r="I169" s="7" t="s">
        <v>14</v>
      </c>
      <c r="J169" s="8" t="s">
        <v>1113</v>
      </c>
      <c r="K169" s="11"/>
      <c r="L169" s="12">
        <v>-65300</v>
      </c>
      <c r="M169" s="10"/>
      <c r="N169" s="10"/>
      <c r="O169" s="10"/>
      <c r="P169" s="10"/>
      <c r="Q169" s="10"/>
      <c r="R169" s="10"/>
      <c r="S169" s="10"/>
      <c r="T169" s="10"/>
    </row>
    <row r="170" spans="1:20" ht="12.75" customHeight="1">
      <c r="A170" s="7" t="s">
        <v>1087</v>
      </c>
      <c r="B170" s="7" t="s">
        <v>1178</v>
      </c>
      <c r="C170" s="7" t="s">
        <v>1089</v>
      </c>
      <c r="D170" s="8" t="s">
        <v>1185</v>
      </c>
      <c r="E170" s="9">
        <v>20</v>
      </c>
      <c r="F170" s="8" t="s">
        <v>1194</v>
      </c>
      <c r="G170" s="7" t="s">
        <v>1120</v>
      </c>
      <c r="H170" s="8" t="s">
        <v>980</v>
      </c>
      <c r="I170" s="7" t="s">
        <v>6</v>
      </c>
      <c r="J170" s="8" t="s">
        <v>1113</v>
      </c>
      <c r="K170" s="11"/>
      <c r="L170" s="12">
        <v>605400</v>
      </c>
      <c r="M170" s="10"/>
      <c r="N170" s="10"/>
      <c r="O170" s="10"/>
      <c r="P170" s="10"/>
      <c r="Q170" s="10"/>
      <c r="R170" s="10"/>
      <c r="S170" s="10"/>
      <c r="T170" s="10"/>
    </row>
    <row r="171" spans="1:20" ht="12.75" customHeight="1">
      <c r="A171" s="7" t="s">
        <v>1087</v>
      </c>
      <c r="B171" s="7" t="s">
        <v>1178</v>
      </c>
      <c r="C171" s="7" t="s">
        <v>1089</v>
      </c>
      <c r="D171" s="8" t="s">
        <v>1185</v>
      </c>
      <c r="E171" s="9">
        <v>21</v>
      </c>
      <c r="F171" s="8" t="s">
        <v>1195</v>
      </c>
      <c r="G171" s="7" t="s">
        <v>1120</v>
      </c>
      <c r="H171" s="8" t="s">
        <v>980</v>
      </c>
      <c r="I171" s="7" t="s">
        <v>6</v>
      </c>
      <c r="J171" s="8" t="s">
        <v>1093</v>
      </c>
      <c r="K171" s="11"/>
      <c r="L171" s="12">
        <v>-16627.36</v>
      </c>
      <c r="M171" s="10"/>
      <c r="N171" s="10"/>
      <c r="O171" s="10"/>
      <c r="P171" s="10"/>
      <c r="Q171" s="10"/>
      <c r="R171" s="10"/>
      <c r="S171" s="10"/>
      <c r="T171" s="10"/>
    </row>
    <row r="172" spans="1:20" ht="12.75" customHeight="1">
      <c r="A172" s="7" t="s">
        <v>1087</v>
      </c>
      <c r="B172" s="7" t="s">
        <v>1178</v>
      </c>
      <c r="C172" s="7" t="s">
        <v>1089</v>
      </c>
      <c r="D172" s="8" t="s">
        <v>1185</v>
      </c>
      <c r="E172" s="9">
        <v>22</v>
      </c>
      <c r="F172" s="8" t="s">
        <v>1195</v>
      </c>
      <c r="G172" s="7" t="s">
        <v>1120</v>
      </c>
      <c r="H172" s="8" t="s">
        <v>980</v>
      </c>
      <c r="I172" s="7" t="s">
        <v>731</v>
      </c>
      <c r="J172" s="8" t="s">
        <v>1093</v>
      </c>
      <c r="K172" s="11"/>
      <c r="L172" s="12">
        <v>16627.36</v>
      </c>
      <c r="M172" s="10"/>
      <c r="N172" s="10"/>
      <c r="O172" s="10"/>
      <c r="P172" s="10"/>
      <c r="Q172" s="10"/>
      <c r="R172" s="10"/>
      <c r="S172" s="10"/>
      <c r="T172" s="10"/>
    </row>
    <row r="173" spans="1:20" ht="12.75" customHeight="1">
      <c r="A173" s="7" t="s">
        <v>1087</v>
      </c>
      <c r="B173" s="7" t="s">
        <v>1178</v>
      </c>
      <c r="C173" s="7" t="s">
        <v>1089</v>
      </c>
      <c r="D173" s="8" t="s">
        <v>1185</v>
      </c>
      <c r="E173" s="9">
        <v>23</v>
      </c>
      <c r="F173" s="8" t="s">
        <v>1196</v>
      </c>
      <c r="G173" s="7" t="s">
        <v>1120</v>
      </c>
      <c r="H173" s="8" t="s">
        <v>980</v>
      </c>
      <c r="I173" s="7" t="s">
        <v>6</v>
      </c>
      <c r="J173" s="8" t="s">
        <v>1093</v>
      </c>
      <c r="K173" s="11"/>
      <c r="L173" s="12">
        <v>-323113.21000000002</v>
      </c>
      <c r="M173" s="10"/>
      <c r="N173" s="10"/>
      <c r="O173" s="10"/>
      <c r="P173" s="10"/>
      <c r="Q173" s="10"/>
      <c r="R173" s="10"/>
      <c r="S173" s="10"/>
      <c r="T173" s="10"/>
    </row>
    <row r="174" spans="1:20" ht="12.75" customHeight="1">
      <c r="A174" s="7" t="s">
        <v>1087</v>
      </c>
      <c r="B174" s="7" t="s">
        <v>1178</v>
      </c>
      <c r="C174" s="7" t="s">
        <v>1089</v>
      </c>
      <c r="D174" s="8" t="s">
        <v>1185</v>
      </c>
      <c r="E174" s="9">
        <v>24</v>
      </c>
      <c r="F174" s="8" t="s">
        <v>1196</v>
      </c>
      <c r="G174" s="7" t="s">
        <v>1120</v>
      </c>
      <c r="H174" s="8" t="s">
        <v>980</v>
      </c>
      <c r="I174" s="7" t="s">
        <v>731</v>
      </c>
      <c r="J174" s="8" t="s">
        <v>1093</v>
      </c>
      <c r="K174" s="11"/>
      <c r="L174" s="12">
        <v>323113.21000000002</v>
      </c>
      <c r="M174" s="10"/>
      <c r="N174" s="10"/>
      <c r="O174" s="10"/>
      <c r="P174" s="10"/>
      <c r="Q174" s="10"/>
      <c r="R174" s="10"/>
      <c r="S174" s="10"/>
      <c r="T174" s="10"/>
    </row>
    <row r="175" spans="1:20" ht="12.75" customHeight="1">
      <c r="A175" s="7" t="s">
        <v>1087</v>
      </c>
      <c r="B175" s="7" t="s">
        <v>1178</v>
      </c>
      <c r="C175" s="7" t="s">
        <v>1089</v>
      </c>
      <c r="D175" s="8" t="s">
        <v>1185</v>
      </c>
      <c r="E175" s="9">
        <v>25</v>
      </c>
      <c r="F175" s="8" t="s">
        <v>1197</v>
      </c>
      <c r="G175" s="7" t="s">
        <v>1120</v>
      </c>
      <c r="H175" s="8" t="s">
        <v>980</v>
      </c>
      <c r="I175" s="7" t="s">
        <v>14</v>
      </c>
      <c r="J175" s="8" t="s">
        <v>1093</v>
      </c>
      <c r="K175" s="11"/>
      <c r="L175" s="12">
        <v>-898.35</v>
      </c>
      <c r="M175" s="10"/>
      <c r="N175" s="10"/>
      <c r="O175" s="10"/>
      <c r="P175" s="10"/>
      <c r="Q175" s="10"/>
      <c r="R175" s="10"/>
      <c r="S175" s="10"/>
      <c r="T175" s="10"/>
    </row>
    <row r="176" spans="1:20" ht="12.75" customHeight="1">
      <c r="A176" s="7" t="s">
        <v>1087</v>
      </c>
      <c r="B176" s="7" t="s">
        <v>1178</v>
      </c>
      <c r="C176" s="7" t="s">
        <v>1089</v>
      </c>
      <c r="D176" s="8" t="s">
        <v>1185</v>
      </c>
      <c r="E176" s="9">
        <v>26</v>
      </c>
      <c r="F176" s="8" t="s">
        <v>1197</v>
      </c>
      <c r="G176" s="7" t="s">
        <v>1120</v>
      </c>
      <c r="H176" s="8" t="s">
        <v>980</v>
      </c>
      <c r="I176" s="7" t="s">
        <v>731</v>
      </c>
      <c r="J176" s="8" t="s">
        <v>1093</v>
      </c>
      <c r="K176" s="12"/>
      <c r="L176" s="11">
        <v>898.35</v>
      </c>
      <c r="M176" s="10"/>
      <c r="N176" s="10"/>
      <c r="O176" s="10"/>
      <c r="P176" s="10"/>
      <c r="Q176" s="10"/>
      <c r="R176" s="10"/>
      <c r="S176" s="10"/>
      <c r="T176" s="10"/>
    </row>
    <row r="177" spans="1:20" ht="12.75" customHeight="1">
      <c r="A177" s="7" t="s">
        <v>1087</v>
      </c>
      <c r="B177" s="7" t="s">
        <v>1178</v>
      </c>
      <c r="C177" s="7" t="s">
        <v>1089</v>
      </c>
      <c r="D177" s="8" t="s">
        <v>1185</v>
      </c>
      <c r="E177" s="9">
        <v>27</v>
      </c>
      <c r="F177" s="8" t="s">
        <v>1198</v>
      </c>
      <c r="G177" s="7" t="s">
        <v>1131</v>
      </c>
      <c r="H177" s="8" t="s">
        <v>68</v>
      </c>
      <c r="I177" s="7" t="s">
        <v>731</v>
      </c>
      <c r="J177" s="8" t="s">
        <v>1151</v>
      </c>
      <c r="K177" s="12"/>
      <c r="L177" s="11">
        <v>36590.75</v>
      </c>
      <c r="M177" s="10"/>
      <c r="N177" s="10"/>
      <c r="O177" s="10"/>
      <c r="P177" s="10"/>
      <c r="Q177" s="10"/>
      <c r="R177" s="10"/>
      <c r="S177" s="10"/>
      <c r="T177" s="10"/>
    </row>
    <row r="178" spans="1:20" ht="12.75" customHeight="1">
      <c r="A178" s="7" t="s">
        <v>1087</v>
      </c>
      <c r="B178" s="7" t="s">
        <v>1178</v>
      </c>
      <c r="C178" s="7" t="s">
        <v>1089</v>
      </c>
      <c r="D178" s="8" t="s">
        <v>1185</v>
      </c>
      <c r="E178" s="9">
        <v>28</v>
      </c>
      <c r="F178" s="8" t="s">
        <v>1198</v>
      </c>
      <c r="G178" s="7" t="s">
        <v>1131</v>
      </c>
      <c r="H178" s="8" t="s">
        <v>68</v>
      </c>
      <c r="I178" s="7" t="s">
        <v>1103</v>
      </c>
      <c r="J178" s="8" t="s">
        <v>1093</v>
      </c>
      <c r="K178" s="12"/>
      <c r="L178" s="11">
        <v>-36590.75</v>
      </c>
      <c r="M178" s="10"/>
      <c r="N178" s="10"/>
      <c r="O178" s="10"/>
      <c r="P178" s="10"/>
      <c r="Q178" s="10"/>
      <c r="R178" s="10"/>
      <c r="S178" s="10"/>
      <c r="T178" s="10"/>
    </row>
    <row r="179" spans="1:20" ht="12.75" customHeight="1">
      <c r="A179" s="7" t="s">
        <v>1087</v>
      </c>
      <c r="B179" s="7" t="s">
        <v>1178</v>
      </c>
      <c r="C179" s="7" t="s">
        <v>1089</v>
      </c>
      <c r="D179" s="8" t="s">
        <v>1185</v>
      </c>
      <c r="E179" s="9">
        <v>29</v>
      </c>
      <c r="F179" s="8" t="s">
        <v>1198</v>
      </c>
      <c r="G179" s="7" t="s">
        <v>1130</v>
      </c>
      <c r="H179" s="8" t="s">
        <v>123</v>
      </c>
      <c r="I179" s="7" t="s">
        <v>9</v>
      </c>
      <c r="J179" s="8" t="s">
        <v>1093</v>
      </c>
      <c r="K179" s="11">
        <v>36590.75</v>
      </c>
      <c r="L179" s="12"/>
      <c r="M179" s="10"/>
      <c r="N179" s="10"/>
      <c r="O179" s="10"/>
      <c r="P179" s="10"/>
      <c r="Q179" s="10"/>
      <c r="R179" s="10"/>
      <c r="S179" s="10"/>
      <c r="T179" s="10"/>
    </row>
    <row r="180" spans="1:20" ht="12.75" customHeight="1">
      <c r="A180" s="7" t="s">
        <v>1087</v>
      </c>
      <c r="B180" s="7" t="s">
        <v>1178</v>
      </c>
      <c r="C180" s="7" t="s">
        <v>1089</v>
      </c>
      <c r="D180" s="8" t="s">
        <v>1185</v>
      </c>
      <c r="E180" s="9">
        <v>30</v>
      </c>
      <c r="F180" s="8" t="s">
        <v>1198</v>
      </c>
      <c r="G180" s="7" t="s">
        <v>1130</v>
      </c>
      <c r="H180" s="8" t="s">
        <v>123</v>
      </c>
      <c r="I180" s="7" t="s">
        <v>1103</v>
      </c>
      <c r="J180" s="8" t="s">
        <v>1093</v>
      </c>
      <c r="K180" s="11">
        <v>-36590.75</v>
      </c>
      <c r="L180" s="12"/>
      <c r="M180" s="10"/>
      <c r="N180" s="10"/>
      <c r="O180" s="10"/>
      <c r="P180" s="10"/>
      <c r="Q180" s="10"/>
      <c r="R180" s="10"/>
      <c r="S180" s="10"/>
      <c r="T180" s="10"/>
    </row>
    <row r="181" spans="1:20" ht="12.75" customHeight="1">
      <c r="A181" s="7" t="s">
        <v>1087</v>
      </c>
      <c r="B181" s="7" t="s">
        <v>1178</v>
      </c>
      <c r="C181" s="7" t="s">
        <v>1089</v>
      </c>
      <c r="D181" s="8" t="s">
        <v>1199</v>
      </c>
      <c r="E181" s="9">
        <v>1</v>
      </c>
      <c r="F181" s="8" t="s">
        <v>1167</v>
      </c>
      <c r="G181" s="7" t="s">
        <v>1168</v>
      </c>
      <c r="H181" s="8" t="s">
        <v>1169</v>
      </c>
      <c r="I181" s="7" t="s">
        <v>731</v>
      </c>
      <c r="J181" s="8" t="s">
        <v>1170</v>
      </c>
      <c r="K181" s="12">
        <v>-1486425.72</v>
      </c>
      <c r="L181" s="11"/>
      <c r="M181" s="10"/>
      <c r="N181" s="10"/>
      <c r="O181" s="10"/>
      <c r="P181" s="10"/>
      <c r="Q181" s="10"/>
      <c r="R181" s="10"/>
      <c r="S181" s="10"/>
      <c r="T181" s="10"/>
    </row>
    <row r="182" spans="1:20" ht="12.75" customHeight="1">
      <c r="A182" s="7" t="s">
        <v>1087</v>
      </c>
      <c r="B182" s="7" t="s">
        <v>1178</v>
      </c>
      <c r="C182" s="7" t="s">
        <v>1089</v>
      </c>
      <c r="D182" s="8" t="s">
        <v>1199</v>
      </c>
      <c r="E182" s="9">
        <v>2</v>
      </c>
      <c r="F182" s="8" t="s">
        <v>1167</v>
      </c>
      <c r="G182" s="7" t="s">
        <v>1168</v>
      </c>
      <c r="H182" s="8" t="s">
        <v>1169</v>
      </c>
      <c r="I182" s="7" t="s">
        <v>1103</v>
      </c>
      <c r="J182" s="8" t="s">
        <v>1170</v>
      </c>
      <c r="K182" s="12">
        <v>1486425.72</v>
      </c>
      <c r="L182" s="11"/>
      <c r="M182" s="10"/>
      <c r="N182" s="10"/>
      <c r="O182" s="10"/>
      <c r="P182" s="10"/>
      <c r="Q182" s="10"/>
      <c r="R182" s="10"/>
      <c r="S182" s="10"/>
      <c r="T182" s="10"/>
    </row>
    <row r="183" spans="1:20" ht="12.75" customHeight="1">
      <c r="A183" s="7" t="s">
        <v>1087</v>
      </c>
      <c r="B183" s="7" t="s">
        <v>1178</v>
      </c>
      <c r="C183" s="7" t="s">
        <v>1089</v>
      </c>
      <c r="D183" s="8" t="s">
        <v>1199</v>
      </c>
      <c r="E183" s="9">
        <v>3</v>
      </c>
      <c r="F183" s="8" t="s">
        <v>1171</v>
      </c>
      <c r="G183" s="7" t="s">
        <v>1131</v>
      </c>
      <c r="H183" s="8" t="s">
        <v>68</v>
      </c>
      <c r="I183" s="7" t="s">
        <v>731</v>
      </c>
      <c r="J183" s="8" t="s">
        <v>1172</v>
      </c>
      <c r="K183" s="12"/>
      <c r="L183" s="11">
        <v>55721.29</v>
      </c>
      <c r="M183" s="10"/>
      <c r="N183" s="10"/>
      <c r="O183" s="10"/>
      <c r="P183" s="10"/>
      <c r="Q183" s="10"/>
      <c r="R183" s="10"/>
      <c r="S183" s="10"/>
      <c r="T183" s="10"/>
    </row>
    <row r="184" spans="1:20" ht="12.75" customHeight="1">
      <c r="A184" s="7" t="s">
        <v>1087</v>
      </c>
      <c r="B184" s="7" t="s">
        <v>1178</v>
      </c>
      <c r="C184" s="7" t="s">
        <v>1089</v>
      </c>
      <c r="D184" s="8" t="s">
        <v>1199</v>
      </c>
      <c r="E184" s="9">
        <v>4</v>
      </c>
      <c r="F184" s="8" t="s">
        <v>1171</v>
      </c>
      <c r="G184" s="7" t="s">
        <v>1131</v>
      </c>
      <c r="H184" s="8" t="s">
        <v>68</v>
      </c>
      <c r="I184" s="7" t="s">
        <v>1103</v>
      </c>
      <c r="J184" s="8" t="s">
        <v>1172</v>
      </c>
      <c r="K184" s="12"/>
      <c r="L184" s="11">
        <v>-55721.29</v>
      </c>
      <c r="M184" s="10"/>
      <c r="N184" s="10"/>
      <c r="O184" s="10"/>
      <c r="P184" s="10"/>
      <c r="Q184" s="10"/>
      <c r="R184" s="10"/>
      <c r="S184" s="10"/>
      <c r="T184" s="10"/>
    </row>
    <row r="185" spans="1:20" ht="12.75" customHeight="1">
      <c r="A185" s="7" t="s">
        <v>1087</v>
      </c>
      <c r="B185" s="7" t="s">
        <v>1178</v>
      </c>
      <c r="C185" s="7" t="s">
        <v>1089</v>
      </c>
      <c r="D185" s="8" t="s">
        <v>1199</v>
      </c>
      <c r="E185" s="9">
        <v>5</v>
      </c>
      <c r="F185" s="8" t="s">
        <v>1173</v>
      </c>
      <c r="G185" s="7" t="s">
        <v>1174</v>
      </c>
      <c r="H185" s="8" t="s">
        <v>157</v>
      </c>
      <c r="I185" s="7" t="s">
        <v>731</v>
      </c>
      <c r="J185" s="8" t="s">
        <v>1175</v>
      </c>
      <c r="K185" s="12">
        <v>-10930.68</v>
      </c>
      <c r="L185" s="11"/>
      <c r="M185" s="10"/>
      <c r="N185" s="10"/>
      <c r="O185" s="10"/>
      <c r="P185" s="10"/>
      <c r="Q185" s="10"/>
      <c r="R185" s="10"/>
      <c r="S185" s="10"/>
      <c r="T185" s="10"/>
    </row>
    <row r="186" spans="1:20" ht="12.75" customHeight="1">
      <c r="A186" s="7" t="s">
        <v>1087</v>
      </c>
      <c r="B186" s="7" t="s">
        <v>1178</v>
      </c>
      <c r="C186" s="7" t="s">
        <v>1089</v>
      </c>
      <c r="D186" s="8" t="s">
        <v>1199</v>
      </c>
      <c r="E186" s="9">
        <v>6</v>
      </c>
      <c r="F186" s="8" t="s">
        <v>1173</v>
      </c>
      <c r="G186" s="7" t="s">
        <v>1174</v>
      </c>
      <c r="H186" s="8" t="s">
        <v>157</v>
      </c>
      <c r="I186" s="7" t="s">
        <v>28</v>
      </c>
      <c r="J186" s="8" t="s">
        <v>1175</v>
      </c>
      <c r="K186" s="12">
        <v>10930.68</v>
      </c>
      <c r="L186" s="11"/>
      <c r="M186" s="10"/>
      <c r="N186" s="10"/>
      <c r="O186" s="10"/>
      <c r="P186" s="10"/>
      <c r="Q186" s="10"/>
      <c r="R186" s="10"/>
      <c r="S186" s="10"/>
      <c r="T186" s="10"/>
    </row>
    <row r="187" spans="1:20" ht="12.75" customHeight="1">
      <c r="A187" s="7" t="s">
        <v>1087</v>
      </c>
      <c r="B187" s="7" t="s">
        <v>1178</v>
      </c>
      <c r="C187" s="7" t="s">
        <v>1089</v>
      </c>
      <c r="D187" s="8" t="s">
        <v>1199</v>
      </c>
      <c r="E187" s="9">
        <v>7</v>
      </c>
      <c r="F187" s="8" t="s">
        <v>1176</v>
      </c>
      <c r="G187" s="7" t="s">
        <v>1177</v>
      </c>
      <c r="H187" s="8" t="s">
        <v>155</v>
      </c>
      <c r="I187" s="7" t="s">
        <v>731</v>
      </c>
      <c r="J187" s="8" t="s">
        <v>1093</v>
      </c>
      <c r="K187" s="11">
        <v>833333.33</v>
      </c>
      <c r="L187" s="12"/>
      <c r="M187" s="10"/>
      <c r="N187" s="10"/>
      <c r="O187" s="10"/>
      <c r="P187" s="10"/>
      <c r="Q187" s="10"/>
      <c r="R187" s="10"/>
      <c r="S187" s="10"/>
      <c r="T187" s="10"/>
    </row>
    <row r="188" spans="1:20" ht="12.75" customHeight="1">
      <c r="A188" s="7" t="s">
        <v>1087</v>
      </c>
      <c r="B188" s="7" t="s">
        <v>1178</v>
      </c>
      <c r="C188" s="7" t="s">
        <v>1089</v>
      </c>
      <c r="D188" s="8" t="s">
        <v>1199</v>
      </c>
      <c r="E188" s="9">
        <v>8</v>
      </c>
      <c r="F188" s="8" t="s">
        <v>1176</v>
      </c>
      <c r="G188" s="7" t="s">
        <v>1177</v>
      </c>
      <c r="H188" s="8" t="s">
        <v>155</v>
      </c>
      <c r="I188" s="7" t="s">
        <v>1103</v>
      </c>
      <c r="J188" s="8" t="s">
        <v>1093</v>
      </c>
      <c r="K188" s="11">
        <v>-833333.33</v>
      </c>
      <c r="L188" s="12"/>
      <c r="M188" s="10"/>
      <c r="N188" s="10"/>
      <c r="O188" s="10"/>
      <c r="P188" s="10"/>
      <c r="Q188" s="10"/>
      <c r="R188" s="10"/>
      <c r="S188" s="10"/>
      <c r="T188" s="10"/>
    </row>
    <row r="189" spans="1:20" ht="12.75" customHeight="1">
      <c r="A189" s="7" t="s">
        <v>1087</v>
      </c>
      <c r="B189" s="7" t="s">
        <v>1178</v>
      </c>
      <c r="C189" s="7" t="s">
        <v>1089</v>
      </c>
      <c r="D189" s="8" t="s">
        <v>1199</v>
      </c>
      <c r="E189" s="9">
        <v>9</v>
      </c>
      <c r="F189" s="8" t="s">
        <v>1200</v>
      </c>
      <c r="G189" s="7" t="s">
        <v>1201</v>
      </c>
      <c r="H189" s="8" t="s">
        <v>124</v>
      </c>
      <c r="I189" s="7" t="s">
        <v>731</v>
      </c>
      <c r="J189" s="8" t="s">
        <v>1202</v>
      </c>
      <c r="K189" s="11">
        <v>-3018867.92</v>
      </c>
      <c r="L189" s="12"/>
      <c r="M189" s="10"/>
      <c r="N189" s="10"/>
      <c r="O189" s="10"/>
      <c r="P189" s="10"/>
      <c r="Q189" s="10"/>
      <c r="R189" s="10"/>
      <c r="S189" s="10"/>
      <c r="T189" s="10"/>
    </row>
    <row r="190" spans="1:20" ht="12.75" customHeight="1">
      <c r="A190" s="7" t="s">
        <v>1087</v>
      </c>
      <c r="B190" s="7" t="s">
        <v>1178</v>
      </c>
      <c r="C190" s="7" t="s">
        <v>1089</v>
      </c>
      <c r="D190" s="8" t="s">
        <v>1199</v>
      </c>
      <c r="E190" s="9">
        <v>10</v>
      </c>
      <c r="F190" s="8" t="s">
        <v>1200</v>
      </c>
      <c r="G190" s="7" t="s">
        <v>1201</v>
      </c>
      <c r="H190" s="8" t="s">
        <v>124</v>
      </c>
      <c r="I190" s="7" t="s">
        <v>1103</v>
      </c>
      <c r="J190" s="8" t="s">
        <v>1202</v>
      </c>
      <c r="K190" s="11">
        <v>3018867.92</v>
      </c>
      <c r="L190" s="12"/>
      <c r="M190" s="10"/>
      <c r="N190" s="10"/>
      <c r="O190" s="10"/>
      <c r="P190" s="10"/>
      <c r="Q190" s="10"/>
      <c r="R190" s="10"/>
      <c r="S190" s="10"/>
      <c r="T190" s="10"/>
    </row>
    <row r="191" spans="1:20" ht="12.75" customHeight="1">
      <c r="A191" s="7" t="s">
        <v>1087</v>
      </c>
      <c r="B191" s="7" t="s">
        <v>1178</v>
      </c>
      <c r="C191" s="7" t="s">
        <v>1089</v>
      </c>
      <c r="D191" s="8" t="s">
        <v>1199</v>
      </c>
      <c r="E191" s="9">
        <v>11</v>
      </c>
      <c r="F191" s="8" t="s">
        <v>1266</v>
      </c>
      <c r="G191" s="7" t="s">
        <v>1131</v>
      </c>
      <c r="H191" s="8" t="s">
        <v>68</v>
      </c>
      <c r="I191" s="7" t="s">
        <v>731</v>
      </c>
      <c r="J191" s="8" t="s">
        <v>1151</v>
      </c>
      <c r="K191" s="12"/>
      <c r="L191" s="11">
        <v>424528.3</v>
      </c>
      <c r="M191" s="10"/>
      <c r="N191" s="10"/>
      <c r="O191" s="10"/>
      <c r="P191" s="10"/>
      <c r="Q191" s="10"/>
      <c r="R191" s="10"/>
      <c r="S191" s="10"/>
      <c r="T191" s="10"/>
    </row>
    <row r="192" spans="1:20" ht="12.75" customHeight="1">
      <c r="A192" s="7" t="s">
        <v>1087</v>
      </c>
      <c r="B192" s="7" t="s">
        <v>1178</v>
      </c>
      <c r="C192" s="7" t="s">
        <v>1089</v>
      </c>
      <c r="D192" s="8" t="s">
        <v>1199</v>
      </c>
      <c r="E192" s="9">
        <v>12</v>
      </c>
      <c r="F192" s="8" t="s">
        <v>1266</v>
      </c>
      <c r="G192" s="7" t="s">
        <v>1131</v>
      </c>
      <c r="H192" s="8" t="s">
        <v>68</v>
      </c>
      <c r="I192" s="7" t="s">
        <v>1103</v>
      </c>
      <c r="J192" s="8" t="s">
        <v>1151</v>
      </c>
      <c r="K192" s="12"/>
      <c r="L192" s="11">
        <v>-424528.3</v>
      </c>
      <c r="M192" s="10"/>
      <c r="N192" s="10"/>
      <c r="O192" s="10"/>
      <c r="P192" s="10"/>
      <c r="Q192" s="10"/>
      <c r="R192" s="10"/>
      <c r="S192" s="10"/>
      <c r="T192" s="10"/>
    </row>
    <row r="193" spans="1:20" ht="12.75" customHeight="1">
      <c r="A193" s="7" t="s">
        <v>1087</v>
      </c>
      <c r="B193" s="7" t="s">
        <v>1178</v>
      </c>
      <c r="C193" s="7" t="s">
        <v>1089</v>
      </c>
      <c r="D193" s="8" t="s">
        <v>1199</v>
      </c>
      <c r="E193" s="9">
        <v>13</v>
      </c>
      <c r="F193" s="8" t="s">
        <v>1267</v>
      </c>
      <c r="G193" s="7" t="s">
        <v>1131</v>
      </c>
      <c r="H193" s="8" t="s">
        <v>68</v>
      </c>
      <c r="I193" s="7" t="s">
        <v>731</v>
      </c>
      <c r="J193" s="8" t="s">
        <v>1151</v>
      </c>
      <c r="K193" s="12"/>
      <c r="L193" s="11">
        <v>32547.17</v>
      </c>
      <c r="M193" s="10"/>
      <c r="N193" s="10"/>
      <c r="O193" s="10"/>
      <c r="P193" s="10"/>
      <c r="Q193" s="10"/>
      <c r="R193" s="10"/>
      <c r="S193" s="10"/>
      <c r="T193" s="10"/>
    </row>
    <row r="194" spans="1:20" ht="12.75" customHeight="1">
      <c r="A194" s="7" t="s">
        <v>1087</v>
      </c>
      <c r="B194" s="7" t="s">
        <v>1178</v>
      </c>
      <c r="C194" s="7" t="s">
        <v>1089</v>
      </c>
      <c r="D194" s="8" t="s">
        <v>1199</v>
      </c>
      <c r="E194" s="9">
        <v>14</v>
      </c>
      <c r="F194" s="8" t="s">
        <v>1267</v>
      </c>
      <c r="G194" s="7" t="s">
        <v>1131</v>
      </c>
      <c r="H194" s="8" t="s">
        <v>68</v>
      </c>
      <c r="I194" s="7" t="s">
        <v>1103</v>
      </c>
      <c r="J194" s="8" t="s">
        <v>1151</v>
      </c>
      <c r="K194" s="12"/>
      <c r="L194" s="11">
        <v>-32547.17</v>
      </c>
      <c r="M194" s="10"/>
      <c r="N194" s="10"/>
      <c r="O194" s="10"/>
      <c r="P194" s="10"/>
      <c r="Q194" s="10"/>
      <c r="R194" s="10"/>
      <c r="S194" s="10"/>
      <c r="T194" s="10"/>
    </row>
    <row r="195" spans="1:20" ht="12.75" customHeight="1">
      <c r="A195" s="7" t="s">
        <v>1087</v>
      </c>
      <c r="B195" s="7" t="s">
        <v>1178</v>
      </c>
      <c r="C195" s="7" t="s">
        <v>1089</v>
      </c>
      <c r="D195" s="8" t="s">
        <v>1199</v>
      </c>
      <c r="E195" s="9">
        <v>15</v>
      </c>
      <c r="F195" s="8" t="s">
        <v>1205</v>
      </c>
      <c r="G195" s="7" t="s">
        <v>1206</v>
      </c>
      <c r="H195" s="8" t="s">
        <v>125</v>
      </c>
      <c r="I195" s="7" t="s">
        <v>731</v>
      </c>
      <c r="J195" s="8" t="s">
        <v>1093</v>
      </c>
      <c r="K195" s="12">
        <v>-4338.8599999999997</v>
      </c>
      <c r="L195" s="12"/>
      <c r="M195" s="10"/>
      <c r="N195" s="10"/>
      <c r="O195" s="10"/>
      <c r="P195" s="10"/>
      <c r="Q195" s="10"/>
      <c r="R195" s="10"/>
      <c r="S195" s="10"/>
      <c r="T195" s="10"/>
    </row>
    <row r="196" spans="1:20" ht="12.75" customHeight="1">
      <c r="A196" s="7" t="s">
        <v>1087</v>
      </c>
      <c r="B196" s="7" t="s">
        <v>1178</v>
      </c>
      <c r="C196" s="7" t="s">
        <v>1089</v>
      </c>
      <c r="D196" s="8" t="s">
        <v>1199</v>
      </c>
      <c r="E196" s="9">
        <v>16</v>
      </c>
      <c r="F196" s="8" t="s">
        <v>1205</v>
      </c>
      <c r="G196" s="7" t="s">
        <v>1206</v>
      </c>
      <c r="H196" s="8" t="s">
        <v>125</v>
      </c>
      <c r="I196" s="7" t="s">
        <v>1103</v>
      </c>
      <c r="J196" s="8" t="s">
        <v>1093</v>
      </c>
      <c r="K196" s="12">
        <v>4338.8599999999997</v>
      </c>
      <c r="L196" s="12"/>
      <c r="M196" s="10"/>
      <c r="N196" s="10"/>
      <c r="O196" s="10"/>
      <c r="P196" s="10"/>
      <c r="Q196" s="10"/>
      <c r="R196" s="10"/>
      <c r="S196" s="10"/>
      <c r="T196" s="10"/>
    </row>
    <row r="197" spans="1:20" ht="12.75" customHeight="1">
      <c r="A197" s="7" t="s">
        <v>1087</v>
      </c>
      <c r="B197" s="7" t="s">
        <v>1178</v>
      </c>
      <c r="C197" s="7" t="s">
        <v>1089</v>
      </c>
      <c r="D197" s="8" t="s">
        <v>1199</v>
      </c>
      <c r="E197" s="9">
        <v>17</v>
      </c>
      <c r="F197" s="8" t="s">
        <v>1205</v>
      </c>
      <c r="G197" s="7" t="s">
        <v>1207</v>
      </c>
      <c r="H197" s="8" t="s">
        <v>44</v>
      </c>
      <c r="I197" s="7" t="s">
        <v>731</v>
      </c>
      <c r="J197" s="8" t="s">
        <v>1093</v>
      </c>
      <c r="K197" s="12">
        <v>-1785.13</v>
      </c>
      <c r="L197" s="12"/>
      <c r="M197" s="10"/>
      <c r="N197" s="10"/>
      <c r="O197" s="10"/>
      <c r="P197" s="10"/>
      <c r="Q197" s="10"/>
      <c r="R197" s="10"/>
      <c r="S197" s="10"/>
      <c r="T197" s="10"/>
    </row>
    <row r="198" spans="1:20">
      <c r="A198">
        <v>2018</v>
      </c>
      <c r="B198">
        <v>3</v>
      </c>
      <c r="C198">
        <v>31</v>
      </c>
      <c r="D198" t="s">
        <v>1199</v>
      </c>
      <c r="E198">
        <v>18</v>
      </c>
      <c r="F198" t="s">
        <v>1205</v>
      </c>
      <c r="G198">
        <v>6403</v>
      </c>
      <c r="H198" t="s">
        <v>44</v>
      </c>
      <c r="I198" t="s">
        <v>1103</v>
      </c>
      <c r="J198" t="s">
        <v>1093</v>
      </c>
      <c r="K198">
        <v>1785.13</v>
      </c>
    </row>
    <row r="199" spans="1:20">
      <c r="A199">
        <v>2018</v>
      </c>
      <c r="B199">
        <v>3</v>
      </c>
      <c r="C199">
        <v>31</v>
      </c>
      <c r="F199" t="s">
        <v>1142</v>
      </c>
    </row>
    <row r="200" spans="1:20">
      <c r="A200">
        <v>2018</v>
      </c>
      <c r="B200">
        <v>3</v>
      </c>
      <c r="F200" t="s">
        <v>1143</v>
      </c>
    </row>
    <row r="201" spans="1:20">
      <c r="A201">
        <v>2018</v>
      </c>
      <c r="B201">
        <v>4</v>
      </c>
      <c r="C201">
        <v>30</v>
      </c>
      <c r="D201" t="s">
        <v>1208</v>
      </c>
      <c r="E201">
        <v>1</v>
      </c>
      <c r="F201" t="s">
        <v>1180</v>
      </c>
      <c r="G201">
        <v>60210703</v>
      </c>
      <c r="H201" t="s">
        <v>1102</v>
      </c>
      <c r="I201" t="s">
        <v>23</v>
      </c>
      <c r="J201" t="s">
        <v>1093</v>
      </c>
      <c r="L201">
        <v>35377.56</v>
      </c>
    </row>
    <row r="202" spans="1:20">
      <c r="A202">
        <v>2018</v>
      </c>
      <c r="B202">
        <v>4</v>
      </c>
      <c r="C202">
        <v>30</v>
      </c>
      <c r="D202" t="s">
        <v>1208</v>
      </c>
      <c r="E202">
        <v>2</v>
      </c>
      <c r="F202" t="s">
        <v>1180</v>
      </c>
      <c r="G202">
        <v>60210703</v>
      </c>
      <c r="H202" t="s">
        <v>1102</v>
      </c>
      <c r="I202" t="s">
        <v>1103</v>
      </c>
      <c r="J202" t="s">
        <v>1093</v>
      </c>
      <c r="L202">
        <v>-35377.56</v>
      </c>
    </row>
    <row r="203" spans="1:20">
      <c r="A203">
        <v>2018</v>
      </c>
      <c r="B203">
        <v>4</v>
      </c>
      <c r="C203">
        <v>30</v>
      </c>
      <c r="D203" t="s">
        <v>1208</v>
      </c>
      <c r="E203">
        <v>3</v>
      </c>
      <c r="F203" t="s">
        <v>1105</v>
      </c>
      <c r="G203">
        <v>60110205</v>
      </c>
      <c r="H203" t="s">
        <v>1107</v>
      </c>
      <c r="I203" t="s">
        <v>10</v>
      </c>
      <c r="J203" t="s">
        <v>1093</v>
      </c>
      <c r="L203">
        <v>-1988444.95</v>
      </c>
    </row>
    <row r="204" spans="1:20">
      <c r="A204">
        <v>2018</v>
      </c>
      <c r="B204">
        <v>4</v>
      </c>
      <c r="C204">
        <v>30</v>
      </c>
      <c r="D204" t="s">
        <v>1208</v>
      </c>
      <c r="E204">
        <v>4</v>
      </c>
      <c r="F204" t="s">
        <v>1105</v>
      </c>
      <c r="G204">
        <v>60110205</v>
      </c>
      <c r="H204" t="s">
        <v>1107</v>
      </c>
      <c r="I204" t="s">
        <v>4</v>
      </c>
      <c r="J204" t="s">
        <v>1093</v>
      </c>
      <c r="L204">
        <v>1988444.95</v>
      </c>
    </row>
    <row r="205" spans="1:20">
      <c r="A205">
        <v>2018</v>
      </c>
      <c r="B205">
        <v>4</v>
      </c>
      <c r="C205">
        <v>30</v>
      </c>
      <c r="D205" t="s">
        <v>1208</v>
      </c>
      <c r="E205">
        <v>5</v>
      </c>
      <c r="F205" t="s">
        <v>1108</v>
      </c>
      <c r="G205">
        <v>6111</v>
      </c>
      <c r="H205" t="s">
        <v>64</v>
      </c>
      <c r="I205" t="s">
        <v>10</v>
      </c>
      <c r="J205" t="s">
        <v>1093</v>
      </c>
      <c r="L205">
        <v>324546.24</v>
      </c>
    </row>
    <row r="206" spans="1:20">
      <c r="A206">
        <v>2018</v>
      </c>
      <c r="B206">
        <v>4</v>
      </c>
      <c r="C206">
        <v>30</v>
      </c>
      <c r="D206" t="s">
        <v>1208</v>
      </c>
      <c r="E206">
        <v>6</v>
      </c>
      <c r="F206" t="s">
        <v>1108</v>
      </c>
      <c r="G206">
        <v>6111</v>
      </c>
      <c r="H206" t="s">
        <v>64</v>
      </c>
      <c r="I206" t="s">
        <v>18</v>
      </c>
      <c r="J206" t="s">
        <v>1093</v>
      </c>
      <c r="L206">
        <v>-324546.24</v>
      </c>
    </row>
    <row r="207" spans="1:20">
      <c r="A207">
        <v>2018</v>
      </c>
      <c r="B207">
        <v>4</v>
      </c>
      <c r="C207">
        <v>30</v>
      </c>
      <c r="D207" t="s">
        <v>1208</v>
      </c>
      <c r="E207">
        <v>7</v>
      </c>
      <c r="F207" t="s">
        <v>1110</v>
      </c>
      <c r="G207">
        <v>6101</v>
      </c>
      <c r="H207" t="s">
        <v>1097</v>
      </c>
      <c r="I207" t="s">
        <v>10</v>
      </c>
      <c r="J207" t="s">
        <v>1098</v>
      </c>
      <c r="L207">
        <v>453606</v>
      </c>
    </row>
    <row r="208" spans="1:20">
      <c r="A208">
        <v>2018</v>
      </c>
      <c r="B208">
        <v>4</v>
      </c>
      <c r="C208">
        <v>30</v>
      </c>
      <c r="D208" t="s">
        <v>1208</v>
      </c>
      <c r="E208">
        <v>8</v>
      </c>
      <c r="F208" t="s">
        <v>1110</v>
      </c>
      <c r="G208">
        <v>6101</v>
      </c>
      <c r="H208" t="s">
        <v>1097</v>
      </c>
      <c r="I208" t="s">
        <v>8</v>
      </c>
      <c r="J208" t="s">
        <v>1098</v>
      </c>
      <c r="L208">
        <v>-453606</v>
      </c>
    </row>
    <row r="209" spans="1:12">
      <c r="A209">
        <v>2018</v>
      </c>
      <c r="B209">
        <v>4</v>
      </c>
      <c r="C209">
        <v>30</v>
      </c>
      <c r="D209" t="s">
        <v>1208</v>
      </c>
      <c r="E209">
        <v>9</v>
      </c>
      <c r="F209" t="s">
        <v>1111</v>
      </c>
      <c r="G209">
        <v>6021060301</v>
      </c>
      <c r="H209" t="s">
        <v>980</v>
      </c>
      <c r="I209" t="s">
        <v>10</v>
      </c>
      <c r="J209" t="s">
        <v>1113</v>
      </c>
      <c r="L209">
        <v>-155323.35</v>
      </c>
    </row>
    <row r="210" spans="1:12">
      <c r="A210">
        <v>2018</v>
      </c>
      <c r="B210">
        <v>4</v>
      </c>
      <c r="C210">
        <v>30</v>
      </c>
      <c r="D210" t="s">
        <v>1208</v>
      </c>
      <c r="E210">
        <v>10</v>
      </c>
      <c r="F210" t="s">
        <v>1111</v>
      </c>
      <c r="G210">
        <v>6021060301</v>
      </c>
      <c r="H210" t="s">
        <v>980</v>
      </c>
      <c r="I210" t="s">
        <v>18</v>
      </c>
      <c r="J210" t="s">
        <v>1113</v>
      </c>
      <c r="L210">
        <v>-3324.42</v>
      </c>
    </row>
    <row r="211" spans="1:12">
      <c r="A211">
        <v>2018</v>
      </c>
      <c r="B211">
        <v>4</v>
      </c>
      <c r="C211">
        <v>30</v>
      </c>
      <c r="D211" t="s">
        <v>1208</v>
      </c>
      <c r="E211">
        <v>11</v>
      </c>
      <c r="F211" t="s">
        <v>1111</v>
      </c>
      <c r="G211">
        <v>6021060301</v>
      </c>
      <c r="H211" t="s">
        <v>980</v>
      </c>
      <c r="I211" t="s">
        <v>17</v>
      </c>
      <c r="J211" t="s">
        <v>1113</v>
      </c>
      <c r="L211">
        <v>-50338.94</v>
      </c>
    </row>
    <row r="212" spans="1:12">
      <c r="A212">
        <v>2018</v>
      </c>
      <c r="B212">
        <v>4</v>
      </c>
      <c r="C212">
        <v>30</v>
      </c>
      <c r="D212" t="s">
        <v>1208</v>
      </c>
      <c r="E212">
        <v>12</v>
      </c>
      <c r="F212" t="s">
        <v>1111</v>
      </c>
      <c r="G212">
        <v>6021060301</v>
      </c>
      <c r="H212" t="s">
        <v>980</v>
      </c>
      <c r="I212" t="s">
        <v>6</v>
      </c>
      <c r="J212" t="s">
        <v>1113</v>
      </c>
      <c r="L212">
        <v>208986.71</v>
      </c>
    </row>
    <row r="213" spans="1:12">
      <c r="A213">
        <v>2018</v>
      </c>
      <c r="B213">
        <v>4</v>
      </c>
      <c r="C213">
        <v>30</v>
      </c>
      <c r="D213" t="s">
        <v>1209</v>
      </c>
      <c r="E213">
        <v>1</v>
      </c>
      <c r="F213" t="s">
        <v>1167</v>
      </c>
      <c r="G213">
        <v>64110302</v>
      </c>
      <c r="H213" t="s">
        <v>1169</v>
      </c>
      <c r="I213" t="s">
        <v>731</v>
      </c>
      <c r="J213" t="s">
        <v>1170</v>
      </c>
      <c r="K213">
        <v>-2890000</v>
      </c>
    </row>
    <row r="214" spans="1:12">
      <c r="A214">
        <v>2018</v>
      </c>
      <c r="B214">
        <v>4</v>
      </c>
      <c r="C214">
        <v>30</v>
      </c>
      <c r="D214" t="s">
        <v>1209</v>
      </c>
      <c r="E214">
        <v>2</v>
      </c>
      <c r="F214" t="s">
        <v>1167</v>
      </c>
      <c r="G214">
        <v>64110302</v>
      </c>
      <c r="H214" t="s">
        <v>1169</v>
      </c>
      <c r="I214" t="s">
        <v>1103</v>
      </c>
      <c r="J214" t="s">
        <v>1170</v>
      </c>
      <c r="K214">
        <v>2890000</v>
      </c>
    </row>
    <row r="215" spans="1:12">
      <c r="A215">
        <v>2018</v>
      </c>
      <c r="B215">
        <v>4</v>
      </c>
      <c r="C215">
        <v>30</v>
      </c>
      <c r="D215" t="s">
        <v>1209</v>
      </c>
      <c r="E215">
        <v>3</v>
      </c>
      <c r="F215" t="s">
        <v>1171</v>
      </c>
      <c r="G215">
        <v>6051</v>
      </c>
      <c r="H215" t="s">
        <v>68</v>
      </c>
      <c r="I215" t="s">
        <v>731</v>
      </c>
      <c r="J215" t="s">
        <v>1172</v>
      </c>
      <c r="L215">
        <v>53213.16</v>
      </c>
    </row>
    <row r="216" spans="1:12">
      <c r="A216">
        <v>2018</v>
      </c>
      <c r="B216">
        <v>4</v>
      </c>
      <c r="C216">
        <v>30</v>
      </c>
      <c r="D216" t="s">
        <v>1209</v>
      </c>
      <c r="E216">
        <v>4</v>
      </c>
      <c r="F216" t="s">
        <v>1171</v>
      </c>
      <c r="G216">
        <v>6051</v>
      </c>
      <c r="H216" t="s">
        <v>68</v>
      </c>
      <c r="I216" t="s">
        <v>1103</v>
      </c>
      <c r="J216" t="s">
        <v>1172</v>
      </c>
      <c r="L216">
        <v>-53213.16</v>
      </c>
    </row>
    <row r="217" spans="1:12">
      <c r="A217">
        <v>2018</v>
      </c>
      <c r="B217">
        <v>4</v>
      </c>
      <c r="C217">
        <v>30</v>
      </c>
      <c r="D217" t="s">
        <v>1209</v>
      </c>
      <c r="E217">
        <v>5</v>
      </c>
      <c r="F217" t="s">
        <v>1173</v>
      </c>
      <c r="G217">
        <v>660243</v>
      </c>
      <c r="H217" t="s">
        <v>157</v>
      </c>
      <c r="I217" t="s">
        <v>731</v>
      </c>
      <c r="J217" t="s">
        <v>1175</v>
      </c>
      <c r="K217">
        <v>-10930.68</v>
      </c>
    </row>
    <row r="218" spans="1:12">
      <c r="A218">
        <v>2018</v>
      </c>
      <c r="B218">
        <v>4</v>
      </c>
      <c r="C218">
        <v>30</v>
      </c>
      <c r="D218" t="s">
        <v>1209</v>
      </c>
      <c r="E218">
        <v>6</v>
      </c>
      <c r="F218" t="s">
        <v>1173</v>
      </c>
      <c r="G218">
        <v>660243</v>
      </c>
      <c r="H218" t="s">
        <v>157</v>
      </c>
      <c r="I218" t="s">
        <v>28</v>
      </c>
      <c r="J218" t="s">
        <v>1175</v>
      </c>
      <c r="K218">
        <v>10930.68</v>
      </c>
    </row>
    <row r="219" spans="1:12">
      <c r="A219">
        <v>2018</v>
      </c>
      <c r="B219">
        <v>4</v>
      </c>
      <c r="C219">
        <v>30</v>
      </c>
      <c r="D219" t="s">
        <v>1209</v>
      </c>
      <c r="E219">
        <v>7</v>
      </c>
      <c r="F219" t="s">
        <v>1176</v>
      </c>
      <c r="G219">
        <v>660241</v>
      </c>
      <c r="H219" t="s">
        <v>155</v>
      </c>
      <c r="I219" t="s">
        <v>731</v>
      </c>
      <c r="J219" t="s">
        <v>1093</v>
      </c>
      <c r="K219">
        <v>833333.33</v>
      </c>
    </row>
    <row r="220" spans="1:12">
      <c r="A220">
        <v>2018</v>
      </c>
      <c r="B220">
        <v>4</v>
      </c>
      <c r="C220">
        <v>30</v>
      </c>
      <c r="D220" t="s">
        <v>1209</v>
      </c>
      <c r="E220">
        <v>8</v>
      </c>
      <c r="F220" t="s">
        <v>1176</v>
      </c>
      <c r="G220">
        <v>660241</v>
      </c>
      <c r="H220" t="s">
        <v>155</v>
      </c>
      <c r="I220" t="s">
        <v>1103</v>
      </c>
      <c r="J220" t="s">
        <v>1093</v>
      </c>
      <c r="K220">
        <v>-833333.33</v>
      </c>
    </row>
    <row r="221" spans="1:12">
      <c r="A221">
        <v>2018</v>
      </c>
      <c r="B221">
        <v>4</v>
      </c>
      <c r="C221">
        <v>30</v>
      </c>
      <c r="D221" t="s">
        <v>1209</v>
      </c>
      <c r="E221">
        <v>9</v>
      </c>
      <c r="F221" t="s">
        <v>1205</v>
      </c>
      <c r="G221">
        <v>660213</v>
      </c>
      <c r="H221" t="s">
        <v>125</v>
      </c>
      <c r="I221" t="s">
        <v>731</v>
      </c>
      <c r="J221" t="s">
        <v>1093</v>
      </c>
      <c r="K221">
        <v>-12365.9</v>
      </c>
    </row>
    <row r="222" spans="1:12">
      <c r="A222">
        <v>2018</v>
      </c>
      <c r="B222">
        <v>4</v>
      </c>
      <c r="C222">
        <v>30</v>
      </c>
      <c r="D222" t="s">
        <v>1209</v>
      </c>
      <c r="E222">
        <v>10</v>
      </c>
      <c r="F222" t="s">
        <v>1205</v>
      </c>
      <c r="G222">
        <v>660213</v>
      </c>
      <c r="H222" t="s">
        <v>125</v>
      </c>
      <c r="I222" t="s">
        <v>1103</v>
      </c>
      <c r="J222" t="s">
        <v>1093</v>
      </c>
      <c r="K222">
        <v>12365.9</v>
      </c>
    </row>
    <row r="223" spans="1:12">
      <c r="A223">
        <v>2018</v>
      </c>
      <c r="B223">
        <v>4</v>
      </c>
      <c r="C223">
        <v>30</v>
      </c>
      <c r="D223" t="s">
        <v>1209</v>
      </c>
      <c r="E223">
        <v>11</v>
      </c>
      <c r="F223" t="s">
        <v>1205</v>
      </c>
      <c r="G223">
        <v>6403</v>
      </c>
      <c r="H223" t="s">
        <v>44</v>
      </c>
      <c r="I223" t="s">
        <v>731</v>
      </c>
      <c r="J223" t="s">
        <v>1093</v>
      </c>
      <c r="K223">
        <v>-5087.6899999999996</v>
      </c>
    </row>
    <row r="224" spans="1:12">
      <c r="A224">
        <v>2018</v>
      </c>
      <c r="B224">
        <v>4</v>
      </c>
      <c r="C224">
        <v>30</v>
      </c>
      <c r="D224" t="s">
        <v>1209</v>
      </c>
      <c r="E224">
        <v>12</v>
      </c>
      <c r="F224" t="s">
        <v>1205</v>
      </c>
      <c r="G224">
        <v>6403</v>
      </c>
      <c r="H224" t="s">
        <v>44</v>
      </c>
      <c r="I224" t="s">
        <v>1103</v>
      </c>
      <c r="J224" t="s">
        <v>1093</v>
      </c>
      <c r="K224">
        <v>5087.6899999999996</v>
      </c>
    </row>
    <row r="225" spans="1:12">
      <c r="A225">
        <v>2018</v>
      </c>
      <c r="B225">
        <v>4</v>
      </c>
      <c r="C225">
        <v>30</v>
      </c>
      <c r="D225" t="s">
        <v>1210</v>
      </c>
      <c r="E225">
        <v>1</v>
      </c>
      <c r="F225" t="s">
        <v>1091</v>
      </c>
      <c r="G225">
        <v>6111</v>
      </c>
      <c r="H225" t="s">
        <v>64</v>
      </c>
      <c r="I225" t="s">
        <v>13</v>
      </c>
      <c r="J225" t="s">
        <v>1093</v>
      </c>
      <c r="L225">
        <v>-1052666.67</v>
      </c>
    </row>
    <row r="226" spans="1:12">
      <c r="A226">
        <v>2018</v>
      </c>
      <c r="B226">
        <v>4</v>
      </c>
      <c r="C226">
        <v>30</v>
      </c>
      <c r="D226" t="s">
        <v>1210</v>
      </c>
      <c r="E226">
        <v>2</v>
      </c>
      <c r="F226" t="s">
        <v>1091</v>
      </c>
      <c r="G226">
        <v>6111</v>
      </c>
      <c r="H226" t="s">
        <v>64</v>
      </c>
      <c r="I226" t="s">
        <v>4</v>
      </c>
      <c r="J226" t="s">
        <v>1093</v>
      </c>
      <c r="L226">
        <v>1052666.67</v>
      </c>
    </row>
    <row r="227" spans="1:12">
      <c r="A227">
        <v>2018</v>
      </c>
      <c r="B227">
        <v>4</v>
      </c>
      <c r="C227">
        <v>30</v>
      </c>
      <c r="D227" t="s">
        <v>1210</v>
      </c>
      <c r="E227">
        <v>3</v>
      </c>
      <c r="F227" t="s">
        <v>1095</v>
      </c>
      <c r="G227">
        <v>6101</v>
      </c>
      <c r="H227" t="s">
        <v>1097</v>
      </c>
      <c r="I227" t="s">
        <v>12</v>
      </c>
      <c r="J227" t="s">
        <v>1098</v>
      </c>
      <c r="L227">
        <v>1876512.36</v>
      </c>
    </row>
    <row r="228" spans="1:12">
      <c r="A228">
        <v>2018</v>
      </c>
      <c r="B228">
        <v>4</v>
      </c>
      <c r="C228">
        <v>30</v>
      </c>
      <c r="D228" t="s">
        <v>1210</v>
      </c>
      <c r="E228">
        <v>4</v>
      </c>
      <c r="F228" t="s">
        <v>1095</v>
      </c>
      <c r="G228">
        <v>6101</v>
      </c>
      <c r="H228" t="s">
        <v>1097</v>
      </c>
      <c r="I228" t="s">
        <v>15</v>
      </c>
      <c r="J228" t="s">
        <v>1098</v>
      </c>
      <c r="L228">
        <v>-6516329.7999999998</v>
      </c>
    </row>
    <row r="229" spans="1:12">
      <c r="A229">
        <v>2018</v>
      </c>
      <c r="B229">
        <v>4</v>
      </c>
      <c r="C229">
        <v>30</v>
      </c>
      <c r="D229" t="s">
        <v>1210</v>
      </c>
      <c r="E229">
        <v>5</v>
      </c>
      <c r="F229" t="s">
        <v>1153</v>
      </c>
      <c r="G229">
        <v>6021060201</v>
      </c>
      <c r="H229" t="s">
        <v>980</v>
      </c>
      <c r="I229" t="s">
        <v>13</v>
      </c>
      <c r="J229" t="s">
        <v>1113</v>
      </c>
      <c r="L229">
        <v>-4061.18</v>
      </c>
    </row>
    <row r="230" spans="1:12">
      <c r="A230">
        <v>2018</v>
      </c>
      <c r="B230">
        <v>4</v>
      </c>
      <c r="C230">
        <v>30</v>
      </c>
      <c r="D230" t="s">
        <v>1210</v>
      </c>
      <c r="E230">
        <v>6</v>
      </c>
      <c r="F230" t="s">
        <v>1154</v>
      </c>
      <c r="G230">
        <v>6021060201</v>
      </c>
      <c r="H230" t="s">
        <v>980</v>
      </c>
      <c r="I230" t="s">
        <v>15</v>
      </c>
      <c r="J230" t="s">
        <v>1113</v>
      </c>
      <c r="L230">
        <v>-2011.59</v>
      </c>
    </row>
    <row r="231" spans="1:12">
      <c r="A231">
        <v>2018</v>
      </c>
      <c r="B231">
        <v>4</v>
      </c>
      <c r="C231">
        <v>30</v>
      </c>
      <c r="D231" t="s">
        <v>1210</v>
      </c>
      <c r="E231">
        <v>7</v>
      </c>
      <c r="F231" t="s">
        <v>1155</v>
      </c>
      <c r="G231">
        <v>6021060201</v>
      </c>
      <c r="H231" t="s">
        <v>980</v>
      </c>
      <c r="I231" t="s">
        <v>6</v>
      </c>
      <c r="J231" t="s">
        <v>1113</v>
      </c>
      <c r="L231">
        <v>17683.77</v>
      </c>
    </row>
    <row r="232" spans="1:12">
      <c r="A232">
        <v>2018</v>
      </c>
      <c r="B232">
        <v>4</v>
      </c>
      <c r="C232">
        <v>30</v>
      </c>
      <c r="D232" t="s">
        <v>1210</v>
      </c>
      <c r="E232">
        <v>8</v>
      </c>
      <c r="F232" t="s">
        <v>1211</v>
      </c>
      <c r="G232">
        <v>6101</v>
      </c>
      <c r="H232" t="s">
        <v>1097</v>
      </c>
      <c r="I232" t="s">
        <v>14</v>
      </c>
      <c r="J232" t="s">
        <v>1098</v>
      </c>
      <c r="L232">
        <v>4639817.4400000004</v>
      </c>
    </row>
    <row r="233" spans="1:12">
      <c r="A233">
        <v>2018</v>
      </c>
      <c r="B233">
        <v>4</v>
      </c>
      <c r="C233">
        <v>30</v>
      </c>
      <c r="D233" t="s">
        <v>1210</v>
      </c>
      <c r="E233">
        <v>9</v>
      </c>
      <c r="F233" t="s">
        <v>1212</v>
      </c>
      <c r="G233">
        <v>602103</v>
      </c>
      <c r="H233" t="s">
        <v>1150</v>
      </c>
      <c r="I233" t="s">
        <v>15</v>
      </c>
      <c r="J233" t="s">
        <v>1093</v>
      </c>
      <c r="L233">
        <v>49935.17</v>
      </c>
    </row>
    <row r="234" spans="1:12">
      <c r="A234">
        <v>2018</v>
      </c>
      <c r="B234">
        <v>4</v>
      </c>
      <c r="C234">
        <v>30</v>
      </c>
      <c r="D234" t="s">
        <v>1210</v>
      </c>
      <c r="E234">
        <v>10</v>
      </c>
      <c r="F234" t="s">
        <v>1212</v>
      </c>
      <c r="G234">
        <v>602103</v>
      </c>
      <c r="H234" t="s">
        <v>1150</v>
      </c>
      <c r="I234" t="s">
        <v>14</v>
      </c>
      <c r="J234" t="s">
        <v>1093</v>
      </c>
      <c r="L234">
        <v>-49935.17</v>
      </c>
    </row>
    <row r="235" spans="1:12">
      <c r="A235">
        <v>2018</v>
      </c>
      <c r="B235">
        <v>4</v>
      </c>
      <c r="C235">
        <v>30</v>
      </c>
      <c r="D235" t="s">
        <v>1210</v>
      </c>
      <c r="E235">
        <v>11</v>
      </c>
      <c r="F235" t="s">
        <v>1152</v>
      </c>
      <c r="G235">
        <v>6021060201</v>
      </c>
      <c r="H235" t="s">
        <v>980</v>
      </c>
      <c r="I235" t="s">
        <v>12</v>
      </c>
      <c r="J235" t="s">
        <v>1113</v>
      </c>
      <c r="L235">
        <v>-11611</v>
      </c>
    </row>
    <row r="236" spans="1:12">
      <c r="A236">
        <v>2018</v>
      </c>
      <c r="B236">
        <v>4</v>
      </c>
      <c r="C236">
        <v>30</v>
      </c>
      <c r="D236" t="s">
        <v>1210</v>
      </c>
      <c r="E236">
        <v>12</v>
      </c>
      <c r="F236" t="s">
        <v>1148</v>
      </c>
      <c r="G236">
        <v>602103</v>
      </c>
      <c r="H236" t="s">
        <v>1150</v>
      </c>
      <c r="I236" t="s">
        <v>15</v>
      </c>
      <c r="J236" t="s">
        <v>1093</v>
      </c>
      <c r="L236">
        <v>-54923.75</v>
      </c>
    </row>
    <row r="237" spans="1:12">
      <c r="A237">
        <v>2018</v>
      </c>
      <c r="B237">
        <v>4</v>
      </c>
      <c r="C237">
        <v>30</v>
      </c>
      <c r="D237" t="s">
        <v>1210</v>
      </c>
      <c r="E237">
        <v>13</v>
      </c>
      <c r="F237" t="s">
        <v>1148</v>
      </c>
      <c r="G237">
        <v>602103</v>
      </c>
      <c r="H237" t="s">
        <v>1150</v>
      </c>
      <c r="I237" t="s">
        <v>731</v>
      </c>
      <c r="J237" t="s">
        <v>1151</v>
      </c>
      <c r="L237">
        <v>54923.75</v>
      </c>
    </row>
    <row r="238" spans="1:12">
      <c r="A238">
        <v>2018</v>
      </c>
      <c r="B238">
        <v>4</v>
      </c>
      <c r="C238">
        <v>30</v>
      </c>
      <c r="D238" t="s">
        <v>1213</v>
      </c>
      <c r="E238">
        <v>1</v>
      </c>
      <c r="F238" t="s">
        <v>1116</v>
      </c>
      <c r="G238">
        <v>6021060102</v>
      </c>
      <c r="H238" t="s">
        <v>1118</v>
      </c>
      <c r="I238" t="s">
        <v>14</v>
      </c>
      <c r="J238" t="s">
        <v>1093</v>
      </c>
      <c r="L238">
        <v>-3363.64</v>
      </c>
    </row>
    <row r="239" spans="1:12">
      <c r="A239">
        <v>2018</v>
      </c>
      <c r="B239">
        <v>4</v>
      </c>
      <c r="C239">
        <v>30</v>
      </c>
      <c r="D239" t="s">
        <v>1213</v>
      </c>
      <c r="E239">
        <v>2</v>
      </c>
      <c r="F239" t="s">
        <v>1116</v>
      </c>
      <c r="G239">
        <v>6021060102</v>
      </c>
      <c r="H239" t="s">
        <v>1118</v>
      </c>
      <c r="I239" t="s">
        <v>731</v>
      </c>
      <c r="J239" t="s">
        <v>1093</v>
      </c>
      <c r="L239">
        <v>3363.64</v>
      </c>
    </row>
    <row r="240" spans="1:12">
      <c r="A240">
        <v>2018</v>
      </c>
      <c r="B240">
        <v>4</v>
      </c>
      <c r="C240">
        <v>30</v>
      </c>
      <c r="D240" t="s">
        <v>1213</v>
      </c>
      <c r="E240">
        <v>3</v>
      </c>
      <c r="F240" t="s">
        <v>1214</v>
      </c>
      <c r="G240">
        <v>6021060101</v>
      </c>
      <c r="H240" t="s">
        <v>980</v>
      </c>
      <c r="I240" t="s">
        <v>14</v>
      </c>
      <c r="J240" t="s">
        <v>1093</v>
      </c>
      <c r="L240">
        <v>-49048.19</v>
      </c>
    </row>
    <row r="241" spans="1:12">
      <c r="A241">
        <v>2018</v>
      </c>
      <c r="B241">
        <v>4</v>
      </c>
      <c r="C241">
        <v>30</v>
      </c>
      <c r="D241" t="s">
        <v>1213</v>
      </c>
      <c r="E241">
        <v>4</v>
      </c>
      <c r="F241" t="s">
        <v>1214</v>
      </c>
      <c r="G241">
        <v>6021060101</v>
      </c>
      <c r="H241" t="s">
        <v>980</v>
      </c>
      <c r="I241" t="s">
        <v>731</v>
      </c>
      <c r="J241" t="s">
        <v>1093</v>
      </c>
      <c r="L241">
        <v>49048.19</v>
      </c>
    </row>
    <row r="242" spans="1:12">
      <c r="A242">
        <v>2018</v>
      </c>
      <c r="B242">
        <v>4</v>
      </c>
      <c r="C242">
        <v>30</v>
      </c>
      <c r="D242" t="s">
        <v>1213</v>
      </c>
      <c r="E242">
        <v>5</v>
      </c>
      <c r="F242" t="s">
        <v>1122</v>
      </c>
      <c r="G242">
        <v>6021060102</v>
      </c>
      <c r="H242" t="s">
        <v>1118</v>
      </c>
      <c r="I242" t="s">
        <v>14</v>
      </c>
      <c r="J242" t="s">
        <v>1093</v>
      </c>
      <c r="L242">
        <v>-32336.080000000002</v>
      </c>
    </row>
    <row r="243" spans="1:12">
      <c r="A243">
        <v>2018</v>
      </c>
      <c r="B243">
        <v>4</v>
      </c>
      <c r="C243">
        <v>30</v>
      </c>
      <c r="D243" t="s">
        <v>1213</v>
      </c>
      <c r="E243">
        <v>6</v>
      </c>
      <c r="F243" t="s">
        <v>1122</v>
      </c>
      <c r="G243">
        <v>6021060102</v>
      </c>
      <c r="H243" t="s">
        <v>1118</v>
      </c>
      <c r="I243" t="s">
        <v>15</v>
      </c>
      <c r="J243" t="s">
        <v>1093</v>
      </c>
      <c r="L243">
        <v>32336.080000000002</v>
      </c>
    </row>
    <row r="244" spans="1:12">
      <c r="A244">
        <v>2018</v>
      </c>
      <c r="B244">
        <v>4</v>
      </c>
      <c r="C244">
        <v>30</v>
      </c>
      <c r="D244" t="s">
        <v>1213</v>
      </c>
      <c r="E244">
        <v>7</v>
      </c>
      <c r="F244" t="s">
        <v>1119</v>
      </c>
      <c r="G244">
        <v>6021060101</v>
      </c>
      <c r="H244" t="s">
        <v>980</v>
      </c>
      <c r="I244" t="s">
        <v>14</v>
      </c>
      <c r="J244" t="s">
        <v>1093</v>
      </c>
      <c r="L244">
        <v>-195399.34</v>
      </c>
    </row>
    <row r="245" spans="1:12">
      <c r="A245">
        <v>2018</v>
      </c>
      <c r="B245">
        <v>4</v>
      </c>
      <c r="C245">
        <v>30</v>
      </c>
      <c r="D245" t="s">
        <v>1213</v>
      </c>
      <c r="E245">
        <v>8</v>
      </c>
      <c r="F245" t="s">
        <v>1119</v>
      </c>
      <c r="G245">
        <v>6021060101</v>
      </c>
      <c r="H245" t="s">
        <v>980</v>
      </c>
      <c r="I245" t="s">
        <v>15</v>
      </c>
      <c r="J245" t="s">
        <v>1093</v>
      </c>
      <c r="L245">
        <v>195399.34</v>
      </c>
    </row>
    <row r="246" spans="1:12">
      <c r="A246">
        <v>2018</v>
      </c>
      <c r="B246">
        <v>4</v>
      </c>
      <c r="C246">
        <v>30</v>
      </c>
      <c r="D246" t="s">
        <v>1213</v>
      </c>
      <c r="E246">
        <v>9</v>
      </c>
      <c r="F246" t="s">
        <v>1215</v>
      </c>
      <c r="G246">
        <v>6021060103</v>
      </c>
      <c r="H246" t="s">
        <v>1216</v>
      </c>
      <c r="I246" t="s">
        <v>14</v>
      </c>
      <c r="J246" t="s">
        <v>1093</v>
      </c>
      <c r="L246">
        <v>-379905.03</v>
      </c>
    </row>
    <row r="247" spans="1:12">
      <c r="A247">
        <v>2018</v>
      </c>
      <c r="B247">
        <v>4</v>
      </c>
      <c r="C247">
        <v>30</v>
      </c>
      <c r="D247" t="s">
        <v>1213</v>
      </c>
      <c r="E247">
        <v>10</v>
      </c>
      <c r="F247" t="s">
        <v>1215</v>
      </c>
      <c r="G247">
        <v>6021060103</v>
      </c>
      <c r="H247" t="s">
        <v>1216</v>
      </c>
      <c r="I247" t="s">
        <v>15</v>
      </c>
      <c r="J247" t="s">
        <v>1093</v>
      </c>
      <c r="L247">
        <v>379905.03</v>
      </c>
    </row>
    <row r="248" spans="1:12">
      <c r="A248">
        <v>2018</v>
      </c>
      <c r="B248">
        <v>4</v>
      </c>
      <c r="C248">
        <v>30</v>
      </c>
      <c r="D248" t="s">
        <v>1213</v>
      </c>
      <c r="E248">
        <v>11</v>
      </c>
      <c r="F248" t="s">
        <v>1121</v>
      </c>
      <c r="G248">
        <v>6021060101</v>
      </c>
      <c r="H248" t="s">
        <v>980</v>
      </c>
      <c r="I248" t="s">
        <v>14</v>
      </c>
      <c r="J248" t="s">
        <v>1093</v>
      </c>
      <c r="L248">
        <v>-60140.43</v>
      </c>
    </row>
    <row r="249" spans="1:12">
      <c r="A249">
        <v>2018</v>
      </c>
      <c r="B249">
        <v>4</v>
      </c>
      <c r="C249">
        <v>30</v>
      </c>
      <c r="D249" t="s">
        <v>1213</v>
      </c>
      <c r="E249">
        <v>12</v>
      </c>
      <c r="F249" t="s">
        <v>1121</v>
      </c>
      <c r="G249">
        <v>6021060101</v>
      </c>
      <c r="H249" t="s">
        <v>980</v>
      </c>
      <c r="I249" t="s">
        <v>15</v>
      </c>
      <c r="J249" t="s">
        <v>1093</v>
      </c>
      <c r="L249">
        <v>60140.43</v>
      </c>
    </row>
    <row r="250" spans="1:12">
      <c r="A250">
        <v>2018</v>
      </c>
      <c r="B250">
        <v>4</v>
      </c>
      <c r="C250">
        <v>30</v>
      </c>
      <c r="D250" t="s">
        <v>1213</v>
      </c>
      <c r="E250">
        <v>13</v>
      </c>
      <c r="F250" t="s">
        <v>1217</v>
      </c>
      <c r="G250">
        <v>6021060102</v>
      </c>
      <c r="H250" t="s">
        <v>1118</v>
      </c>
      <c r="I250" t="s">
        <v>14</v>
      </c>
      <c r="J250" t="s">
        <v>1093</v>
      </c>
      <c r="L250">
        <v>-831.38</v>
      </c>
    </row>
    <row r="251" spans="1:12">
      <c r="A251">
        <v>2018</v>
      </c>
      <c r="B251">
        <v>4</v>
      </c>
      <c r="C251">
        <v>30</v>
      </c>
      <c r="D251" t="s">
        <v>1213</v>
      </c>
      <c r="E251">
        <v>14</v>
      </c>
      <c r="F251" t="s">
        <v>1217</v>
      </c>
      <c r="G251">
        <v>6021060102</v>
      </c>
      <c r="H251" t="s">
        <v>1118</v>
      </c>
      <c r="I251" t="s">
        <v>731</v>
      </c>
      <c r="J251" t="s">
        <v>1093</v>
      </c>
      <c r="L251">
        <v>831.38</v>
      </c>
    </row>
    <row r="252" spans="1:12">
      <c r="A252">
        <v>2018</v>
      </c>
      <c r="B252">
        <v>4</v>
      </c>
      <c r="C252">
        <v>30</v>
      </c>
      <c r="D252" t="s">
        <v>1213</v>
      </c>
      <c r="E252">
        <v>15</v>
      </c>
      <c r="F252" t="s">
        <v>1127</v>
      </c>
      <c r="G252">
        <v>6021060101</v>
      </c>
      <c r="H252" t="s">
        <v>980</v>
      </c>
      <c r="I252" t="s">
        <v>14</v>
      </c>
      <c r="J252" t="s">
        <v>1093</v>
      </c>
      <c r="L252">
        <v>-118407.97</v>
      </c>
    </row>
    <row r="253" spans="1:12">
      <c r="A253">
        <v>2018</v>
      </c>
      <c r="B253">
        <v>4</v>
      </c>
      <c r="C253">
        <v>30</v>
      </c>
      <c r="D253" t="s">
        <v>1213</v>
      </c>
      <c r="E253">
        <v>16</v>
      </c>
      <c r="F253" t="s">
        <v>1127</v>
      </c>
      <c r="G253">
        <v>6021060101</v>
      </c>
      <c r="H253" t="s">
        <v>980</v>
      </c>
      <c r="I253" t="s">
        <v>15</v>
      </c>
      <c r="J253" t="s">
        <v>1093</v>
      </c>
      <c r="L253">
        <v>118407.97</v>
      </c>
    </row>
    <row r="254" spans="1:12">
      <c r="A254">
        <v>2018</v>
      </c>
      <c r="B254">
        <v>4</v>
      </c>
      <c r="C254">
        <v>30</v>
      </c>
      <c r="D254" t="s">
        <v>1213</v>
      </c>
      <c r="E254">
        <v>17</v>
      </c>
      <c r="F254" t="s">
        <v>1134</v>
      </c>
      <c r="G254">
        <v>6101</v>
      </c>
      <c r="H254" t="s">
        <v>1097</v>
      </c>
      <c r="I254" t="s">
        <v>14</v>
      </c>
      <c r="J254" t="s">
        <v>1098</v>
      </c>
      <c r="L254">
        <v>-424633.21</v>
      </c>
    </row>
    <row r="255" spans="1:12">
      <c r="A255">
        <v>2018</v>
      </c>
      <c r="B255">
        <v>4</v>
      </c>
      <c r="C255">
        <v>30</v>
      </c>
      <c r="D255" t="s">
        <v>1213</v>
      </c>
      <c r="E255">
        <v>18</v>
      </c>
      <c r="F255" t="s">
        <v>1134</v>
      </c>
      <c r="G255">
        <v>6101</v>
      </c>
      <c r="H255" t="s">
        <v>1097</v>
      </c>
      <c r="I255" t="s">
        <v>15</v>
      </c>
      <c r="J255" t="s">
        <v>1098</v>
      </c>
      <c r="L255">
        <v>424633.21</v>
      </c>
    </row>
    <row r="256" spans="1:12">
      <c r="A256">
        <v>2018</v>
      </c>
      <c r="B256">
        <v>4</v>
      </c>
      <c r="C256">
        <v>30</v>
      </c>
      <c r="D256" t="s">
        <v>1213</v>
      </c>
      <c r="E256">
        <v>19</v>
      </c>
      <c r="F256" t="s">
        <v>1218</v>
      </c>
      <c r="G256">
        <v>6021060101</v>
      </c>
      <c r="H256" t="s">
        <v>980</v>
      </c>
      <c r="I256" t="s">
        <v>9</v>
      </c>
      <c r="J256" t="s">
        <v>1113</v>
      </c>
      <c r="L256">
        <v>-3600</v>
      </c>
    </row>
    <row r="257" spans="1:12">
      <c r="A257">
        <v>2018</v>
      </c>
      <c r="B257">
        <v>4</v>
      </c>
      <c r="C257">
        <v>30</v>
      </c>
      <c r="D257" t="s">
        <v>1213</v>
      </c>
      <c r="E257">
        <v>20</v>
      </c>
      <c r="F257" t="s">
        <v>1219</v>
      </c>
      <c r="G257">
        <v>6021060101</v>
      </c>
      <c r="H257" t="s">
        <v>980</v>
      </c>
      <c r="I257" t="s">
        <v>8</v>
      </c>
      <c r="J257" t="s">
        <v>1113</v>
      </c>
      <c r="L257">
        <v>-250400</v>
      </c>
    </row>
    <row r="258" spans="1:12">
      <c r="A258">
        <v>2018</v>
      </c>
      <c r="B258">
        <v>4</v>
      </c>
      <c r="C258">
        <v>30</v>
      </c>
      <c r="D258" t="s">
        <v>1213</v>
      </c>
      <c r="E258">
        <v>21</v>
      </c>
      <c r="F258" t="s">
        <v>1220</v>
      </c>
      <c r="G258">
        <v>6021060101</v>
      </c>
      <c r="H258" t="s">
        <v>980</v>
      </c>
      <c r="I258" t="s">
        <v>14</v>
      </c>
      <c r="J258" t="s">
        <v>1113</v>
      </c>
      <c r="L258">
        <v>-57500</v>
      </c>
    </row>
    <row r="259" spans="1:12">
      <c r="A259">
        <v>2018</v>
      </c>
      <c r="B259">
        <v>4</v>
      </c>
      <c r="C259">
        <v>30</v>
      </c>
      <c r="D259" t="s">
        <v>1213</v>
      </c>
      <c r="E259">
        <v>22</v>
      </c>
      <c r="F259" t="s">
        <v>1221</v>
      </c>
      <c r="G259">
        <v>6021060101</v>
      </c>
      <c r="H259" t="s">
        <v>980</v>
      </c>
      <c r="I259" t="s">
        <v>6</v>
      </c>
      <c r="J259" t="s">
        <v>1113</v>
      </c>
      <c r="L259">
        <v>311500</v>
      </c>
    </row>
    <row r="260" spans="1:12">
      <c r="A260">
        <v>2018</v>
      </c>
      <c r="B260">
        <v>4</v>
      </c>
      <c r="C260">
        <v>30</v>
      </c>
      <c r="D260" t="s">
        <v>1213</v>
      </c>
      <c r="E260">
        <v>23</v>
      </c>
      <c r="F260" t="s">
        <v>1222</v>
      </c>
      <c r="G260">
        <v>660211</v>
      </c>
      <c r="H260" t="s">
        <v>123</v>
      </c>
      <c r="I260" t="s">
        <v>14</v>
      </c>
      <c r="J260" t="s">
        <v>1093</v>
      </c>
      <c r="K260">
        <v>636414.80000000005</v>
      </c>
    </row>
    <row r="261" spans="1:12">
      <c r="A261">
        <v>2018</v>
      </c>
      <c r="B261">
        <v>4</v>
      </c>
      <c r="C261">
        <v>30</v>
      </c>
      <c r="D261" t="s">
        <v>1213</v>
      </c>
      <c r="E261">
        <v>24</v>
      </c>
      <c r="F261" t="s">
        <v>1222</v>
      </c>
      <c r="G261">
        <v>660211</v>
      </c>
      <c r="H261" t="s">
        <v>123</v>
      </c>
      <c r="I261" t="s">
        <v>1103</v>
      </c>
      <c r="J261" t="s">
        <v>1093</v>
      </c>
      <c r="K261">
        <v>-636414.80000000005</v>
      </c>
    </row>
    <row r="262" spans="1:12">
      <c r="A262">
        <v>2018</v>
      </c>
      <c r="B262">
        <v>4</v>
      </c>
      <c r="C262">
        <v>30</v>
      </c>
      <c r="D262" t="s">
        <v>1213</v>
      </c>
      <c r="E262">
        <v>25</v>
      </c>
      <c r="F262" t="s">
        <v>1222</v>
      </c>
      <c r="G262">
        <v>6051</v>
      </c>
      <c r="H262" t="s">
        <v>68</v>
      </c>
      <c r="I262" t="s">
        <v>731</v>
      </c>
      <c r="J262" t="s">
        <v>1093</v>
      </c>
      <c r="L262">
        <v>636414.80000000005</v>
      </c>
    </row>
    <row r="263" spans="1:12">
      <c r="A263">
        <v>2018</v>
      </c>
      <c r="B263">
        <v>4</v>
      </c>
      <c r="C263">
        <v>30</v>
      </c>
      <c r="D263" t="s">
        <v>1213</v>
      </c>
      <c r="E263">
        <v>26</v>
      </c>
      <c r="F263" t="s">
        <v>1222</v>
      </c>
      <c r="G263">
        <v>6051</v>
      </c>
      <c r="H263" t="s">
        <v>68</v>
      </c>
      <c r="I263" t="s">
        <v>1103</v>
      </c>
      <c r="J263" t="s">
        <v>1093</v>
      </c>
      <c r="L263">
        <v>-636414.80000000005</v>
      </c>
    </row>
    <row r="264" spans="1:12">
      <c r="A264">
        <v>2018</v>
      </c>
      <c r="B264">
        <v>4</v>
      </c>
      <c r="C264">
        <v>30</v>
      </c>
      <c r="D264" t="s">
        <v>1213</v>
      </c>
      <c r="E264">
        <v>27</v>
      </c>
      <c r="F264" t="s">
        <v>1223</v>
      </c>
      <c r="G264">
        <v>660211</v>
      </c>
      <c r="H264" t="s">
        <v>123</v>
      </c>
      <c r="I264" t="s">
        <v>14</v>
      </c>
      <c r="J264" t="s">
        <v>1093</v>
      </c>
      <c r="K264">
        <v>70208.25</v>
      </c>
    </row>
    <row r="265" spans="1:12">
      <c r="A265">
        <v>2018</v>
      </c>
      <c r="B265">
        <v>4</v>
      </c>
      <c r="C265">
        <v>30</v>
      </c>
      <c r="D265" t="s">
        <v>1213</v>
      </c>
      <c r="E265">
        <v>28</v>
      </c>
      <c r="F265" t="s">
        <v>1223</v>
      </c>
      <c r="G265">
        <v>660211</v>
      </c>
      <c r="H265" t="s">
        <v>123</v>
      </c>
      <c r="I265" t="s">
        <v>1103</v>
      </c>
      <c r="J265" t="s">
        <v>1093</v>
      </c>
      <c r="K265">
        <v>-70208.25</v>
      </c>
    </row>
    <row r="266" spans="1:12">
      <c r="A266">
        <v>2018</v>
      </c>
      <c r="B266">
        <v>4</v>
      </c>
      <c r="C266">
        <v>30</v>
      </c>
      <c r="D266" t="s">
        <v>1213</v>
      </c>
      <c r="E266">
        <v>29</v>
      </c>
      <c r="F266" t="s">
        <v>1223</v>
      </c>
      <c r="G266">
        <v>6051</v>
      </c>
      <c r="H266" t="s">
        <v>68</v>
      </c>
      <c r="I266" t="s">
        <v>731</v>
      </c>
      <c r="J266" t="s">
        <v>1093</v>
      </c>
      <c r="L266">
        <v>70208.25</v>
      </c>
    </row>
    <row r="267" spans="1:12">
      <c r="A267">
        <v>2018</v>
      </c>
      <c r="B267">
        <v>4</v>
      </c>
      <c r="C267">
        <v>30</v>
      </c>
      <c r="D267" t="s">
        <v>1213</v>
      </c>
      <c r="E267">
        <v>30</v>
      </c>
      <c r="F267" t="s">
        <v>1223</v>
      </c>
      <c r="G267">
        <v>6051</v>
      </c>
      <c r="H267" t="s">
        <v>68</v>
      </c>
      <c r="I267" t="s">
        <v>1103</v>
      </c>
      <c r="J267" t="s">
        <v>1093</v>
      </c>
      <c r="L267">
        <v>-70208.25</v>
      </c>
    </row>
    <row r="268" spans="1:12">
      <c r="A268">
        <v>2018</v>
      </c>
      <c r="B268">
        <v>4</v>
      </c>
      <c r="C268">
        <v>30</v>
      </c>
      <c r="D268" t="s">
        <v>1224</v>
      </c>
      <c r="E268">
        <v>1</v>
      </c>
      <c r="F268" t="s">
        <v>1225</v>
      </c>
      <c r="G268">
        <v>60210704</v>
      </c>
      <c r="H268" t="s">
        <v>3</v>
      </c>
      <c r="I268" t="s">
        <v>22</v>
      </c>
      <c r="J268" t="s">
        <v>1093</v>
      </c>
      <c r="L268">
        <v>-35377.360000000001</v>
      </c>
    </row>
    <row r="269" spans="1:12">
      <c r="A269">
        <v>2018</v>
      </c>
      <c r="B269">
        <v>4</v>
      </c>
      <c r="C269">
        <v>30</v>
      </c>
      <c r="D269" t="s">
        <v>1224</v>
      </c>
      <c r="E269">
        <v>2</v>
      </c>
      <c r="F269" t="s">
        <v>1226</v>
      </c>
      <c r="G269">
        <v>60210704</v>
      </c>
      <c r="H269" t="s">
        <v>3</v>
      </c>
      <c r="I269" t="s">
        <v>1103</v>
      </c>
      <c r="J269" t="s">
        <v>1093</v>
      </c>
      <c r="L269">
        <v>35377.360000000001</v>
      </c>
    </row>
    <row r="270" spans="1:12">
      <c r="A270">
        <v>2018</v>
      </c>
      <c r="B270">
        <v>4</v>
      </c>
      <c r="C270">
        <v>30</v>
      </c>
      <c r="D270" t="s">
        <v>1224</v>
      </c>
      <c r="E270">
        <v>3</v>
      </c>
      <c r="F270" t="s">
        <v>1227</v>
      </c>
      <c r="G270">
        <v>60210704</v>
      </c>
      <c r="H270" t="s">
        <v>3</v>
      </c>
      <c r="I270" t="s">
        <v>22</v>
      </c>
      <c r="J270" t="s">
        <v>1093</v>
      </c>
      <c r="L270">
        <v>188679.25</v>
      </c>
    </row>
    <row r="271" spans="1:12">
      <c r="A271">
        <v>2018</v>
      </c>
      <c r="B271">
        <v>4</v>
      </c>
      <c r="C271">
        <v>30</v>
      </c>
      <c r="D271" t="s">
        <v>1224</v>
      </c>
      <c r="E271">
        <v>4</v>
      </c>
      <c r="F271" t="s">
        <v>1228</v>
      </c>
      <c r="G271">
        <v>60210704</v>
      </c>
      <c r="H271" t="s">
        <v>3</v>
      </c>
      <c r="I271" t="s">
        <v>1103</v>
      </c>
      <c r="J271" t="s">
        <v>1093</v>
      </c>
      <c r="L271">
        <v>-188679.25</v>
      </c>
    </row>
    <row r="272" spans="1:12">
      <c r="A272">
        <v>2018</v>
      </c>
      <c r="B272">
        <v>4</v>
      </c>
      <c r="C272">
        <v>30</v>
      </c>
      <c r="F272" t="s">
        <v>1142</v>
      </c>
    </row>
    <row r="273" spans="1:12">
      <c r="A273">
        <v>2018</v>
      </c>
      <c r="B273">
        <v>4</v>
      </c>
      <c r="F273" t="s">
        <v>1143</v>
      </c>
    </row>
    <row r="274" spans="1:12">
      <c r="A274">
        <v>2018</v>
      </c>
      <c r="B274">
        <v>5</v>
      </c>
      <c r="C274">
        <v>31</v>
      </c>
      <c r="D274" t="s">
        <v>1229</v>
      </c>
      <c r="E274">
        <v>1</v>
      </c>
      <c r="F274" t="s">
        <v>1230</v>
      </c>
      <c r="G274">
        <v>660216</v>
      </c>
      <c r="H274" t="s">
        <v>129</v>
      </c>
      <c r="I274" t="s">
        <v>6</v>
      </c>
      <c r="J274" t="s">
        <v>1093</v>
      </c>
      <c r="K274">
        <v>10420</v>
      </c>
    </row>
    <row r="275" spans="1:12">
      <c r="A275">
        <v>2018</v>
      </c>
      <c r="B275">
        <v>5</v>
      </c>
      <c r="C275">
        <v>31</v>
      </c>
      <c r="D275" t="s">
        <v>1229</v>
      </c>
      <c r="E275">
        <v>2</v>
      </c>
      <c r="F275" t="s">
        <v>1230</v>
      </c>
      <c r="G275">
        <v>660216</v>
      </c>
      <c r="H275" t="s">
        <v>129</v>
      </c>
      <c r="I275" t="s">
        <v>23</v>
      </c>
      <c r="J275" t="s">
        <v>1093</v>
      </c>
      <c r="K275">
        <v>11565</v>
      </c>
    </row>
    <row r="276" spans="1:12">
      <c r="A276">
        <v>2018</v>
      </c>
      <c r="B276">
        <v>5</v>
      </c>
      <c r="C276">
        <v>31</v>
      </c>
      <c r="D276" t="s">
        <v>1229</v>
      </c>
      <c r="E276">
        <v>3</v>
      </c>
      <c r="F276" t="s">
        <v>1230</v>
      </c>
      <c r="G276">
        <v>660216</v>
      </c>
      <c r="H276" t="s">
        <v>129</v>
      </c>
      <c r="I276" t="s">
        <v>21</v>
      </c>
      <c r="J276" t="s">
        <v>1093</v>
      </c>
      <c r="K276">
        <v>15460</v>
      </c>
    </row>
    <row r="277" spans="1:12">
      <c r="A277">
        <v>2018</v>
      </c>
      <c r="B277">
        <v>5</v>
      </c>
      <c r="C277">
        <v>31</v>
      </c>
      <c r="D277" t="s">
        <v>1229</v>
      </c>
      <c r="E277">
        <v>4</v>
      </c>
      <c r="F277" t="s">
        <v>1230</v>
      </c>
      <c r="G277">
        <v>660216</v>
      </c>
      <c r="H277" t="s">
        <v>129</v>
      </c>
      <c r="I277" t="s">
        <v>731</v>
      </c>
      <c r="J277" t="s">
        <v>1093</v>
      </c>
      <c r="K277">
        <v>1680</v>
      </c>
    </row>
    <row r="278" spans="1:12">
      <c r="A278">
        <v>2018</v>
      </c>
      <c r="B278">
        <v>5</v>
      </c>
      <c r="C278">
        <v>31</v>
      </c>
      <c r="D278" t="s">
        <v>1229</v>
      </c>
      <c r="E278">
        <v>5</v>
      </c>
      <c r="F278" t="s">
        <v>1230</v>
      </c>
      <c r="G278">
        <v>660216</v>
      </c>
      <c r="H278" t="s">
        <v>129</v>
      </c>
      <c r="I278" t="s">
        <v>731</v>
      </c>
      <c r="J278" t="s">
        <v>1093</v>
      </c>
      <c r="K278">
        <v>3360</v>
      </c>
    </row>
    <row r="279" spans="1:12">
      <c r="A279">
        <v>2018</v>
      </c>
      <c r="B279">
        <v>5</v>
      </c>
      <c r="C279">
        <v>31</v>
      </c>
      <c r="D279" t="s">
        <v>1229</v>
      </c>
      <c r="E279">
        <v>6</v>
      </c>
      <c r="F279" t="s">
        <v>1230</v>
      </c>
      <c r="G279">
        <v>660216</v>
      </c>
      <c r="H279" t="s">
        <v>129</v>
      </c>
      <c r="I279" t="s">
        <v>731</v>
      </c>
      <c r="J279" t="s">
        <v>1093</v>
      </c>
      <c r="K279">
        <v>3360</v>
      </c>
    </row>
    <row r="280" spans="1:12">
      <c r="A280">
        <v>2018</v>
      </c>
      <c r="B280">
        <v>5</v>
      </c>
      <c r="C280">
        <v>31</v>
      </c>
      <c r="D280" t="s">
        <v>1229</v>
      </c>
      <c r="E280">
        <v>7</v>
      </c>
      <c r="F280" t="s">
        <v>1230</v>
      </c>
      <c r="G280">
        <v>660216</v>
      </c>
      <c r="H280" t="s">
        <v>129</v>
      </c>
      <c r="I280" t="s">
        <v>4</v>
      </c>
      <c r="J280" t="s">
        <v>1093</v>
      </c>
      <c r="K280">
        <v>-45845</v>
      </c>
    </row>
    <row r="281" spans="1:12">
      <c r="A281">
        <v>2018</v>
      </c>
      <c r="B281">
        <v>5</v>
      </c>
      <c r="C281">
        <v>31</v>
      </c>
      <c r="D281" t="s">
        <v>1231</v>
      </c>
      <c r="E281">
        <v>1</v>
      </c>
      <c r="F281" t="s">
        <v>1180</v>
      </c>
      <c r="G281">
        <v>60210703</v>
      </c>
      <c r="H281" t="s">
        <v>1102</v>
      </c>
      <c r="I281" t="s">
        <v>23</v>
      </c>
      <c r="J281" t="s">
        <v>1093</v>
      </c>
      <c r="L281">
        <v>235848.85</v>
      </c>
    </row>
    <row r="282" spans="1:12">
      <c r="A282">
        <v>2018</v>
      </c>
      <c r="B282">
        <v>5</v>
      </c>
      <c r="C282">
        <v>31</v>
      </c>
      <c r="D282" t="s">
        <v>1231</v>
      </c>
      <c r="E282">
        <v>2</v>
      </c>
      <c r="F282" t="s">
        <v>1180</v>
      </c>
      <c r="G282">
        <v>60210703</v>
      </c>
      <c r="H282" t="s">
        <v>1102</v>
      </c>
      <c r="I282" t="s">
        <v>1103</v>
      </c>
      <c r="J282" t="s">
        <v>1093</v>
      </c>
      <c r="L282">
        <v>-235848.85</v>
      </c>
    </row>
    <row r="283" spans="1:12">
      <c r="A283">
        <v>2018</v>
      </c>
      <c r="B283">
        <v>5</v>
      </c>
      <c r="C283">
        <v>31</v>
      </c>
      <c r="D283" t="s">
        <v>1231</v>
      </c>
      <c r="E283">
        <v>3</v>
      </c>
      <c r="F283" t="s">
        <v>1105</v>
      </c>
      <c r="G283">
        <v>60110205</v>
      </c>
      <c r="H283" t="s">
        <v>1107</v>
      </c>
      <c r="I283" t="s">
        <v>10</v>
      </c>
      <c r="J283" t="s">
        <v>1093</v>
      </c>
      <c r="L283">
        <v>-3541645.8</v>
      </c>
    </row>
    <row r="284" spans="1:12">
      <c r="A284">
        <v>2018</v>
      </c>
      <c r="B284">
        <v>5</v>
      </c>
      <c r="C284">
        <v>31</v>
      </c>
      <c r="D284" t="s">
        <v>1231</v>
      </c>
      <c r="E284">
        <v>4</v>
      </c>
      <c r="F284" t="s">
        <v>1105</v>
      </c>
      <c r="G284">
        <v>60110205</v>
      </c>
      <c r="H284" t="s">
        <v>1107</v>
      </c>
      <c r="I284" t="s">
        <v>4</v>
      </c>
      <c r="J284" t="s">
        <v>1093</v>
      </c>
      <c r="L284">
        <v>3541645.8</v>
      </c>
    </row>
    <row r="285" spans="1:12">
      <c r="A285">
        <v>2018</v>
      </c>
      <c r="B285">
        <v>5</v>
      </c>
      <c r="C285">
        <v>31</v>
      </c>
      <c r="D285" t="s">
        <v>1231</v>
      </c>
      <c r="E285">
        <v>5</v>
      </c>
      <c r="F285" t="s">
        <v>1108</v>
      </c>
      <c r="G285">
        <v>6111</v>
      </c>
      <c r="H285" t="s">
        <v>64</v>
      </c>
      <c r="I285" t="s">
        <v>10</v>
      </c>
      <c r="J285" t="s">
        <v>1093</v>
      </c>
      <c r="L285">
        <v>-65097.06</v>
      </c>
    </row>
    <row r="286" spans="1:12">
      <c r="A286">
        <v>2018</v>
      </c>
      <c r="B286">
        <v>5</v>
      </c>
      <c r="C286">
        <v>31</v>
      </c>
      <c r="D286" t="s">
        <v>1231</v>
      </c>
      <c r="E286">
        <v>6</v>
      </c>
      <c r="F286" t="s">
        <v>1108</v>
      </c>
      <c r="G286">
        <v>6111</v>
      </c>
      <c r="H286" t="s">
        <v>64</v>
      </c>
      <c r="I286" t="s">
        <v>18</v>
      </c>
      <c r="J286" t="s">
        <v>1093</v>
      </c>
      <c r="L286">
        <v>65097.06</v>
      </c>
    </row>
    <row r="287" spans="1:12">
      <c r="A287">
        <v>2018</v>
      </c>
      <c r="B287">
        <v>5</v>
      </c>
      <c r="C287">
        <v>31</v>
      </c>
      <c r="D287" t="s">
        <v>1231</v>
      </c>
      <c r="E287">
        <v>7</v>
      </c>
      <c r="F287" t="s">
        <v>1110</v>
      </c>
      <c r="G287">
        <v>6101</v>
      </c>
      <c r="H287" t="s">
        <v>1097</v>
      </c>
      <c r="I287" t="s">
        <v>10</v>
      </c>
      <c r="J287" t="s">
        <v>1098</v>
      </c>
      <c r="L287">
        <v>453606</v>
      </c>
    </row>
    <row r="288" spans="1:12">
      <c r="A288">
        <v>2018</v>
      </c>
      <c r="B288">
        <v>5</v>
      </c>
      <c r="C288">
        <v>31</v>
      </c>
      <c r="D288" t="s">
        <v>1231</v>
      </c>
      <c r="E288">
        <v>8</v>
      </c>
      <c r="F288" t="s">
        <v>1110</v>
      </c>
      <c r="G288">
        <v>6101</v>
      </c>
      <c r="H288" t="s">
        <v>1097</v>
      </c>
      <c r="I288" t="s">
        <v>8</v>
      </c>
      <c r="J288" t="s">
        <v>1098</v>
      </c>
      <c r="L288">
        <v>-453606</v>
      </c>
    </row>
    <row r="289" spans="1:12">
      <c r="A289">
        <v>2018</v>
      </c>
      <c r="B289">
        <v>5</v>
      </c>
      <c r="C289">
        <v>31</v>
      </c>
      <c r="D289" t="s">
        <v>1231</v>
      </c>
      <c r="E289">
        <v>9</v>
      </c>
      <c r="F289" t="s">
        <v>1111</v>
      </c>
      <c r="G289">
        <v>6021060301</v>
      </c>
      <c r="H289" t="s">
        <v>980</v>
      </c>
      <c r="I289" t="s">
        <v>10</v>
      </c>
      <c r="J289" t="s">
        <v>1113</v>
      </c>
      <c r="L289">
        <v>-155216.63</v>
      </c>
    </row>
    <row r="290" spans="1:12">
      <c r="A290">
        <v>2018</v>
      </c>
      <c r="B290">
        <v>5</v>
      </c>
      <c r="C290">
        <v>31</v>
      </c>
      <c r="D290" t="s">
        <v>1231</v>
      </c>
      <c r="E290">
        <v>10</v>
      </c>
      <c r="F290" t="s">
        <v>1111</v>
      </c>
      <c r="G290">
        <v>6021060301</v>
      </c>
      <c r="H290" t="s">
        <v>980</v>
      </c>
      <c r="I290" t="s">
        <v>18</v>
      </c>
      <c r="J290" t="s">
        <v>1113</v>
      </c>
      <c r="L290">
        <v>-3303.81</v>
      </c>
    </row>
    <row r="291" spans="1:12">
      <c r="A291">
        <v>2018</v>
      </c>
      <c r="B291">
        <v>5</v>
      </c>
      <c r="C291">
        <v>31</v>
      </c>
      <c r="D291" t="s">
        <v>1231</v>
      </c>
      <c r="E291">
        <v>11</v>
      </c>
      <c r="F291" t="s">
        <v>1111</v>
      </c>
      <c r="G291">
        <v>6021060301</v>
      </c>
      <c r="H291" t="s">
        <v>980</v>
      </c>
      <c r="I291" t="s">
        <v>17</v>
      </c>
      <c r="J291" t="s">
        <v>1113</v>
      </c>
      <c r="L291">
        <v>-49972.94</v>
      </c>
    </row>
    <row r="292" spans="1:12">
      <c r="A292">
        <v>2018</v>
      </c>
      <c r="B292">
        <v>5</v>
      </c>
      <c r="C292">
        <v>31</v>
      </c>
      <c r="D292" t="s">
        <v>1231</v>
      </c>
      <c r="E292">
        <v>12</v>
      </c>
      <c r="F292" t="s">
        <v>1111</v>
      </c>
      <c r="G292">
        <v>6021060301</v>
      </c>
      <c r="H292" t="s">
        <v>980</v>
      </c>
      <c r="I292" t="s">
        <v>6</v>
      </c>
      <c r="J292" t="s">
        <v>1113</v>
      </c>
      <c r="L292">
        <v>208493.38</v>
      </c>
    </row>
    <row r="293" spans="1:12">
      <c r="A293">
        <v>2018</v>
      </c>
      <c r="B293">
        <v>5</v>
      </c>
      <c r="C293">
        <v>31</v>
      </c>
      <c r="D293" t="s">
        <v>1232</v>
      </c>
      <c r="E293">
        <v>1</v>
      </c>
      <c r="F293" t="s">
        <v>1116</v>
      </c>
      <c r="G293">
        <v>6021060102</v>
      </c>
      <c r="H293" t="s">
        <v>1118</v>
      </c>
      <c r="I293" t="s">
        <v>14</v>
      </c>
      <c r="J293" t="s">
        <v>1093</v>
      </c>
      <c r="L293">
        <v>-462.24</v>
      </c>
    </row>
    <row r="294" spans="1:12">
      <c r="A294">
        <v>2018</v>
      </c>
      <c r="B294">
        <v>5</v>
      </c>
      <c r="C294">
        <v>31</v>
      </c>
      <c r="D294" t="s">
        <v>1232</v>
      </c>
      <c r="E294">
        <v>2</v>
      </c>
      <c r="F294" t="s">
        <v>1116</v>
      </c>
      <c r="G294">
        <v>6021060102</v>
      </c>
      <c r="H294" t="s">
        <v>1118</v>
      </c>
      <c r="I294" t="s">
        <v>731</v>
      </c>
      <c r="J294" t="s">
        <v>1093</v>
      </c>
      <c r="L294">
        <v>462.24</v>
      </c>
    </row>
    <row r="295" spans="1:12">
      <c r="A295">
        <v>2018</v>
      </c>
      <c r="B295">
        <v>5</v>
      </c>
      <c r="C295">
        <v>31</v>
      </c>
      <c r="D295" t="s">
        <v>1232</v>
      </c>
      <c r="E295">
        <v>3</v>
      </c>
      <c r="F295" t="s">
        <v>1122</v>
      </c>
      <c r="G295">
        <v>6021060102</v>
      </c>
      <c r="H295" t="s">
        <v>1118</v>
      </c>
      <c r="I295" t="s">
        <v>14</v>
      </c>
      <c r="J295" t="s">
        <v>1093</v>
      </c>
      <c r="L295">
        <v>-35523.58</v>
      </c>
    </row>
    <row r="296" spans="1:12">
      <c r="A296">
        <v>2018</v>
      </c>
      <c r="B296">
        <v>5</v>
      </c>
      <c r="C296">
        <v>31</v>
      </c>
      <c r="D296" t="s">
        <v>1232</v>
      </c>
      <c r="E296">
        <v>4</v>
      </c>
      <c r="F296" t="s">
        <v>1122</v>
      </c>
      <c r="G296">
        <v>6021060102</v>
      </c>
      <c r="H296" t="s">
        <v>1118</v>
      </c>
      <c r="I296" t="s">
        <v>15</v>
      </c>
      <c r="J296" t="s">
        <v>1093</v>
      </c>
      <c r="L296">
        <v>35523.58</v>
      </c>
    </row>
    <row r="297" spans="1:12">
      <c r="A297">
        <v>2018</v>
      </c>
      <c r="B297">
        <v>5</v>
      </c>
      <c r="C297">
        <v>31</v>
      </c>
      <c r="D297" t="s">
        <v>1232</v>
      </c>
      <c r="E297">
        <v>5</v>
      </c>
      <c r="F297" t="s">
        <v>1127</v>
      </c>
      <c r="G297">
        <v>6021060101</v>
      </c>
      <c r="H297" t="s">
        <v>980</v>
      </c>
      <c r="I297" t="s">
        <v>14</v>
      </c>
      <c r="J297" t="s">
        <v>1093</v>
      </c>
      <c r="L297">
        <v>-122597.6</v>
      </c>
    </row>
    <row r="298" spans="1:12">
      <c r="A298">
        <v>2018</v>
      </c>
      <c r="B298">
        <v>5</v>
      </c>
      <c r="C298">
        <v>31</v>
      </c>
      <c r="D298" t="s">
        <v>1232</v>
      </c>
      <c r="E298">
        <v>6</v>
      </c>
      <c r="F298" t="s">
        <v>1127</v>
      </c>
      <c r="G298">
        <v>6021060101</v>
      </c>
      <c r="H298" t="s">
        <v>980</v>
      </c>
      <c r="I298" t="s">
        <v>15</v>
      </c>
      <c r="J298" t="s">
        <v>1093</v>
      </c>
      <c r="L298">
        <v>122597.6</v>
      </c>
    </row>
    <row r="299" spans="1:12">
      <c r="A299">
        <v>2018</v>
      </c>
      <c r="B299">
        <v>5</v>
      </c>
      <c r="C299">
        <v>31</v>
      </c>
      <c r="D299" t="s">
        <v>1232</v>
      </c>
      <c r="E299">
        <v>7</v>
      </c>
      <c r="F299" t="s">
        <v>1134</v>
      </c>
      <c r="G299">
        <v>6101</v>
      </c>
      <c r="H299" t="s">
        <v>1097</v>
      </c>
      <c r="I299" t="s">
        <v>14</v>
      </c>
      <c r="J299" t="s">
        <v>1098</v>
      </c>
      <c r="L299">
        <v>-119195.28</v>
      </c>
    </row>
    <row r="300" spans="1:12">
      <c r="A300">
        <v>2018</v>
      </c>
      <c r="B300">
        <v>5</v>
      </c>
      <c r="C300">
        <v>31</v>
      </c>
      <c r="D300" t="s">
        <v>1232</v>
      </c>
      <c r="E300">
        <v>8</v>
      </c>
      <c r="F300" t="s">
        <v>1134</v>
      </c>
      <c r="G300">
        <v>6101</v>
      </c>
      <c r="H300" t="s">
        <v>1097</v>
      </c>
      <c r="I300" t="s">
        <v>15</v>
      </c>
      <c r="J300" t="s">
        <v>1098</v>
      </c>
      <c r="L300">
        <v>119195.28</v>
      </c>
    </row>
    <row r="301" spans="1:12">
      <c r="A301">
        <v>2018</v>
      </c>
      <c r="B301">
        <v>5</v>
      </c>
      <c r="C301">
        <v>31</v>
      </c>
      <c r="D301" t="s">
        <v>1232</v>
      </c>
      <c r="E301">
        <v>9</v>
      </c>
      <c r="F301" t="s">
        <v>1233</v>
      </c>
      <c r="G301">
        <v>6021060101</v>
      </c>
      <c r="H301" t="s">
        <v>980</v>
      </c>
      <c r="I301" t="s">
        <v>9</v>
      </c>
      <c r="J301" t="s">
        <v>1113</v>
      </c>
      <c r="L301">
        <v>-1400</v>
      </c>
    </row>
    <row r="302" spans="1:12">
      <c r="A302">
        <v>2018</v>
      </c>
      <c r="B302">
        <v>5</v>
      </c>
      <c r="C302">
        <v>31</v>
      </c>
      <c r="D302" t="s">
        <v>1232</v>
      </c>
      <c r="E302">
        <v>10</v>
      </c>
      <c r="F302" t="s">
        <v>1234</v>
      </c>
      <c r="G302">
        <v>6021060101</v>
      </c>
      <c r="H302" t="s">
        <v>980</v>
      </c>
      <c r="I302" t="s">
        <v>8</v>
      </c>
      <c r="J302" t="s">
        <v>1113</v>
      </c>
      <c r="L302">
        <v>-171500</v>
      </c>
    </row>
    <row r="303" spans="1:12">
      <c r="A303">
        <v>2018</v>
      </c>
      <c r="B303">
        <v>5</v>
      </c>
      <c r="C303">
        <v>31</v>
      </c>
      <c r="D303" t="s">
        <v>1232</v>
      </c>
      <c r="E303">
        <v>11</v>
      </c>
      <c r="F303" t="s">
        <v>1235</v>
      </c>
      <c r="G303">
        <v>6021060101</v>
      </c>
      <c r="H303" t="s">
        <v>980</v>
      </c>
      <c r="I303" t="s">
        <v>14</v>
      </c>
      <c r="J303" t="s">
        <v>1113</v>
      </c>
      <c r="L303">
        <v>-55600</v>
      </c>
    </row>
    <row r="304" spans="1:12">
      <c r="A304">
        <v>2018</v>
      </c>
      <c r="B304">
        <v>5</v>
      </c>
      <c r="C304">
        <v>31</v>
      </c>
      <c r="D304" t="s">
        <v>1232</v>
      </c>
      <c r="E304">
        <v>12</v>
      </c>
      <c r="F304" t="s">
        <v>1236</v>
      </c>
      <c r="G304">
        <v>6021060101</v>
      </c>
      <c r="H304" t="s">
        <v>980</v>
      </c>
      <c r="I304" t="s">
        <v>6</v>
      </c>
      <c r="J304" t="s">
        <v>1113</v>
      </c>
      <c r="L304">
        <v>228500</v>
      </c>
    </row>
    <row r="305" spans="1:12">
      <c r="A305">
        <v>2018</v>
      </c>
      <c r="B305">
        <v>5</v>
      </c>
      <c r="C305">
        <v>31</v>
      </c>
      <c r="D305" t="s">
        <v>1232</v>
      </c>
      <c r="E305">
        <v>13</v>
      </c>
      <c r="F305" t="s">
        <v>1237</v>
      </c>
      <c r="G305">
        <v>6021060201</v>
      </c>
      <c r="H305" t="s">
        <v>980</v>
      </c>
      <c r="I305" t="s">
        <v>14</v>
      </c>
      <c r="J305" t="s">
        <v>1093</v>
      </c>
      <c r="L305">
        <v>-161980.20000000001</v>
      </c>
    </row>
    <row r="306" spans="1:12">
      <c r="A306">
        <v>2018</v>
      </c>
      <c r="B306">
        <v>5</v>
      </c>
      <c r="C306">
        <v>31</v>
      </c>
      <c r="D306" t="s">
        <v>1232</v>
      </c>
      <c r="E306">
        <v>14</v>
      </c>
      <c r="F306" t="s">
        <v>1237</v>
      </c>
      <c r="G306">
        <v>6021060201</v>
      </c>
      <c r="H306" t="s">
        <v>980</v>
      </c>
      <c r="I306" t="s">
        <v>6</v>
      </c>
      <c r="J306" t="s">
        <v>1093</v>
      </c>
      <c r="L306">
        <v>161980.20000000001</v>
      </c>
    </row>
    <row r="307" spans="1:12">
      <c r="A307">
        <v>2018</v>
      </c>
      <c r="B307">
        <v>5</v>
      </c>
      <c r="C307">
        <v>31</v>
      </c>
      <c r="D307" t="s">
        <v>1232</v>
      </c>
      <c r="E307">
        <v>15</v>
      </c>
      <c r="F307" t="s">
        <v>1238</v>
      </c>
      <c r="G307">
        <v>6021060201</v>
      </c>
      <c r="H307" t="s">
        <v>980</v>
      </c>
      <c r="I307" t="s">
        <v>14</v>
      </c>
      <c r="J307" t="s">
        <v>1093</v>
      </c>
      <c r="L307">
        <v>-77662.61</v>
      </c>
    </row>
    <row r="308" spans="1:12">
      <c r="A308">
        <v>2018</v>
      </c>
      <c r="B308">
        <v>5</v>
      </c>
      <c r="C308">
        <v>31</v>
      </c>
      <c r="D308" t="s">
        <v>1232</v>
      </c>
      <c r="E308">
        <v>16</v>
      </c>
      <c r="F308" t="s">
        <v>1238</v>
      </c>
      <c r="G308">
        <v>6021060201</v>
      </c>
      <c r="H308" t="s">
        <v>980</v>
      </c>
      <c r="I308" t="s">
        <v>731</v>
      </c>
      <c r="J308" t="s">
        <v>1093</v>
      </c>
      <c r="L308">
        <v>77662.61</v>
      </c>
    </row>
    <row r="309" spans="1:12">
      <c r="A309">
        <v>2018</v>
      </c>
      <c r="B309">
        <v>5</v>
      </c>
      <c r="C309">
        <v>31</v>
      </c>
      <c r="D309" t="s">
        <v>1232</v>
      </c>
      <c r="E309">
        <v>17</v>
      </c>
      <c r="F309" t="s">
        <v>1239</v>
      </c>
      <c r="G309">
        <v>6021060201</v>
      </c>
      <c r="H309" t="s">
        <v>980</v>
      </c>
      <c r="I309" t="s">
        <v>14</v>
      </c>
      <c r="J309" t="s">
        <v>1093</v>
      </c>
      <c r="L309">
        <v>-3816.66</v>
      </c>
    </row>
    <row r="310" spans="1:12">
      <c r="A310">
        <v>2018</v>
      </c>
      <c r="B310">
        <v>5</v>
      </c>
      <c r="C310">
        <v>31</v>
      </c>
      <c r="D310" t="s">
        <v>1232</v>
      </c>
      <c r="E310">
        <v>18</v>
      </c>
      <c r="F310" t="s">
        <v>1239</v>
      </c>
      <c r="G310">
        <v>6021060201</v>
      </c>
      <c r="H310" t="s">
        <v>980</v>
      </c>
      <c r="I310" t="s">
        <v>731</v>
      </c>
      <c r="J310" t="s">
        <v>1093</v>
      </c>
      <c r="L310">
        <v>3816.66</v>
      </c>
    </row>
    <row r="311" spans="1:12">
      <c r="A311">
        <v>2018</v>
      </c>
      <c r="B311">
        <v>5</v>
      </c>
      <c r="C311">
        <v>31</v>
      </c>
      <c r="D311" t="s">
        <v>1232</v>
      </c>
      <c r="E311">
        <v>19</v>
      </c>
      <c r="F311" t="s">
        <v>1268</v>
      </c>
      <c r="G311">
        <v>6021060201</v>
      </c>
      <c r="H311" t="s">
        <v>980</v>
      </c>
      <c r="I311" t="s">
        <v>14</v>
      </c>
      <c r="J311" t="s">
        <v>1093</v>
      </c>
      <c r="L311">
        <v>-4671.76</v>
      </c>
    </row>
    <row r="312" spans="1:12">
      <c r="A312">
        <v>2018</v>
      </c>
      <c r="B312">
        <v>5</v>
      </c>
      <c r="C312">
        <v>31</v>
      </c>
      <c r="D312" t="s">
        <v>1232</v>
      </c>
      <c r="E312">
        <v>20</v>
      </c>
      <c r="F312" t="s">
        <v>1268</v>
      </c>
      <c r="G312">
        <v>6021060201</v>
      </c>
      <c r="H312" t="s">
        <v>980</v>
      </c>
      <c r="I312" t="s">
        <v>731</v>
      </c>
      <c r="J312" t="s">
        <v>1093</v>
      </c>
      <c r="L312">
        <v>4671.76</v>
      </c>
    </row>
    <row r="313" spans="1:12">
      <c r="A313">
        <v>2018</v>
      </c>
      <c r="B313">
        <v>5</v>
      </c>
      <c r="C313">
        <v>31</v>
      </c>
      <c r="D313" t="s">
        <v>1232</v>
      </c>
      <c r="E313">
        <v>21</v>
      </c>
      <c r="F313" t="s">
        <v>1269</v>
      </c>
      <c r="G313">
        <v>660211</v>
      </c>
      <c r="H313" t="s">
        <v>123</v>
      </c>
      <c r="I313" t="s">
        <v>14</v>
      </c>
      <c r="J313" t="s">
        <v>1093</v>
      </c>
      <c r="K313">
        <v>73864.070000000007</v>
      </c>
    </row>
    <row r="314" spans="1:12">
      <c r="A314">
        <v>2018</v>
      </c>
      <c r="B314">
        <v>5</v>
      </c>
      <c r="C314">
        <v>31</v>
      </c>
      <c r="D314" t="s">
        <v>1232</v>
      </c>
      <c r="E314">
        <v>22</v>
      </c>
      <c r="F314" t="s">
        <v>1269</v>
      </c>
      <c r="G314">
        <v>660211</v>
      </c>
      <c r="H314" t="s">
        <v>123</v>
      </c>
      <c r="I314" t="s">
        <v>1103</v>
      </c>
      <c r="J314" t="s">
        <v>1093</v>
      </c>
      <c r="K314">
        <v>-73864.070000000007</v>
      </c>
    </row>
    <row r="315" spans="1:12">
      <c r="A315">
        <v>2018</v>
      </c>
      <c r="B315">
        <v>5</v>
      </c>
      <c r="C315">
        <v>31</v>
      </c>
      <c r="D315" t="s">
        <v>1232</v>
      </c>
      <c r="E315">
        <v>23</v>
      </c>
      <c r="F315" t="s">
        <v>1269</v>
      </c>
      <c r="G315">
        <v>6051</v>
      </c>
      <c r="H315" t="s">
        <v>68</v>
      </c>
      <c r="I315" t="s">
        <v>1103</v>
      </c>
      <c r="J315" t="s">
        <v>1093</v>
      </c>
      <c r="L315">
        <v>-73864.070000000007</v>
      </c>
    </row>
    <row r="316" spans="1:12">
      <c r="A316">
        <v>2018</v>
      </c>
      <c r="B316">
        <v>5</v>
      </c>
      <c r="C316">
        <v>31</v>
      </c>
      <c r="D316" t="s">
        <v>1232</v>
      </c>
      <c r="E316">
        <v>24</v>
      </c>
      <c r="F316" t="s">
        <v>1269</v>
      </c>
      <c r="G316">
        <v>6051</v>
      </c>
      <c r="H316" t="s">
        <v>68</v>
      </c>
      <c r="I316" t="s">
        <v>731</v>
      </c>
      <c r="J316" t="s">
        <v>1093</v>
      </c>
      <c r="L316">
        <v>73864.070000000007</v>
      </c>
    </row>
    <row r="317" spans="1:12">
      <c r="A317">
        <v>2018</v>
      </c>
      <c r="B317">
        <v>5</v>
      </c>
      <c r="C317">
        <v>31</v>
      </c>
      <c r="D317" t="s">
        <v>1232</v>
      </c>
      <c r="E317">
        <v>25</v>
      </c>
      <c r="F317" t="s">
        <v>1270</v>
      </c>
      <c r="G317">
        <v>660211</v>
      </c>
      <c r="H317" t="s">
        <v>123</v>
      </c>
      <c r="I317" t="s">
        <v>14</v>
      </c>
      <c r="J317" t="s">
        <v>1093</v>
      </c>
      <c r="K317">
        <v>132077.76000000001</v>
      </c>
    </row>
    <row r="318" spans="1:12">
      <c r="A318">
        <v>2018</v>
      </c>
      <c r="B318">
        <v>5</v>
      </c>
      <c r="C318">
        <v>31</v>
      </c>
      <c r="D318" t="s">
        <v>1232</v>
      </c>
      <c r="E318">
        <v>26</v>
      </c>
      <c r="F318" t="s">
        <v>1270</v>
      </c>
      <c r="G318">
        <v>660211</v>
      </c>
      <c r="H318" t="s">
        <v>123</v>
      </c>
      <c r="I318" t="s">
        <v>1103</v>
      </c>
      <c r="J318" t="s">
        <v>1093</v>
      </c>
      <c r="K318">
        <v>-132077.76000000001</v>
      </c>
    </row>
    <row r="319" spans="1:12">
      <c r="A319">
        <v>2018</v>
      </c>
      <c r="B319">
        <v>5</v>
      </c>
      <c r="C319">
        <v>31</v>
      </c>
      <c r="D319" t="s">
        <v>1232</v>
      </c>
      <c r="E319">
        <v>27</v>
      </c>
      <c r="F319" t="s">
        <v>1270</v>
      </c>
      <c r="G319">
        <v>6051</v>
      </c>
      <c r="H319" t="s">
        <v>68</v>
      </c>
      <c r="I319" t="s">
        <v>1103</v>
      </c>
      <c r="J319" t="s">
        <v>1093</v>
      </c>
      <c r="L319">
        <v>-132077.76000000001</v>
      </c>
    </row>
    <row r="320" spans="1:12">
      <c r="A320">
        <v>2018</v>
      </c>
      <c r="B320">
        <v>5</v>
      </c>
      <c r="C320">
        <v>31</v>
      </c>
      <c r="D320" t="s">
        <v>1232</v>
      </c>
      <c r="E320">
        <v>28</v>
      </c>
      <c r="F320" t="s">
        <v>1270</v>
      </c>
      <c r="G320">
        <v>6051</v>
      </c>
      <c r="H320" t="s">
        <v>68</v>
      </c>
      <c r="I320" t="s">
        <v>731</v>
      </c>
      <c r="J320" t="s">
        <v>1093</v>
      </c>
      <c r="L320">
        <v>132077.76000000001</v>
      </c>
    </row>
    <row r="321" spans="1:12">
      <c r="A321">
        <v>2018</v>
      </c>
      <c r="B321">
        <v>5</v>
      </c>
      <c r="C321">
        <v>31</v>
      </c>
      <c r="D321" t="s">
        <v>1232</v>
      </c>
      <c r="E321">
        <v>29</v>
      </c>
      <c r="F321" t="s">
        <v>1271</v>
      </c>
      <c r="G321">
        <v>660211</v>
      </c>
      <c r="H321" t="s">
        <v>123</v>
      </c>
      <c r="I321" t="s">
        <v>14</v>
      </c>
      <c r="J321" t="s">
        <v>1093</v>
      </c>
      <c r="K321">
        <v>32396.06</v>
      </c>
    </row>
    <row r="322" spans="1:12">
      <c r="A322">
        <v>2018</v>
      </c>
      <c r="B322">
        <v>5</v>
      </c>
      <c r="C322">
        <v>31</v>
      </c>
      <c r="D322" t="s">
        <v>1232</v>
      </c>
      <c r="E322">
        <v>30</v>
      </c>
      <c r="F322" t="s">
        <v>1271</v>
      </c>
      <c r="G322">
        <v>660216</v>
      </c>
      <c r="H322" t="s">
        <v>129</v>
      </c>
      <c r="I322" t="s">
        <v>6</v>
      </c>
      <c r="J322" t="s">
        <v>1093</v>
      </c>
      <c r="K322">
        <v>-32396.06</v>
      </c>
    </row>
    <row r="323" spans="1:12">
      <c r="A323">
        <v>2018</v>
      </c>
      <c r="B323">
        <v>5</v>
      </c>
      <c r="C323">
        <v>31</v>
      </c>
      <c r="D323" t="s">
        <v>1232</v>
      </c>
      <c r="E323">
        <v>31</v>
      </c>
      <c r="F323" t="s">
        <v>1272</v>
      </c>
      <c r="G323">
        <v>660211</v>
      </c>
      <c r="H323" t="s">
        <v>123</v>
      </c>
      <c r="I323" t="s">
        <v>14</v>
      </c>
      <c r="J323" t="s">
        <v>1093</v>
      </c>
      <c r="K323">
        <v>-1008.22</v>
      </c>
    </row>
    <row r="324" spans="1:12">
      <c r="A324">
        <v>2018</v>
      </c>
      <c r="B324">
        <v>5</v>
      </c>
      <c r="C324">
        <v>31</v>
      </c>
      <c r="D324" t="s">
        <v>1232</v>
      </c>
      <c r="E324">
        <v>32</v>
      </c>
      <c r="F324" t="s">
        <v>1272</v>
      </c>
      <c r="G324">
        <v>660211</v>
      </c>
      <c r="H324" t="s">
        <v>123</v>
      </c>
      <c r="I324" t="s">
        <v>1103</v>
      </c>
      <c r="J324" t="s">
        <v>1093</v>
      </c>
      <c r="K324">
        <v>1008.22</v>
      </c>
    </row>
    <row r="325" spans="1:12">
      <c r="A325">
        <v>2018</v>
      </c>
      <c r="B325">
        <v>5</v>
      </c>
      <c r="C325">
        <v>31</v>
      </c>
      <c r="D325" t="s">
        <v>1232</v>
      </c>
      <c r="E325">
        <v>33</v>
      </c>
      <c r="F325" t="s">
        <v>1273</v>
      </c>
      <c r="G325">
        <v>6051</v>
      </c>
      <c r="H325" t="s">
        <v>68</v>
      </c>
      <c r="I325" t="s">
        <v>731</v>
      </c>
      <c r="J325" t="s">
        <v>1093</v>
      </c>
      <c r="L325">
        <v>-1008.22</v>
      </c>
    </row>
    <row r="326" spans="1:12">
      <c r="A326">
        <v>2018</v>
      </c>
      <c r="B326">
        <v>5</v>
      </c>
      <c r="C326">
        <v>31</v>
      </c>
      <c r="D326" t="s">
        <v>1232</v>
      </c>
      <c r="E326">
        <v>34</v>
      </c>
      <c r="F326" t="s">
        <v>1273</v>
      </c>
      <c r="G326">
        <v>6051</v>
      </c>
      <c r="H326" t="s">
        <v>68</v>
      </c>
      <c r="I326" t="s">
        <v>1103</v>
      </c>
      <c r="J326" t="s">
        <v>1093</v>
      </c>
      <c r="L326">
        <v>1008.22</v>
      </c>
    </row>
    <row r="327" spans="1:12">
      <c r="A327">
        <v>2018</v>
      </c>
      <c r="B327">
        <v>5</v>
      </c>
      <c r="C327">
        <v>31</v>
      </c>
      <c r="D327" t="s">
        <v>1274</v>
      </c>
      <c r="E327">
        <v>1</v>
      </c>
      <c r="F327" t="s">
        <v>1275</v>
      </c>
      <c r="G327">
        <v>60210704</v>
      </c>
      <c r="H327" t="s">
        <v>3</v>
      </c>
      <c r="I327" t="s">
        <v>24</v>
      </c>
      <c r="J327" t="s">
        <v>1093</v>
      </c>
      <c r="L327">
        <v>-212578.61</v>
      </c>
    </row>
    <row r="328" spans="1:12">
      <c r="A328">
        <v>2018</v>
      </c>
      <c r="B328">
        <v>5</v>
      </c>
      <c r="C328">
        <v>31</v>
      </c>
      <c r="D328" t="s">
        <v>1274</v>
      </c>
      <c r="E328">
        <v>2</v>
      </c>
      <c r="F328" t="s">
        <v>1275</v>
      </c>
      <c r="G328">
        <v>60210704</v>
      </c>
      <c r="H328" t="s">
        <v>3</v>
      </c>
      <c r="I328" t="s">
        <v>1103</v>
      </c>
      <c r="J328" t="s">
        <v>1093</v>
      </c>
      <c r="L328">
        <v>212578.61</v>
      </c>
    </row>
    <row r="329" spans="1:12">
      <c r="A329">
        <v>2018</v>
      </c>
      <c r="B329">
        <v>5</v>
      </c>
      <c r="C329">
        <v>31</v>
      </c>
      <c r="D329" t="s">
        <v>1276</v>
      </c>
      <c r="E329">
        <v>1</v>
      </c>
      <c r="F329" t="s">
        <v>1091</v>
      </c>
      <c r="G329">
        <v>6111</v>
      </c>
      <c r="H329" t="s">
        <v>64</v>
      </c>
      <c r="I329" t="s">
        <v>13</v>
      </c>
      <c r="J329" t="s">
        <v>1093</v>
      </c>
      <c r="L329">
        <v>-450124.99</v>
      </c>
    </row>
    <row r="330" spans="1:12">
      <c r="A330">
        <v>2018</v>
      </c>
      <c r="B330">
        <v>5</v>
      </c>
      <c r="C330">
        <v>31</v>
      </c>
      <c r="D330" t="s">
        <v>1276</v>
      </c>
      <c r="E330">
        <v>2</v>
      </c>
      <c r="F330" t="s">
        <v>1091</v>
      </c>
      <c r="G330">
        <v>6111</v>
      </c>
      <c r="H330" t="s">
        <v>64</v>
      </c>
      <c r="I330" t="s">
        <v>4</v>
      </c>
      <c r="J330" t="s">
        <v>1093</v>
      </c>
      <c r="L330">
        <v>450124.99</v>
      </c>
    </row>
    <row r="331" spans="1:12">
      <c r="A331">
        <v>2018</v>
      </c>
      <c r="B331">
        <v>5</v>
      </c>
      <c r="C331">
        <v>31</v>
      </c>
      <c r="D331" t="s">
        <v>1276</v>
      </c>
      <c r="E331">
        <v>3</v>
      </c>
      <c r="F331" t="s">
        <v>1277</v>
      </c>
      <c r="G331">
        <v>6111</v>
      </c>
      <c r="H331" t="s">
        <v>64</v>
      </c>
      <c r="I331" t="s">
        <v>12</v>
      </c>
      <c r="J331" t="s">
        <v>1093</v>
      </c>
      <c r="L331">
        <v>-274833.34000000003</v>
      </c>
    </row>
    <row r="332" spans="1:12">
      <c r="A332">
        <v>2018</v>
      </c>
      <c r="B332">
        <v>5</v>
      </c>
      <c r="C332">
        <v>31</v>
      </c>
      <c r="D332" t="s">
        <v>1276</v>
      </c>
      <c r="E332">
        <v>4</v>
      </c>
      <c r="F332" t="s">
        <v>1277</v>
      </c>
      <c r="G332">
        <v>6111</v>
      </c>
      <c r="H332" t="s">
        <v>64</v>
      </c>
      <c r="I332" t="s">
        <v>4</v>
      </c>
      <c r="J332" t="s">
        <v>1093</v>
      </c>
      <c r="L332">
        <v>274833.34000000003</v>
      </c>
    </row>
    <row r="333" spans="1:12">
      <c r="A333">
        <v>2018</v>
      </c>
      <c r="B333">
        <v>5</v>
      </c>
      <c r="C333">
        <v>31</v>
      </c>
      <c r="D333" t="s">
        <v>1276</v>
      </c>
      <c r="E333">
        <v>5</v>
      </c>
      <c r="F333" t="s">
        <v>1278</v>
      </c>
      <c r="G333">
        <v>6111</v>
      </c>
      <c r="H333" t="s">
        <v>64</v>
      </c>
      <c r="I333" t="s">
        <v>12</v>
      </c>
      <c r="J333" t="s">
        <v>1093</v>
      </c>
      <c r="L333">
        <v>-16620</v>
      </c>
    </row>
    <row r="334" spans="1:12">
      <c r="A334">
        <v>2018</v>
      </c>
      <c r="B334">
        <v>5</v>
      </c>
      <c r="C334">
        <v>31</v>
      </c>
      <c r="D334" t="s">
        <v>1276</v>
      </c>
      <c r="E334">
        <v>6</v>
      </c>
      <c r="F334" t="s">
        <v>1278</v>
      </c>
      <c r="G334">
        <v>6111</v>
      </c>
      <c r="H334" t="s">
        <v>64</v>
      </c>
      <c r="I334" t="s">
        <v>4</v>
      </c>
      <c r="J334" t="s">
        <v>1093</v>
      </c>
      <c r="L334">
        <v>16620</v>
      </c>
    </row>
    <row r="335" spans="1:12">
      <c r="A335">
        <v>2018</v>
      </c>
      <c r="B335">
        <v>5</v>
      </c>
      <c r="C335">
        <v>31</v>
      </c>
      <c r="D335" t="s">
        <v>1276</v>
      </c>
      <c r="E335">
        <v>7</v>
      </c>
      <c r="F335" t="s">
        <v>1279</v>
      </c>
      <c r="G335">
        <v>6101</v>
      </c>
      <c r="H335" t="s">
        <v>1097</v>
      </c>
      <c r="I335" t="s">
        <v>12</v>
      </c>
      <c r="J335" t="s">
        <v>1098</v>
      </c>
      <c r="L335">
        <v>-5880</v>
      </c>
    </row>
    <row r="336" spans="1:12">
      <c r="A336">
        <v>2018</v>
      </c>
      <c r="B336">
        <v>5</v>
      </c>
      <c r="C336">
        <v>31</v>
      </c>
      <c r="D336" t="s">
        <v>1276</v>
      </c>
      <c r="E336">
        <v>8</v>
      </c>
      <c r="F336" t="s">
        <v>1279</v>
      </c>
      <c r="G336">
        <v>6101</v>
      </c>
      <c r="H336" t="s">
        <v>1097</v>
      </c>
      <c r="I336" t="s">
        <v>4</v>
      </c>
      <c r="J336" t="s">
        <v>1098</v>
      </c>
      <c r="L336">
        <v>5880</v>
      </c>
    </row>
    <row r="337" spans="1:12">
      <c r="A337">
        <v>2018</v>
      </c>
      <c r="B337">
        <v>5</v>
      </c>
      <c r="C337">
        <v>31</v>
      </c>
      <c r="D337" t="s">
        <v>1276</v>
      </c>
      <c r="E337">
        <v>9</v>
      </c>
      <c r="F337" t="s">
        <v>1095</v>
      </c>
      <c r="G337">
        <v>6101</v>
      </c>
      <c r="H337" t="s">
        <v>1097</v>
      </c>
      <c r="I337" t="s">
        <v>12</v>
      </c>
      <c r="J337" t="s">
        <v>1098</v>
      </c>
      <c r="L337">
        <v>4553481.18</v>
      </c>
    </row>
    <row r="338" spans="1:12">
      <c r="A338">
        <v>2018</v>
      </c>
      <c r="B338">
        <v>5</v>
      </c>
      <c r="C338">
        <v>31</v>
      </c>
      <c r="D338" t="s">
        <v>1276</v>
      </c>
      <c r="E338">
        <v>10</v>
      </c>
      <c r="F338" t="s">
        <v>1095</v>
      </c>
      <c r="G338">
        <v>6101</v>
      </c>
      <c r="H338" t="s">
        <v>1097</v>
      </c>
      <c r="I338" t="s">
        <v>15</v>
      </c>
      <c r="J338" t="s">
        <v>1098</v>
      </c>
      <c r="L338">
        <v>-4553481.18</v>
      </c>
    </row>
    <row r="339" spans="1:12">
      <c r="A339">
        <v>2018</v>
      </c>
      <c r="B339">
        <v>5</v>
      </c>
      <c r="C339">
        <v>31</v>
      </c>
      <c r="D339" t="s">
        <v>1276</v>
      </c>
      <c r="E339">
        <v>11</v>
      </c>
      <c r="F339" t="s">
        <v>1153</v>
      </c>
      <c r="G339">
        <v>6021060201</v>
      </c>
      <c r="H339" t="s">
        <v>980</v>
      </c>
      <c r="I339" t="s">
        <v>13</v>
      </c>
      <c r="J339" t="s">
        <v>1113</v>
      </c>
      <c r="L339">
        <v>-4018.76</v>
      </c>
    </row>
    <row r="340" spans="1:12">
      <c r="A340">
        <v>2018</v>
      </c>
      <c r="B340">
        <v>5</v>
      </c>
      <c r="C340">
        <v>31</v>
      </c>
      <c r="D340" t="s">
        <v>1276</v>
      </c>
      <c r="E340">
        <v>12</v>
      </c>
      <c r="F340" t="s">
        <v>1154</v>
      </c>
      <c r="G340">
        <v>6021060201</v>
      </c>
      <c r="H340" t="s">
        <v>980</v>
      </c>
      <c r="I340" t="s">
        <v>15</v>
      </c>
      <c r="J340" t="s">
        <v>1113</v>
      </c>
      <c r="L340">
        <v>-1438.13</v>
      </c>
    </row>
    <row r="341" spans="1:12">
      <c r="A341">
        <v>2018</v>
      </c>
      <c r="B341">
        <v>5</v>
      </c>
      <c r="C341">
        <v>31</v>
      </c>
      <c r="D341" t="s">
        <v>1276</v>
      </c>
      <c r="E341">
        <v>13</v>
      </c>
      <c r="F341" t="s">
        <v>1155</v>
      </c>
      <c r="G341">
        <v>6021060201</v>
      </c>
      <c r="H341" t="s">
        <v>980</v>
      </c>
      <c r="I341" t="s">
        <v>6</v>
      </c>
      <c r="J341" t="s">
        <v>1113</v>
      </c>
      <c r="L341">
        <v>17102.86</v>
      </c>
    </row>
    <row r="342" spans="1:12">
      <c r="A342">
        <v>2018</v>
      </c>
      <c r="B342">
        <v>5</v>
      </c>
      <c r="C342">
        <v>31</v>
      </c>
      <c r="D342" t="s">
        <v>1276</v>
      </c>
      <c r="E342">
        <v>14</v>
      </c>
      <c r="F342" t="s">
        <v>1152</v>
      </c>
      <c r="G342">
        <v>6021060201</v>
      </c>
      <c r="H342" t="s">
        <v>980</v>
      </c>
      <c r="I342" t="s">
        <v>12</v>
      </c>
      <c r="J342" t="s">
        <v>1113</v>
      </c>
      <c r="L342">
        <v>-11645.97</v>
      </c>
    </row>
    <row r="343" spans="1:12">
      <c r="A343">
        <v>2018</v>
      </c>
      <c r="B343">
        <v>5</v>
      </c>
      <c r="C343">
        <v>31</v>
      </c>
      <c r="D343" t="s">
        <v>1280</v>
      </c>
      <c r="E343">
        <v>1</v>
      </c>
      <c r="F343" t="s">
        <v>1167</v>
      </c>
      <c r="G343">
        <v>64110302</v>
      </c>
      <c r="H343" t="s">
        <v>1169</v>
      </c>
      <c r="I343" t="s">
        <v>731</v>
      </c>
      <c r="J343" t="s">
        <v>1170</v>
      </c>
      <c r="K343">
        <v>-2986333.34</v>
      </c>
    </row>
    <row r="344" spans="1:12">
      <c r="A344">
        <v>2018</v>
      </c>
      <c r="B344">
        <v>5</v>
      </c>
      <c r="C344">
        <v>31</v>
      </c>
      <c r="D344" t="s">
        <v>1280</v>
      </c>
      <c r="E344">
        <v>2</v>
      </c>
      <c r="F344" t="s">
        <v>1167</v>
      </c>
      <c r="G344">
        <v>64110302</v>
      </c>
      <c r="H344" t="s">
        <v>1169</v>
      </c>
      <c r="I344" t="s">
        <v>1103</v>
      </c>
      <c r="J344" t="s">
        <v>1170</v>
      </c>
      <c r="K344">
        <v>2986333.34</v>
      </c>
    </row>
    <row r="345" spans="1:12">
      <c r="A345">
        <v>2018</v>
      </c>
      <c r="B345">
        <v>5</v>
      </c>
      <c r="C345">
        <v>31</v>
      </c>
      <c r="D345" t="s">
        <v>1280</v>
      </c>
      <c r="E345">
        <v>3</v>
      </c>
      <c r="F345" t="s">
        <v>1171</v>
      </c>
      <c r="G345">
        <v>6051</v>
      </c>
      <c r="H345" t="s">
        <v>68</v>
      </c>
      <c r="I345" t="s">
        <v>731</v>
      </c>
      <c r="J345" t="s">
        <v>1172</v>
      </c>
      <c r="L345">
        <v>52013.17</v>
      </c>
    </row>
    <row r="346" spans="1:12">
      <c r="A346">
        <v>2018</v>
      </c>
      <c r="B346">
        <v>5</v>
      </c>
      <c r="C346">
        <v>31</v>
      </c>
      <c r="D346" t="s">
        <v>1280</v>
      </c>
      <c r="E346">
        <v>4</v>
      </c>
      <c r="F346" t="s">
        <v>1171</v>
      </c>
      <c r="G346">
        <v>6051</v>
      </c>
      <c r="H346" t="s">
        <v>68</v>
      </c>
      <c r="I346" t="s">
        <v>1103</v>
      </c>
      <c r="J346" t="s">
        <v>1172</v>
      </c>
      <c r="L346">
        <v>-52013.17</v>
      </c>
    </row>
    <row r="347" spans="1:12">
      <c r="A347">
        <v>2018</v>
      </c>
      <c r="B347">
        <v>5</v>
      </c>
      <c r="C347">
        <v>31</v>
      </c>
      <c r="D347" t="s">
        <v>1280</v>
      </c>
      <c r="E347">
        <v>5</v>
      </c>
      <c r="F347" t="s">
        <v>1173</v>
      </c>
      <c r="G347">
        <v>660243</v>
      </c>
      <c r="H347" t="s">
        <v>157</v>
      </c>
      <c r="I347" t="s">
        <v>731</v>
      </c>
      <c r="J347" t="s">
        <v>1175</v>
      </c>
      <c r="K347">
        <v>-10930.68</v>
      </c>
    </row>
    <row r="348" spans="1:12">
      <c r="A348">
        <v>2018</v>
      </c>
      <c r="B348">
        <v>5</v>
      </c>
      <c r="C348">
        <v>31</v>
      </c>
      <c r="D348" t="s">
        <v>1280</v>
      </c>
      <c r="E348">
        <v>6</v>
      </c>
      <c r="F348" t="s">
        <v>1173</v>
      </c>
      <c r="G348">
        <v>660243</v>
      </c>
      <c r="H348" t="s">
        <v>157</v>
      </c>
      <c r="I348" t="s">
        <v>28</v>
      </c>
      <c r="J348" t="s">
        <v>1175</v>
      </c>
      <c r="K348">
        <v>10930.68</v>
      </c>
    </row>
    <row r="349" spans="1:12">
      <c r="A349">
        <v>2018</v>
      </c>
      <c r="B349">
        <v>5</v>
      </c>
      <c r="C349">
        <v>31</v>
      </c>
      <c r="D349" t="s">
        <v>1280</v>
      </c>
      <c r="E349">
        <v>7</v>
      </c>
      <c r="F349" t="s">
        <v>1176</v>
      </c>
      <c r="G349">
        <v>660241</v>
      </c>
      <c r="H349" t="s">
        <v>155</v>
      </c>
      <c r="I349" t="s">
        <v>731</v>
      </c>
      <c r="J349" t="s">
        <v>1093</v>
      </c>
      <c r="K349">
        <v>833333.34</v>
      </c>
    </row>
    <row r="350" spans="1:12">
      <c r="A350">
        <v>2018</v>
      </c>
      <c r="B350">
        <v>5</v>
      </c>
      <c r="C350">
        <v>31</v>
      </c>
      <c r="D350" t="s">
        <v>1280</v>
      </c>
      <c r="E350">
        <v>8</v>
      </c>
      <c r="F350" t="s">
        <v>1176</v>
      </c>
      <c r="G350">
        <v>660241</v>
      </c>
      <c r="H350" t="s">
        <v>155</v>
      </c>
      <c r="I350" t="s">
        <v>1103</v>
      </c>
      <c r="J350" t="s">
        <v>1093</v>
      </c>
      <c r="K350">
        <v>-833333.34</v>
      </c>
    </row>
    <row r="351" spans="1:12">
      <c r="A351">
        <v>2018</v>
      </c>
      <c r="B351">
        <v>5</v>
      </c>
      <c r="C351">
        <v>31</v>
      </c>
      <c r="D351" t="s">
        <v>1280</v>
      </c>
      <c r="E351">
        <v>9</v>
      </c>
      <c r="F351" t="s">
        <v>1205</v>
      </c>
      <c r="G351">
        <v>660213</v>
      </c>
      <c r="H351" t="s">
        <v>125</v>
      </c>
      <c r="I351" t="s">
        <v>731</v>
      </c>
      <c r="J351" t="s">
        <v>1093</v>
      </c>
      <c r="K351">
        <v>-3586.33</v>
      </c>
    </row>
    <row r="352" spans="1:12">
      <c r="A352">
        <v>2018</v>
      </c>
      <c r="B352">
        <v>5</v>
      </c>
      <c r="C352">
        <v>31</v>
      </c>
      <c r="D352" t="s">
        <v>1280</v>
      </c>
      <c r="E352">
        <v>10</v>
      </c>
      <c r="F352" t="s">
        <v>1205</v>
      </c>
      <c r="G352">
        <v>660213</v>
      </c>
      <c r="H352" t="s">
        <v>125</v>
      </c>
      <c r="I352" t="s">
        <v>1103</v>
      </c>
      <c r="J352" t="s">
        <v>1093</v>
      </c>
      <c r="K352">
        <v>3586.33</v>
      </c>
    </row>
    <row r="353" spans="1:12">
      <c r="A353">
        <v>2018</v>
      </c>
      <c r="B353">
        <v>5</v>
      </c>
      <c r="C353">
        <v>31</v>
      </c>
      <c r="D353" t="s">
        <v>1280</v>
      </c>
      <c r="E353">
        <v>11</v>
      </c>
      <c r="F353" t="s">
        <v>1205</v>
      </c>
      <c r="G353">
        <v>6403</v>
      </c>
      <c r="H353" t="s">
        <v>44</v>
      </c>
      <c r="I353" t="s">
        <v>731</v>
      </c>
      <c r="J353" t="s">
        <v>1093</v>
      </c>
      <c r="K353">
        <v>-1475.53</v>
      </c>
    </row>
    <row r="354" spans="1:12">
      <c r="A354">
        <v>2018</v>
      </c>
      <c r="B354">
        <v>5</v>
      </c>
      <c r="C354">
        <v>31</v>
      </c>
      <c r="D354" t="s">
        <v>1280</v>
      </c>
      <c r="E354">
        <v>12</v>
      </c>
      <c r="F354" t="s">
        <v>1205</v>
      </c>
      <c r="G354">
        <v>6403</v>
      </c>
      <c r="H354" t="s">
        <v>44</v>
      </c>
      <c r="I354" t="s">
        <v>1103</v>
      </c>
      <c r="J354" t="s">
        <v>1093</v>
      </c>
      <c r="K354">
        <v>1475.53</v>
      </c>
    </row>
    <row r="355" spans="1:12">
      <c r="A355">
        <v>2018</v>
      </c>
      <c r="B355">
        <v>5</v>
      </c>
      <c r="C355">
        <v>31</v>
      </c>
      <c r="F355" t="s">
        <v>1142</v>
      </c>
    </row>
    <row r="356" spans="1:12">
      <c r="A356">
        <v>2018</v>
      </c>
      <c r="B356">
        <v>5</v>
      </c>
      <c r="F356" t="s">
        <v>1143</v>
      </c>
    </row>
    <row r="357" spans="1:12">
      <c r="A357">
        <v>2018</v>
      </c>
      <c r="B357">
        <v>6</v>
      </c>
      <c r="C357">
        <v>29</v>
      </c>
      <c r="D357" t="s">
        <v>1281</v>
      </c>
      <c r="E357">
        <v>1</v>
      </c>
      <c r="F357" t="s">
        <v>1167</v>
      </c>
      <c r="G357">
        <v>64110302</v>
      </c>
      <c r="H357" t="s">
        <v>1169</v>
      </c>
      <c r="I357" t="s">
        <v>731</v>
      </c>
      <c r="J357" t="s">
        <v>1170</v>
      </c>
      <c r="K357">
        <v>-1406009.76</v>
      </c>
    </row>
    <row r="358" spans="1:12">
      <c r="A358">
        <v>2018</v>
      </c>
      <c r="B358">
        <v>6</v>
      </c>
      <c r="C358">
        <v>29</v>
      </c>
      <c r="D358" t="s">
        <v>1281</v>
      </c>
      <c r="E358">
        <v>2</v>
      </c>
      <c r="F358" t="s">
        <v>1167</v>
      </c>
      <c r="G358">
        <v>64110302</v>
      </c>
      <c r="H358" t="s">
        <v>1169</v>
      </c>
      <c r="I358" t="s">
        <v>1103</v>
      </c>
      <c r="J358" t="s">
        <v>1170</v>
      </c>
      <c r="K358">
        <v>1406009.76</v>
      </c>
    </row>
    <row r="359" spans="1:12">
      <c r="A359">
        <v>2018</v>
      </c>
      <c r="B359">
        <v>6</v>
      </c>
      <c r="C359">
        <v>29</v>
      </c>
      <c r="D359" t="s">
        <v>1281</v>
      </c>
      <c r="E359">
        <v>3</v>
      </c>
      <c r="F359" t="s">
        <v>1171</v>
      </c>
      <c r="G359">
        <v>6051</v>
      </c>
      <c r="H359" t="s">
        <v>68</v>
      </c>
      <c r="I359" t="s">
        <v>731</v>
      </c>
      <c r="J359" t="s">
        <v>1172</v>
      </c>
      <c r="L359">
        <v>53644.59</v>
      </c>
    </row>
    <row r="360" spans="1:12">
      <c r="A360">
        <v>2018</v>
      </c>
      <c r="B360">
        <v>6</v>
      </c>
      <c r="C360">
        <v>29</v>
      </c>
      <c r="D360" t="s">
        <v>1281</v>
      </c>
      <c r="E360">
        <v>4</v>
      </c>
      <c r="F360" t="s">
        <v>1171</v>
      </c>
      <c r="G360">
        <v>6051</v>
      </c>
      <c r="H360" t="s">
        <v>68</v>
      </c>
      <c r="I360" t="s">
        <v>1103</v>
      </c>
      <c r="J360" t="s">
        <v>1172</v>
      </c>
      <c r="L360">
        <v>-53644.59</v>
      </c>
    </row>
    <row r="361" spans="1:12">
      <c r="A361">
        <v>2018</v>
      </c>
      <c r="B361">
        <v>6</v>
      </c>
      <c r="C361">
        <v>29</v>
      </c>
      <c r="D361" t="s">
        <v>1281</v>
      </c>
      <c r="E361">
        <v>5</v>
      </c>
      <c r="F361" t="s">
        <v>1173</v>
      </c>
      <c r="G361">
        <v>660243</v>
      </c>
      <c r="H361" t="s">
        <v>157</v>
      </c>
      <c r="I361" t="s">
        <v>731</v>
      </c>
      <c r="J361" t="s">
        <v>1175</v>
      </c>
      <c r="K361">
        <v>-10930.68</v>
      </c>
    </row>
    <row r="362" spans="1:12">
      <c r="A362">
        <v>2018</v>
      </c>
      <c r="B362">
        <v>6</v>
      </c>
      <c r="C362">
        <v>29</v>
      </c>
      <c r="D362" t="s">
        <v>1281</v>
      </c>
      <c r="E362">
        <v>6</v>
      </c>
      <c r="F362" t="s">
        <v>1173</v>
      </c>
      <c r="G362">
        <v>660243</v>
      </c>
      <c r="H362" t="s">
        <v>157</v>
      </c>
      <c r="I362" t="s">
        <v>28</v>
      </c>
      <c r="J362" t="s">
        <v>1175</v>
      </c>
      <c r="K362">
        <v>10930.68</v>
      </c>
    </row>
    <row r="363" spans="1:12">
      <c r="A363">
        <v>2018</v>
      </c>
      <c r="B363">
        <v>6</v>
      </c>
      <c r="C363">
        <v>29</v>
      </c>
      <c r="D363" t="s">
        <v>1281</v>
      </c>
      <c r="E363">
        <v>7</v>
      </c>
      <c r="F363" t="s">
        <v>1176</v>
      </c>
      <c r="G363">
        <v>660241</v>
      </c>
      <c r="H363" t="s">
        <v>155</v>
      </c>
      <c r="I363" t="s">
        <v>731</v>
      </c>
      <c r="J363" t="s">
        <v>1093</v>
      </c>
      <c r="K363">
        <v>833333.33</v>
      </c>
    </row>
    <row r="364" spans="1:12">
      <c r="A364">
        <v>2018</v>
      </c>
      <c r="B364">
        <v>6</v>
      </c>
      <c r="C364">
        <v>29</v>
      </c>
      <c r="D364" t="s">
        <v>1281</v>
      </c>
      <c r="E364">
        <v>8</v>
      </c>
      <c r="F364" t="s">
        <v>1176</v>
      </c>
      <c r="G364">
        <v>660241</v>
      </c>
      <c r="H364" t="s">
        <v>155</v>
      </c>
      <c r="I364" t="s">
        <v>1103</v>
      </c>
      <c r="J364" t="s">
        <v>1093</v>
      </c>
      <c r="K364">
        <v>-833333.33</v>
      </c>
    </row>
    <row r="365" spans="1:12">
      <c r="A365">
        <v>2018</v>
      </c>
      <c r="B365">
        <v>6</v>
      </c>
      <c r="C365">
        <v>29</v>
      </c>
      <c r="D365" t="s">
        <v>1281</v>
      </c>
      <c r="E365">
        <v>9</v>
      </c>
      <c r="F365" t="s">
        <v>1203</v>
      </c>
      <c r="G365">
        <v>6051</v>
      </c>
      <c r="H365" t="s">
        <v>68</v>
      </c>
      <c r="I365" t="s">
        <v>731</v>
      </c>
      <c r="J365" t="s">
        <v>1151</v>
      </c>
      <c r="L365">
        <v>832075.47</v>
      </c>
    </row>
    <row r="366" spans="1:12">
      <c r="A366">
        <v>2018</v>
      </c>
      <c r="B366">
        <v>6</v>
      </c>
      <c r="C366">
        <v>29</v>
      </c>
      <c r="D366" t="s">
        <v>1281</v>
      </c>
      <c r="E366">
        <v>10</v>
      </c>
      <c r="F366" t="s">
        <v>1203</v>
      </c>
      <c r="G366">
        <v>6051</v>
      </c>
      <c r="H366" t="s">
        <v>68</v>
      </c>
      <c r="I366" t="s">
        <v>1103</v>
      </c>
      <c r="J366" t="s">
        <v>1151</v>
      </c>
      <c r="L366">
        <v>-832075.47</v>
      </c>
    </row>
    <row r="367" spans="1:12">
      <c r="A367">
        <v>2018</v>
      </c>
      <c r="B367">
        <v>6</v>
      </c>
      <c r="C367">
        <v>29</v>
      </c>
      <c r="D367" t="s">
        <v>1281</v>
      </c>
      <c r="E367">
        <v>11</v>
      </c>
      <c r="F367" t="s">
        <v>1204</v>
      </c>
      <c r="G367">
        <v>6051</v>
      </c>
      <c r="H367" t="s">
        <v>68</v>
      </c>
      <c r="I367" t="s">
        <v>731</v>
      </c>
      <c r="J367" t="s">
        <v>1151</v>
      </c>
      <c r="L367">
        <v>90566.04</v>
      </c>
    </row>
    <row r="368" spans="1:12">
      <c r="A368">
        <v>2018</v>
      </c>
      <c r="B368">
        <v>6</v>
      </c>
      <c r="C368">
        <v>29</v>
      </c>
      <c r="D368" t="s">
        <v>1281</v>
      </c>
      <c r="E368">
        <v>12</v>
      </c>
      <c r="F368" t="s">
        <v>1204</v>
      </c>
      <c r="G368">
        <v>6051</v>
      </c>
      <c r="H368" t="s">
        <v>68</v>
      </c>
      <c r="I368" t="s">
        <v>1103</v>
      </c>
      <c r="J368" t="s">
        <v>1151</v>
      </c>
      <c r="L368">
        <v>-90566.04</v>
      </c>
    </row>
    <row r="369" spans="1:12">
      <c r="A369">
        <v>2018</v>
      </c>
      <c r="B369">
        <v>6</v>
      </c>
      <c r="C369">
        <v>29</v>
      </c>
      <c r="D369" t="s">
        <v>1281</v>
      </c>
      <c r="E369">
        <v>13</v>
      </c>
      <c r="F369" t="s">
        <v>1205</v>
      </c>
      <c r="G369">
        <v>660213</v>
      </c>
      <c r="H369" t="s">
        <v>125</v>
      </c>
      <c r="I369" t="s">
        <v>731</v>
      </c>
      <c r="J369" t="s">
        <v>1093</v>
      </c>
      <c r="K369">
        <v>-4002.36</v>
      </c>
    </row>
    <row r="370" spans="1:12">
      <c r="A370">
        <v>2018</v>
      </c>
      <c r="B370">
        <v>6</v>
      </c>
      <c r="C370">
        <v>29</v>
      </c>
      <c r="D370" t="s">
        <v>1281</v>
      </c>
      <c r="E370">
        <v>14</v>
      </c>
      <c r="F370" t="s">
        <v>1205</v>
      </c>
      <c r="G370">
        <v>660213</v>
      </c>
      <c r="H370" t="s">
        <v>125</v>
      </c>
      <c r="I370" t="s">
        <v>1103</v>
      </c>
      <c r="J370" t="s">
        <v>1093</v>
      </c>
      <c r="K370">
        <v>4002.36</v>
      </c>
    </row>
    <row r="371" spans="1:12">
      <c r="A371">
        <v>2018</v>
      </c>
      <c r="B371">
        <v>6</v>
      </c>
      <c r="C371">
        <v>29</v>
      </c>
      <c r="D371" t="s">
        <v>1281</v>
      </c>
      <c r="E371">
        <v>15</v>
      </c>
      <c r="F371" t="s">
        <v>1205</v>
      </c>
      <c r="G371">
        <v>6403</v>
      </c>
      <c r="H371" t="s">
        <v>44</v>
      </c>
      <c r="I371" t="s">
        <v>731</v>
      </c>
      <c r="J371" t="s">
        <v>1093</v>
      </c>
      <c r="K371">
        <v>-1646.69</v>
      </c>
    </row>
    <row r="372" spans="1:12">
      <c r="A372">
        <v>2018</v>
      </c>
      <c r="B372">
        <v>6</v>
      </c>
      <c r="C372">
        <v>29</v>
      </c>
      <c r="D372" t="s">
        <v>1281</v>
      </c>
      <c r="E372">
        <v>16</v>
      </c>
      <c r="F372" t="s">
        <v>1205</v>
      </c>
      <c r="G372">
        <v>6403</v>
      </c>
      <c r="H372" t="s">
        <v>44</v>
      </c>
      <c r="I372" t="s">
        <v>1103</v>
      </c>
      <c r="J372" t="s">
        <v>1093</v>
      </c>
      <c r="K372">
        <v>1646.69</v>
      </c>
    </row>
    <row r="373" spans="1:12">
      <c r="A373">
        <v>2018</v>
      </c>
      <c r="B373">
        <v>6</v>
      </c>
      <c r="C373">
        <v>29</v>
      </c>
      <c r="D373" t="s">
        <v>1281</v>
      </c>
      <c r="E373">
        <v>17</v>
      </c>
      <c r="F373" t="s">
        <v>1282</v>
      </c>
      <c r="G373">
        <v>6051</v>
      </c>
      <c r="H373" t="s">
        <v>68</v>
      </c>
      <c r="I373" t="s">
        <v>731</v>
      </c>
      <c r="J373" t="s">
        <v>1151</v>
      </c>
      <c r="L373">
        <v>37735.85</v>
      </c>
    </row>
    <row r="374" spans="1:12">
      <c r="A374">
        <v>2018</v>
      </c>
      <c r="B374">
        <v>6</v>
      </c>
      <c r="C374">
        <v>29</v>
      </c>
      <c r="D374" t="s">
        <v>1281</v>
      </c>
      <c r="E374">
        <v>18</v>
      </c>
      <c r="F374" t="s">
        <v>1282</v>
      </c>
      <c r="G374">
        <v>6051</v>
      </c>
      <c r="H374" t="s">
        <v>68</v>
      </c>
      <c r="I374" t="s">
        <v>1103</v>
      </c>
      <c r="J374" t="s">
        <v>1151</v>
      </c>
      <c r="L374">
        <v>-37735.85</v>
      </c>
    </row>
    <row r="375" spans="1:12">
      <c r="A375">
        <v>2018</v>
      </c>
      <c r="B375">
        <v>6</v>
      </c>
      <c r="C375">
        <v>29</v>
      </c>
      <c r="F375" t="s">
        <v>1142</v>
      </c>
    </row>
    <row r="376" spans="1:12">
      <c r="A376">
        <v>2018</v>
      </c>
      <c r="B376">
        <v>6</v>
      </c>
      <c r="C376">
        <v>30</v>
      </c>
      <c r="D376" t="s">
        <v>1283</v>
      </c>
      <c r="E376">
        <v>1</v>
      </c>
      <c r="F376" t="s">
        <v>1116</v>
      </c>
      <c r="G376">
        <v>6021060102</v>
      </c>
      <c r="H376" t="s">
        <v>1118</v>
      </c>
      <c r="I376" t="s">
        <v>14</v>
      </c>
      <c r="J376" t="s">
        <v>1093</v>
      </c>
      <c r="L376">
        <v>-35.4</v>
      </c>
    </row>
    <row r="377" spans="1:12">
      <c r="A377">
        <v>2018</v>
      </c>
      <c r="B377">
        <v>6</v>
      </c>
      <c r="C377">
        <v>30</v>
      </c>
      <c r="D377" t="s">
        <v>1283</v>
      </c>
      <c r="E377">
        <v>2</v>
      </c>
      <c r="F377" t="s">
        <v>1116</v>
      </c>
      <c r="G377">
        <v>6021060102</v>
      </c>
      <c r="H377" t="s">
        <v>1118</v>
      </c>
      <c r="I377" t="s">
        <v>731</v>
      </c>
      <c r="J377" t="s">
        <v>1093</v>
      </c>
      <c r="L377">
        <v>35.4</v>
      </c>
    </row>
    <row r="378" spans="1:12">
      <c r="A378">
        <v>2018</v>
      </c>
      <c r="B378">
        <v>6</v>
      </c>
      <c r="C378">
        <v>30</v>
      </c>
      <c r="D378" t="s">
        <v>1283</v>
      </c>
      <c r="E378">
        <v>3</v>
      </c>
      <c r="F378" t="s">
        <v>1122</v>
      </c>
      <c r="G378">
        <v>6021060102</v>
      </c>
      <c r="H378" t="s">
        <v>1118</v>
      </c>
      <c r="I378" t="s">
        <v>14</v>
      </c>
      <c r="J378" t="s">
        <v>1093</v>
      </c>
      <c r="L378">
        <v>-52860.19</v>
      </c>
    </row>
    <row r="379" spans="1:12">
      <c r="A379">
        <v>2018</v>
      </c>
      <c r="B379">
        <v>6</v>
      </c>
      <c r="C379">
        <v>30</v>
      </c>
      <c r="D379" t="s">
        <v>1283</v>
      </c>
      <c r="E379">
        <v>4</v>
      </c>
      <c r="F379" t="s">
        <v>1122</v>
      </c>
      <c r="G379">
        <v>6021060102</v>
      </c>
      <c r="H379" t="s">
        <v>1118</v>
      </c>
      <c r="I379" t="s">
        <v>15</v>
      </c>
      <c r="J379" t="s">
        <v>1093</v>
      </c>
      <c r="L379">
        <v>52860.19</v>
      </c>
    </row>
    <row r="380" spans="1:12">
      <c r="A380">
        <v>2018</v>
      </c>
      <c r="B380">
        <v>6</v>
      </c>
      <c r="C380">
        <v>30</v>
      </c>
      <c r="D380" t="s">
        <v>1283</v>
      </c>
      <c r="E380">
        <v>5</v>
      </c>
      <c r="F380" t="s">
        <v>1123</v>
      </c>
      <c r="G380">
        <v>6021060102</v>
      </c>
      <c r="H380" t="s">
        <v>1118</v>
      </c>
      <c r="I380" t="s">
        <v>14</v>
      </c>
      <c r="J380" t="s">
        <v>1093</v>
      </c>
      <c r="L380">
        <v>-49466.32</v>
      </c>
    </row>
    <row r="381" spans="1:12">
      <c r="A381">
        <v>2018</v>
      </c>
      <c r="B381">
        <v>6</v>
      </c>
      <c r="C381">
        <v>30</v>
      </c>
      <c r="D381" t="s">
        <v>1283</v>
      </c>
      <c r="E381">
        <v>6</v>
      </c>
      <c r="F381" t="s">
        <v>1123</v>
      </c>
      <c r="G381">
        <v>6021060102</v>
      </c>
      <c r="H381" t="s">
        <v>1118</v>
      </c>
      <c r="I381" t="s">
        <v>15</v>
      </c>
      <c r="J381" t="s">
        <v>1093</v>
      </c>
      <c r="L381">
        <v>49466.32</v>
      </c>
    </row>
    <row r="382" spans="1:12">
      <c r="A382">
        <v>2018</v>
      </c>
      <c r="B382">
        <v>6</v>
      </c>
      <c r="C382">
        <v>30</v>
      </c>
      <c r="D382" t="s">
        <v>1283</v>
      </c>
      <c r="E382">
        <v>7</v>
      </c>
      <c r="F382" t="s">
        <v>1217</v>
      </c>
      <c r="G382">
        <v>6021060102</v>
      </c>
      <c r="H382" t="s">
        <v>1118</v>
      </c>
      <c r="I382" t="s">
        <v>14</v>
      </c>
      <c r="J382" t="s">
        <v>1093</v>
      </c>
      <c r="L382">
        <v>-56.48</v>
      </c>
    </row>
    <row r="383" spans="1:12">
      <c r="A383">
        <v>2018</v>
      </c>
      <c r="B383">
        <v>6</v>
      </c>
      <c r="C383">
        <v>30</v>
      </c>
      <c r="D383" t="s">
        <v>1283</v>
      </c>
      <c r="E383">
        <v>8</v>
      </c>
      <c r="F383" t="s">
        <v>1217</v>
      </c>
      <c r="G383">
        <v>6021060102</v>
      </c>
      <c r="H383" t="s">
        <v>1118</v>
      </c>
      <c r="I383" t="s">
        <v>731</v>
      </c>
      <c r="J383" t="s">
        <v>1093</v>
      </c>
      <c r="L383">
        <v>56.48</v>
      </c>
    </row>
    <row r="384" spans="1:12">
      <c r="A384">
        <v>2018</v>
      </c>
      <c r="B384">
        <v>6</v>
      </c>
      <c r="C384">
        <v>30</v>
      </c>
      <c r="D384" t="s">
        <v>1283</v>
      </c>
      <c r="E384">
        <v>9</v>
      </c>
      <c r="F384" t="s">
        <v>1284</v>
      </c>
      <c r="G384">
        <v>6021060101</v>
      </c>
      <c r="H384" t="s">
        <v>980</v>
      </c>
      <c r="I384" t="s">
        <v>14</v>
      </c>
      <c r="J384" t="s">
        <v>1093</v>
      </c>
      <c r="L384">
        <v>19536.36</v>
      </c>
    </row>
    <row r="385" spans="1:12">
      <c r="A385">
        <v>2018</v>
      </c>
      <c r="B385">
        <v>6</v>
      </c>
      <c r="C385">
        <v>30</v>
      </c>
      <c r="D385" t="s">
        <v>1283</v>
      </c>
      <c r="E385">
        <v>10</v>
      </c>
      <c r="F385" t="s">
        <v>1284</v>
      </c>
      <c r="G385">
        <v>6021060101</v>
      </c>
      <c r="H385" t="s">
        <v>980</v>
      </c>
      <c r="I385" t="s">
        <v>15</v>
      </c>
      <c r="J385" t="s">
        <v>1093</v>
      </c>
      <c r="L385">
        <v>-19536.36</v>
      </c>
    </row>
    <row r="386" spans="1:12">
      <c r="A386">
        <v>2018</v>
      </c>
      <c r="B386">
        <v>6</v>
      </c>
      <c r="C386">
        <v>30</v>
      </c>
      <c r="D386" t="s">
        <v>1283</v>
      </c>
      <c r="E386">
        <v>11</v>
      </c>
      <c r="F386" t="s">
        <v>1285</v>
      </c>
      <c r="G386">
        <v>6021060201</v>
      </c>
      <c r="H386" t="s">
        <v>980</v>
      </c>
      <c r="I386" t="s">
        <v>14</v>
      </c>
      <c r="J386" t="s">
        <v>1093</v>
      </c>
      <c r="L386">
        <v>-16535.419999999998</v>
      </c>
    </row>
    <row r="387" spans="1:12">
      <c r="A387">
        <v>2018</v>
      </c>
      <c r="B387">
        <v>6</v>
      </c>
      <c r="C387">
        <v>30</v>
      </c>
      <c r="D387" t="s">
        <v>1283</v>
      </c>
      <c r="E387">
        <v>12</v>
      </c>
      <c r="F387" t="s">
        <v>1285</v>
      </c>
      <c r="G387">
        <v>6021060201</v>
      </c>
      <c r="H387" t="s">
        <v>980</v>
      </c>
      <c r="I387" t="s">
        <v>731</v>
      </c>
      <c r="J387" t="s">
        <v>1093</v>
      </c>
      <c r="L387">
        <v>16535.419999999998</v>
      </c>
    </row>
    <row r="388" spans="1:12">
      <c r="A388">
        <v>2018</v>
      </c>
      <c r="B388">
        <v>6</v>
      </c>
      <c r="C388">
        <v>30</v>
      </c>
      <c r="D388" t="s">
        <v>1283</v>
      </c>
      <c r="E388">
        <v>13</v>
      </c>
      <c r="F388" t="s">
        <v>1286</v>
      </c>
      <c r="G388">
        <v>660211</v>
      </c>
      <c r="H388" t="s">
        <v>123</v>
      </c>
      <c r="I388" t="s">
        <v>14</v>
      </c>
      <c r="J388" t="s">
        <v>1093</v>
      </c>
      <c r="K388">
        <v>-12397.62</v>
      </c>
    </row>
    <row r="389" spans="1:12">
      <c r="A389">
        <v>2018</v>
      </c>
      <c r="B389">
        <v>6</v>
      </c>
      <c r="C389">
        <v>30</v>
      </c>
      <c r="D389" t="s">
        <v>1283</v>
      </c>
      <c r="E389">
        <v>14</v>
      </c>
      <c r="F389" t="s">
        <v>1286</v>
      </c>
      <c r="G389">
        <v>660211</v>
      </c>
      <c r="H389" t="s">
        <v>123</v>
      </c>
      <c r="I389" t="s">
        <v>731</v>
      </c>
      <c r="J389" t="s">
        <v>1093</v>
      </c>
      <c r="K389">
        <v>12397.62</v>
      </c>
    </row>
    <row r="390" spans="1:12">
      <c r="A390">
        <v>2018</v>
      </c>
      <c r="B390">
        <v>6</v>
      </c>
      <c r="C390">
        <v>30</v>
      </c>
      <c r="D390" t="s">
        <v>1283</v>
      </c>
      <c r="E390">
        <v>15</v>
      </c>
      <c r="F390" t="s">
        <v>1287</v>
      </c>
      <c r="G390">
        <v>660211</v>
      </c>
      <c r="H390" t="s">
        <v>123</v>
      </c>
      <c r="I390" t="s">
        <v>14</v>
      </c>
      <c r="J390" t="s">
        <v>1093</v>
      </c>
      <c r="K390">
        <v>190704.62</v>
      </c>
    </row>
    <row r="391" spans="1:12">
      <c r="A391">
        <v>2018</v>
      </c>
      <c r="B391">
        <v>6</v>
      </c>
      <c r="C391">
        <v>30</v>
      </c>
      <c r="D391" t="s">
        <v>1283</v>
      </c>
      <c r="E391">
        <v>16</v>
      </c>
      <c r="F391" t="s">
        <v>1287</v>
      </c>
      <c r="G391">
        <v>660211</v>
      </c>
      <c r="H391" t="s">
        <v>123</v>
      </c>
      <c r="I391" t="s">
        <v>1103</v>
      </c>
      <c r="J391" t="s">
        <v>1093</v>
      </c>
      <c r="K391">
        <v>-190704.62</v>
      </c>
    </row>
    <row r="392" spans="1:12">
      <c r="A392">
        <v>2018</v>
      </c>
      <c r="B392">
        <v>6</v>
      </c>
      <c r="C392">
        <v>30</v>
      </c>
      <c r="D392" t="s">
        <v>1283</v>
      </c>
      <c r="E392">
        <v>17</v>
      </c>
      <c r="F392" t="s">
        <v>1287</v>
      </c>
      <c r="G392">
        <v>6051</v>
      </c>
      <c r="H392" t="s">
        <v>68</v>
      </c>
      <c r="I392" t="s">
        <v>731</v>
      </c>
      <c r="J392" t="s">
        <v>1093</v>
      </c>
      <c r="L392">
        <v>190704.62</v>
      </c>
    </row>
    <row r="393" spans="1:12">
      <c r="A393">
        <v>2018</v>
      </c>
      <c r="B393">
        <v>6</v>
      </c>
      <c r="C393">
        <v>30</v>
      </c>
      <c r="D393" t="s">
        <v>1283</v>
      </c>
      <c r="E393">
        <v>18</v>
      </c>
      <c r="F393" t="s">
        <v>1287</v>
      </c>
      <c r="G393">
        <v>6051</v>
      </c>
      <c r="H393" t="s">
        <v>68</v>
      </c>
      <c r="I393" t="s">
        <v>1103</v>
      </c>
      <c r="J393" t="s">
        <v>1093</v>
      </c>
      <c r="L393">
        <v>-190704.62</v>
      </c>
    </row>
    <row r="394" spans="1:12">
      <c r="A394">
        <v>2018</v>
      </c>
      <c r="B394">
        <v>6</v>
      </c>
      <c r="C394">
        <v>30</v>
      </c>
      <c r="D394" t="s">
        <v>1283</v>
      </c>
      <c r="E394">
        <v>19</v>
      </c>
      <c r="F394" t="s">
        <v>1288</v>
      </c>
      <c r="G394">
        <v>660211</v>
      </c>
      <c r="H394" t="s">
        <v>123</v>
      </c>
      <c r="I394" t="s">
        <v>14</v>
      </c>
      <c r="J394" t="s">
        <v>1093</v>
      </c>
      <c r="K394">
        <v>38001.760000000002</v>
      </c>
    </row>
    <row r="395" spans="1:12">
      <c r="A395">
        <v>2018</v>
      </c>
      <c r="B395">
        <v>6</v>
      </c>
      <c r="C395">
        <v>30</v>
      </c>
      <c r="D395" t="s">
        <v>1283</v>
      </c>
      <c r="E395">
        <v>20</v>
      </c>
      <c r="F395" t="s">
        <v>1288</v>
      </c>
      <c r="G395">
        <v>660211</v>
      </c>
      <c r="H395" t="s">
        <v>123</v>
      </c>
      <c r="I395" t="s">
        <v>1103</v>
      </c>
      <c r="J395" t="s">
        <v>1093</v>
      </c>
      <c r="K395">
        <v>-38001.760000000002</v>
      </c>
    </row>
    <row r="396" spans="1:12">
      <c r="A396">
        <v>2018</v>
      </c>
      <c r="B396">
        <v>6</v>
      </c>
      <c r="C396">
        <v>30</v>
      </c>
      <c r="D396" t="s">
        <v>1283</v>
      </c>
      <c r="E396">
        <v>21</v>
      </c>
      <c r="F396" t="s">
        <v>1288</v>
      </c>
      <c r="G396">
        <v>6051</v>
      </c>
      <c r="H396" t="s">
        <v>68</v>
      </c>
      <c r="I396" t="s">
        <v>731</v>
      </c>
      <c r="J396" t="s">
        <v>1093</v>
      </c>
      <c r="L396">
        <v>38001.760000000002</v>
      </c>
    </row>
    <row r="397" spans="1:12">
      <c r="A397">
        <v>2018</v>
      </c>
      <c r="B397">
        <v>6</v>
      </c>
      <c r="C397">
        <v>30</v>
      </c>
      <c r="D397" t="s">
        <v>1283</v>
      </c>
      <c r="E397">
        <v>22</v>
      </c>
      <c r="F397" t="s">
        <v>1288</v>
      </c>
      <c r="G397">
        <v>6051</v>
      </c>
      <c r="H397" t="s">
        <v>68</v>
      </c>
      <c r="I397" t="s">
        <v>1103</v>
      </c>
      <c r="J397" t="s">
        <v>1093</v>
      </c>
      <c r="L397">
        <v>-38001.760000000002</v>
      </c>
    </row>
    <row r="398" spans="1:12">
      <c r="A398">
        <v>2018</v>
      </c>
      <c r="B398">
        <v>6</v>
      </c>
      <c r="C398">
        <v>30</v>
      </c>
      <c r="D398" t="s">
        <v>1283</v>
      </c>
      <c r="E398">
        <v>23</v>
      </c>
      <c r="F398" t="s">
        <v>1134</v>
      </c>
      <c r="G398">
        <v>6101</v>
      </c>
      <c r="H398" t="s">
        <v>1097</v>
      </c>
      <c r="I398" t="s">
        <v>14</v>
      </c>
      <c r="J398" t="s">
        <v>1098</v>
      </c>
      <c r="L398">
        <v>-104295.88</v>
      </c>
    </row>
    <row r="399" spans="1:12">
      <c r="A399">
        <v>2018</v>
      </c>
      <c r="B399">
        <v>6</v>
      </c>
      <c r="C399">
        <v>30</v>
      </c>
      <c r="D399" t="s">
        <v>1283</v>
      </c>
      <c r="E399">
        <v>24</v>
      </c>
      <c r="F399" t="s">
        <v>1134</v>
      </c>
      <c r="G399">
        <v>6101</v>
      </c>
      <c r="H399" t="s">
        <v>1097</v>
      </c>
      <c r="I399" t="s">
        <v>15</v>
      </c>
      <c r="J399" t="s">
        <v>1098</v>
      </c>
      <c r="L399">
        <v>104295.88</v>
      </c>
    </row>
    <row r="400" spans="1:12">
      <c r="A400">
        <v>2018</v>
      </c>
      <c r="B400">
        <v>6</v>
      </c>
      <c r="C400">
        <v>30</v>
      </c>
      <c r="D400" t="s">
        <v>1283</v>
      </c>
      <c r="E400">
        <v>25</v>
      </c>
      <c r="F400" t="s">
        <v>1289</v>
      </c>
      <c r="G400">
        <v>6021060101</v>
      </c>
      <c r="H400" t="s">
        <v>980</v>
      </c>
      <c r="I400" t="s">
        <v>9</v>
      </c>
      <c r="J400" t="s">
        <v>1113</v>
      </c>
      <c r="L400">
        <v>-82000</v>
      </c>
    </row>
    <row r="401" spans="1:12">
      <c r="A401">
        <v>2018</v>
      </c>
      <c r="B401">
        <v>6</v>
      </c>
      <c r="C401">
        <v>30</v>
      </c>
      <c r="D401" t="s">
        <v>1283</v>
      </c>
      <c r="E401">
        <v>26</v>
      </c>
      <c r="F401" t="s">
        <v>1290</v>
      </c>
      <c r="G401">
        <v>6021060101</v>
      </c>
      <c r="H401" t="s">
        <v>980</v>
      </c>
      <c r="I401" t="s">
        <v>8</v>
      </c>
      <c r="J401" t="s">
        <v>1113</v>
      </c>
      <c r="L401">
        <v>-427400</v>
      </c>
    </row>
    <row r="402" spans="1:12">
      <c r="A402">
        <v>2018</v>
      </c>
      <c r="B402">
        <v>6</v>
      </c>
      <c r="C402">
        <v>30</v>
      </c>
      <c r="D402" t="s">
        <v>1283</v>
      </c>
      <c r="E402">
        <v>27</v>
      </c>
      <c r="F402" t="s">
        <v>1291</v>
      </c>
      <c r="G402">
        <v>6021060101</v>
      </c>
      <c r="H402" t="s">
        <v>980</v>
      </c>
      <c r="I402" t="s">
        <v>14</v>
      </c>
      <c r="J402" t="s">
        <v>1113</v>
      </c>
      <c r="L402">
        <v>-107900</v>
      </c>
    </row>
    <row r="403" spans="1:12">
      <c r="A403">
        <v>2018</v>
      </c>
      <c r="B403">
        <v>6</v>
      </c>
      <c r="C403">
        <v>30</v>
      </c>
      <c r="D403" t="s">
        <v>1283</v>
      </c>
      <c r="E403">
        <v>28</v>
      </c>
      <c r="F403" t="s">
        <v>1292</v>
      </c>
      <c r="G403">
        <v>6021060101</v>
      </c>
      <c r="H403" t="s">
        <v>980</v>
      </c>
      <c r="I403" t="s">
        <v>6</v>
      </c>
      <c r="J403" t="s">
        <v>1113</v>
      </c>
      <c r="L403">
        <v>617300</v>
      </c>
    </row>
    <row r="404" spans="1:12">
      <c r="A404">
        <v>2018</v>
      </c>
      <c r="B404">
        <v>6</v>
      </c>
      <c r="C404">
        <v>30</v>
      </c>
      <c r="D404" t="s">
        <v>1283</v>
      </c>
      <c r="E404">
        <v>29</v>
      </c>
      <c r="F404" t="s">
        <v>1293</v>
      </c>
      <c r="G404">
        <v>6021060101</v>
      </c>
      <c r="H404" t="s">
        <v>980</v>
      </c>
      <c r="I404" t="s">
        <v>6</v>
      </c>
      <c r="J404" t="s">
        <v>1093</v>
      </c>
      <c r="L404">
        <v>-16996.849999999999</v>
      </c>
    </row>
    <row r="405" spans="1:12">
      <c r="A405">
        <v>2018</v>
      </c>
      <c r="B405">
        <v>6</v>
      </c>
      <c r="C405">
        <v>30</v>
      </c>
      <c r="D405" t="s">
        <v>1283</v>
      </c>
      <c r="E405">
        <v>30</v>
      </c>
      <c r="F405" t="s">
        <v>1293</v>
      </c>
      <c r="G405">
        <v>6021060101</v>
      </c>
      <c r="H405" t="s">
        <v>980</v>
      </c>
      <c r="I405" t="s">
        <v>731</v>
      </c>
      <c r="J405" t="s">
        <v>1093</v>
      </c>
      <c r="L405">
        <v>16996.849999999999</v>
      </c>
    </row>
    <row r="406" spans="1:12">
      <c r="A406">
        <v>2018</v>
      </c>
      <c r="B406">
        <v>6</v>
      </c>
      <c r="C406">
        <v>30</v>
      </c>
      <c r="D406" t="s">
        <v>1283</v>
      </c>
      <c r="E406">
        <v>31</v>
      </c>
      <c r="F406" t="s">
        <v>1294</v>
      </c>
      <c r="G406">
        <v>6021060101</v>
      </c>
      <c r="H406" t="s">
        <v>980</v>
      </c>
      <c r="I406" t="s">
        <v>6</v>
      </c>
      <c r="J406" t="s">
        <v>1093</v>
      </c>
      <c r="L406">
        <v>-433962.26</v>
      </c>
    </row>
    <row r="407" spans="1:12">
      <c r="A407">
        <v>2018</v>
      </c>
      <c r="B407">
        <v>6</v>
      </c>
      <c r="C407">
        <v>30</v>
      </c>
      <c r="D407" t="s">
        <v>1283</v>
      </c>
      <c r="E407">
        <v>32</v>
      </c>
      <c r="F407" t="s">
        <v>1294</v>
      </c>
      <c r="G407">
        <v>6021060101</v>
      </c>
      <c r="H407" t="s">
        <v>980</v>
      </c>
      <c r="I407" t="s">
        <v>731</v>
      </c>
      <c r="J407" t="s">
        <v>1093</v>
      </c>
      <c r="L407">
        <v>433962.26</v>
      </c>
    </row>
    <row r="408" spans="1:12">
      <c r="A408">
        <v>2018</v>
      </c>
      <c r="B408">
        <v>6</v>
      </c>
      <c r="C408">
        <v>30</v>
      </c>
      <c r="D408" t="s">
        <v>1283</v>
      </c>
      <c r="E408">
        <v>33</v>
      </c>
      <c r="F408" t="s">
        <v>1196</v>
      </c>
      <c r="G408">
        <v>6021060101</v>
      </c>
      <c r="H408" t="s">
        <v>980</v>
      </c>
      <c r="I408" t="s">
        <v>6</v>
      </c>
      <c r="J408" t="s">
        <v>1093</v>
      </c>
      <c r="L408">
        <v>-330712.78000000003</v>
      </c>
    </row>
    <row r="409" spans="1:12">
      <c r="A409">
        <v>2018</v>
      </c>
      <c r="B409">
        <v>6</v>
      </c>
      <c r="C409">
        <v>30</v>
      </c>
      <c r="D409" t="s">
        <v>1283</v>
      </c>
      <c r="E409">
        <v>34</v>
      </c>
      <c r="F409" t="s">
        <v>1196</v>
      </c>
      <c r="G409">
        <v>6021060101</v>
      </c>
      <c r="H409" t="s">
        <v>980</v>
      </c>
      <c r="I409" t="s">
        <v>731</v>
      </c>
      <c r="J409" t="s">
        <v>1093</v>
      </c>
      <c r="L409">
        <v>330712.78000000003</v>
      </c>
    </row>
    <row r="410" spans="1:12">
      <c r="A410">
        <v>2018</v>
      </c>
      <c r="B410">
        <v>6</v>
      </c>
      <c r="C410">
        <v>30</v>
      </c>
      <c r="D410" t="s">
        <v>1283</v>
      </c>
      <c r="E410">
        <v>35</v>
      </c>
      <c r="F410" t="s">
        <v>1295</v>
      </c>
      <c r="G410">
        <v>6021060101</v>
      </c>
      <c r="H410" t="s">
        <v>980</v>
      </c>
      <c r="I410" t="s">
        <v>6</v>
      </c>
      <c r="J410" t="s">
        <v>1093</v>
      </c>
      <c r="L410">
        <v>-172574.31</v>
      </c>
    </row>
    <row r="411" spans="1:12">
      <c r="A411">
        <v>2018</v>
      </c>
      <c r="B411">
        <v>6</v>
      </c>
      <c r="C411">
        <v>30</v>
      </c>
      <c r="D411" t="s">
        <v>1283</v>
      </c>
      <c r="E411">
        <v>36</v>
      </c>
      <c r="F411" t="s">
        <v>1295</v>
      </c>
      <c r="G411">
        <v>6021060101</v>
      </c>
      <c r="H411" t="s">
        <v>980</v>
      </c>
      <c r="I411" t="s">
        <v>731</v>
      </c>
      <c r="J411" t="s">
        <v>1093</v>
      </c>
      <c r="L411">
        <v>172574.31</v>
      </c>
    </row>
    <row r="412" spans="1:12">
      <c r="A412">
        <v>2018</v>
      </c>
      <c r="B412">
        <v>6</v>
      </c>
      <c r="C412">
        <v>30</v>
      </c>
      <c r="D412" t="s">
        <v>1283</v>
      </c>
      <c r="E412">
        <v>37</v>
      </c>
      <c r="F412" t="s">
        <v>1296</v>
      </c>
      <c r="G412">
        <v>6021060101</v>
      </c>
      <c r="H412" t="s">
        <v>980</v>
      </c>
      <c r="I412" t="s">
        <v>6</v>
      </c>
      <c r="J412" t="s">
        <v>1093</v>
      </c>
      <c r="L412">
        <v>-32623.08</v>
      </c>
    </row>
    <row r="413" spans="1:12">
      <c r="A413">
        <v>2018</v>
      </c>
      <c r="B413">
        <v>6</v>
      </c>
      <c r="C413">
        <v>30</v>
      </c>
      <c r="D413" t="s">
        <v>1283</v>
      </c>
      <c r="E413">
        <v>38</v>
      </c>
      <c r="F413" t="s">
        <v>1296</v>
      </c>
      <c r="G413">
        <v>6021060101</v>
      </c>
      <c r="H413" t="s">
        <v>980</v>
      </c>
      <c r="I413" t="s">
        <v>731</v>
      </c>
      <c r="J413" t="s">
        <v>1093</v>
      </c>
      <c r="L413">
        <v>32623.08</v>
      </c>
    </row>
    <row r="414" spans="1:12">
      <c r="A414">
        <v>2018</v>
      </c>
      <c r="B414">
        <v>6</v>
      </c>
      <c r="C414">
        <v>30</v>
      </c>
      <c r="D414" t="s">
        <v>1283</v>
      </c>
      <c r="E414">
        <v>39</v>
      </c>
      <c r="F414" t="s">
        <v>1297</v>
      </c>
      <c r="G414">
        <v>6021060101</v>
      </c>
      <c r="H414" t="s">
        <v>980</v>
      </c>
      <c r="I414" t="s">
        <v>6</v>
      </c>
      <c r="J414" t="s">
        <v>1093</v>
      </c>
      <c r="L414">
        <v>-31555.31</v>
      </c>
    </row>
    <row r="415" spans="1:12">
      <c r="A415">
        <v>2018</v>
      </c>
      <c r="B415">
        <v>6</v>
      </c>
      <c r="C415">
        <v>30</v>
      </c>
      <c r="D415" t="s">
        <v>1283</v>
      </c>
      <c r="E415">
        <v>40</v>
      </c>
      <c r="F415" t="s">
        <v>1297</v>
      </c>
      <c r="G415">
        <v>6021060101</v>
      </c>
      <c r="H415" t="s">
        <v>980</v>
      </c>
      <c r="I415" t="s">
        <v>731</v>
      </c>
      <c r="J415" t="s">
        <v>1093</v>
      </c>
      <c r="L415">
        <v>31555.31</v>
      </c>
    </row>
    <row r="416" spans="1:12">
      <c r="A416">
        <v>2018</v>
      </c>
      <c r="B416">
        <v>6</v>
      </c>
      <c r="C416">
        <v>30</v>
      </c>
      <c r="D416" t="s">
        <v>1298</v>
      </c>
      <c r="E416">
        <v>1</v>
      </c>
      <c r="F416" t="s">
        <v>1091</v>
      </c>
      <c r="G416">
        <v>6111</v>
      </c>
      <c r="H416" t="s">
        <v>64</v>
      </c>
      <c r="I416" t="s">
        <v>13</v>
      </c>
      <c r="J416" t="s">
        <v>1093</v>
      </c>
      <c r="L416">
        <v>-894645.05</v>
      </c>
    </row>
    <row r="417" spans="1:12">
      <c r="A417">
        <v>2018</v>
      </c>
      <c r="B417">
        <v>6</v>
      </c>
      <c r="C417">
        <v>30</v>
      </c>
      <c r="D417" t="s">
        <v>1298</v>
      </c>
      <c r="E417">
        <v>2</v>
      </c>
      <c r="F417" t="s">
        <v>1091</v>
      </c>
      <c r="G417">
        <v>6111</v>
      </c>
      <c r="H417" t="s">
        <v>64</v>
      </c>
      <c r="I417" t="s">
        <v>4</v>
      </c>
      <c r="J417" t="s">
        <v>1093</v>
      </c>
      <c r="L417">
        <v>894645.05</v>
      </c>
    </row>
    <row r="418" spans="1:12">
      <c r="A418">
        <v>2018</v>
      </c>
      <c r="B418">
        <v>6</v>
      </c>
      <c r="C418">
        <v>30</v>
      </c>
      <c r="D418" t="s">
        <v>1298</v>
      </c>
      <c r="E418">
        <v>3</v>
      </c>
      <c r="F418" t="s">
        <v>1277</v>
      </c>
      <c r="G418">
        <v>6111</v>
      </c>
      <c r="H418" t="s">
        <v>64</v>
      </c>
      <c r="I418" t="s">
        <v>12</v>
      </c>
      <c r="J418" t="s">
        <v>1093</v>
      </c>
      <c r="L418">
        <v>-364393.84</v>
      </c>
    </row>
    <row r="419" spans="1:12">
      <c r="A419">
        <v>2018</v>
      </c>
      <c r="B419">
        <v>6</v>
      </c>
      <c r="C419">
        <v>30</v>
      </c>
      <c r="D419" t="s">
        <v>1298</v>
      </c>
      <c r="E419">
        <v>4</v>
      </c>
      <c r="F419" t="s">
        <v>1277</v>
      </c>
      <c r="G419">
        <v>6111</v>
      </c>
      <c r="H419" t="s">
        <v>64</v>
      </c>
      <c r="I419" t="s">
        <v>4</v>
      </c>
      <c r="J419" t="s">
        <v>1093</v>
      </c>
      <c r="L419">
        <v>364393.84</v>
      </c>
    </row>
    <row r="420" spans="1:12">
      <c r="A420">
        <v>2018</v>
      </c>
      <c r="B420">
        <v>6</v>
      </c>
      <c r="C420">
        <v>30</v>
      </c>
      <c r="D420" t="s">
        <v>1298</v>
      </c>
      <c r="E420">
        <v>5</v>
      </c>
      <c r="F420" t="s">
        <v>1278</v>
      </c>
      <c r="G420">
        <v>6111</v>
      </c>
      <c r="H420" t="s">
        <v>64</v>
      </c>
      <c r="I420" t="s">
        <v>12</v>
      </c>
      <c r="J420" t="s">
        <v>1093</v>
      </c>
      <c r="L420">
        <v>-73580.44</v>
      </c>
    </row>
    <row r="421" spans="1:12">
      <c r="A421">
        <v>2018</v>
      </c>
      <c r="B421">
        <v>6</v>
      </c>
      <c r="C421">
        <v>30</v>
      </c>
      <c r="D421" t="s">
        <v>1298</v>
      </c>
      <c r="E421">
        <v>6</v>
      </c>
      <c r="F421" t="s">
        <v>1278</v>
      </c>
      <c r="G421">
        <v>6111</v>
      </c>
      <c r="H421" t="s">
        <v>64</v>
      </c>
      <c r="I421" t="s">
        <v>4</v>
      </c>
      <c r="J421" t="s">
        <v>1093</v>
      </c>
      <c r="L421">
        <v>73580.44</v>
      </c>
    </row>
    <row r="422" spans="1:12">
      <c r="A422">
        <v>2018</v>
      </c>
      <c r="B422">
        <v>6</v>
      </c>
      <c r="C422">
        <v>30</v>
      </c>
      <c r="D422" t="s">
        <v>1298</v>
      </c>
      <c r="E422">
        <v>7</v>
      </c>
      <c r="F422" t="s">
        <v>1279</v>
      </c>
      <c r="G422">
        <v>6101</v>
      </c>
      <c r="H422" t="s">
        <v>1097</v>
      </c>
      <c r="I422" t="s">
        <v>12</v>
      </c>
      <c r="J422" t="s">
        <v>1098</v>
      </c>
      <c r="L422">
        <v>-17740</v>
      </c>
    </row>
    <row r="423" spans="1:12">
      <c r="A423">
        <v>2018</v>
      </c>
      <c r="B423">
        <v>6</v>
      </c>
      <c r="C423">
        <v>30</v>
      </c>
      <c r="D423" t="s">
        <v>1298</v>
      </c>
      <c r="E423">
        <v>8</v>
      </c>
      <c r="F423" t="s">
        <v>1279</v>
      </c>
      <c r="G423">
        <v>6101</v>
      </c>
      <c r="H423" t="s">
        <v>1097</v>
      </c>
      <c r="I423" t="s">
        <v>4</v>
      </c>
      <c r="J423" t="s">
        <v>1098</v>
      </c>
      <c r="L423">
        <v>17740</v>
      </c>
    </row>
    <row r="424" spans="1:12">
      <c r="A424">
        <v>2018</v>
      </c>
      <c r="B424">
        <v>6</v>
      </c>
      <c r="C424">
        <v>30</v>
      </c>
      <c r="D424" t="s">
        <v>1298</v>
      </c>
      <c r="E424">
        <v>9</v>
      </c>
      <c r="F424" t="s">
        <v>1095</v>
      </c>
      <c r="G424">
        <v>6101</v>
      </c>
      <c r="H424" t="s">
        <v>1097</v>
      </c>
      <c r="I424" t="s">
        <v>12</v>
      </c>
      <c r="J424" t="s">
        <v>1098</v>
      </c>
      <c r="L424">
        <v>-4549361.54</v>
      </c>
    </row>
    <row r="425" spans="1:12">
      <c r="A425">
        <v>2018</v>
      </c>
      <c r="B425">
        <v>6</v>
      </c>
      <c r="C425">
        <v>30</v>
      </c>
      <c r="D425" t="s">
        <v>1298</v>
      </c>
      <c r="E425">
        <v>10</v>
      </c>
      <c r="F425" t="s">
        <v>1095</v>
      </c>
      <c r="G425">
        <v>6101</v>
      </c>
      <c r="H425" t="s">
        <v>1097</v>
      </c>
      <c r="I425" t="s">
        <v>15</v>
      </c>
      <c r="J425" t="s">
        <v>1098</v>
      </c>
      <c r="L425">
        <v>4549361.54</v>
      </c>
    </row>
    <row r="426" spans="1:12">
      <c r="A426">
        <v>2018</v>
      </c>
      <c r="B426">
        <v>6</v>
      </c>
      <c r="C426">
        <v>30</v>
      </c>
      <c r="D426" t="s">
        <v>1298</v>
      </c>
      <c r="E426">
        <v>11</v>
      </c>
      <c r="F426" t="s">
        <v>1153</v>
      </c>
      <c r="G426">
        <v>6021060201</v>
      </c>
      <c r="H426" t="s">
        <v>980</v>
      </c>
      <c r="I426" t="s">
        <v>13</v>
      </c>
      <c r="J426" t="s">
        <v>1113</v>
      </c>
      <c r="L426">
        <v>-4067.51</v>
      </c>
    </row>
    <row r="427" spans="1:12">
      <c r="A427">
        <v>2018</v>
      </c>
      <c r="B427">
        <v>6</v>
      </c>
      <c r="C427">
        <v>30</v>
      </c>
      <c r="D427" t="s">
        <v>1298</v>
      </c>
      <c r="E427">
        <v>12</v>
      </c>
      <c r="F427" t="s">
        <v>1154</v>
      </c>
      <c r="G427">
        <v>6021060201</v>
      </c>
      <c r="H427" t="s">
        <v>980</v>
      </c>
      <c r="I427" t="s">
        <v>15</v>
      </c>
      <c r="J427" t="s">
        <v>1113</v>
      </c>
      <c r="L427">
        <v>-1434.33</v>
      </c>
    </row>
    <row r="428" spans="1:12">
      <c r="A428">
        <v>2018</v>
      </c>
      <c r="B428">
        <v>6</v>
      </c>
      <c r="C428">
        <v>30</v>
      </c>
      <c r="D428" t="s">
        <v>1298</v>
      </c>
      <c r="E428">
        <v>13</v>
      </c>
      <c r="F428" t="s">
        <v>1155</v>
      </c>
      <c r="G428">
        <v>6021060201</v>
      </c>
      <c r="H428" t="s">
        <v>980</v>
      </c>
      <c r="I428" t="s">
        <v>6</v>
      </c>
      <c r="J428" t="s">
        <v>1113</v>
      </c>
      <c r="L428">
        <v>17103.02</v>
      </c>
    </row>
    <row r="429" spans="1:12">
      <c r="A429">
        <v>2018</v>
      </c>
      <c r="B429">
        <v>6</v>
      </c>
      <c r="C429">
        <v>30</v>
      </c>
      <c r="D429" t="s">
        <v>1298</v>
      </c>
      <c r="E429">
        <v>14</v>
      </c>
      <c r="F429" t="s">
        <v>1152</v>
      </c>
      <c r="G429">
        <v>6021060201</v>
      </c>
      <c r="H429" t="s">
        <v>980</v>
      </c>
      <c r="I429" t="s">
        <v>12</v>
      </c>
      <c r="J429" t="s">
        <v>1113</v>
      </c>
      <c r="L429">
        <v>-11601.18</v>
      </c>
    </row>
    <row r="430" spans="1:12">
      <c r="A430">
        <v>2018</v>
      </c>
      <c r="B430">
        <v>6</v>
      </c>
      <c r="C430">
        <v>30</v>
      </c>
      <c r="D430" t="s">
        <v>1298</v>
      </c>
      <c r="E430">
        <v>15</v>
      </c>
      <c r="F430" t="s">
        <v>1299</v>
      </c>
      <c r="G430">
        <v>6111</v>
      </c>
      <c r="H430" t="s">
        <v>64</v>
      </c>
      <c r="I430" t="s">
        <v>13</v>
      </c>
      <c r="J430" t="s">
        <v>1093</v>
      </c>
      <c r="L430">
        <v>-723287.67</v>
      </c>
    </row>
    <row r="431" spans="1:12">
      <c r="A431">
        <v>2018</v>
      </c>
      <c r="B431">
        <v>6</v>
      </c>
      <c r="C431">
        <v>30</v>
      </c>
      <c r="D431" t="s">
        <v>1298</v>
      </c>
      <c r="E431">
        <v>16</v>
      </c>
      <c r="F431" t="s">
        <v>1299</v>
      </c>
      <c r="G431">
        <v>6111</v>
      </c>
      <c r="H431" t="s">
        <v>64</v>
      </c>
      <c r="I431" t="s">
        <v>10</v>
      </c>
      <c r="J431" t="s">
        <v>1093</v>
      </c>
      <c r="L431">
        <v>723287.67</v>
      </c>
    </row>
    <row r="432" spans="1:12">
      <c r="A432">
        <v>2018</v>
      </c>
      <c r="B432">
        <v>6</v>
      </c>
      <c r="C432">
        <v>30</v>
      </c>
      <c r="D432" t="s">
        <v>1298</v>
      </c>
      <c r="E432">
        <v>17</v>
      </c>
      <c r="F432" t="s">
        <v>1300</v>
      </c>
      <c r="G432">
        <v>60110101</v>
      </c>
      <c r="H432" t="s">
        <v>1301</v>
      </c>
      <c r="I432" t="s">
        <v>21</v>
      </c>
      <c r="J432" t="s">
        <v>1093</v>
      </c>
      <c r="L432">
        <v>416666.67</v>
      </c>
    </row>
    <row r="433" spans="1:12">
      <c r="A433">
        <v>2018</v>
      </c>
      <c r="B433">
        <v>6</v>
      </c>
      <c r="C433">
        <v>30</v>
      </c>
      <c r="D433" t="s">
        <v>1298</v>
      </c>
      <c r="E433">
        <v>18</v>
      </c>
      <c r="F433" t="s">
        <v>1300</v>
      </c>
      <c r="G433">
        <v>60110101</v>
      </c>
      <c r="H433" t="s">
        <v>1301</v>
      </c>
      <c r="I433" t="s">
        <v>4</v>
      </c>
      <c r="J433" t="s">
        <v>1093</v>
      </c>
      <c r="L433">
        <v>-416666.67</v>
      </c>
    </row>
    <row r="434" spans="1:12">
      <c r="A434">
        <v>2018</v>
      </c>
      <c r="B434">
        <v>6</v>
      </c>
      <c r="C434">
        <v>30</v>
      </c>
      <c r="D434" t="s">
        <v>1302</v>
      </c>
      <c r="E434">
        <v>1</v>
      </c>
      <c r="F434" t="s">
        <v>1180</v>
      </c>
      <c r="G434">
        <v>60210703</v>
      </c>
      <c r="H434" t="s">
        <v>1102</v>
      </c>
      <c r="I434" t="s">
        <v>23</v>
      </c>
      <c r="J434" t="s">
        <v>1093</v>
      </c>
      <c r="L434">
        <v>-377358.49</v>
      </c>
    </row>
    <row r="435" spans="1:12">
      <c r="A435">
        <v>2018</v>
      </c>
      <c r="B435">
        <v>6</v>
      </c>
      <c r="C435">
        <v>30</v>
      </c>
      <c r="D435" t="s">
        <v>1302</v>
      </c>
      <c r="E435">
        <v>2</v>
      </c>
      <c r="F435" t="s">
        <v>1180</v>
      </c>
      <c r="G435">
        <v>60210703</v>
      </c>
      <c r="H435" t="s">
        <v>1102</v>
      </c>
      <c r="I435" t="s">
        <v>1103</v>
      </c>
      <c r="J435" t="s">
        <v>1093</v>
      </c>
      <c r="L435">
        <v>377358.49</v>
      </c>
    </row>
    <row r="436" spans="1:12">
      <c r="A436">
        <v>2018</v>
      </c>
      <c r="B436">
        <v>6</v>
      </c>
      <c r="C436">
        <v>30</v>
      </c>
      <c r="D436" t="s">
        <v>1302</v>
      </c>
      <c r="E436">
        <v>3</v>
      </c>
      <c r="F436" t="s">
        <v>1105</v>
      </c>
      <c r="G436">
        <v>60110205</v>
      </c>
      <c r="H436" t="s">
        <v>1107</v>
      </c>
      <c r="I436" t="s">
        <v>10</v>
      </c>
      <c r="J436" t="s">
        <v>1093</v>
      </c>
      <c r="L436">
        <v>-1235495.3500000001</v>
      </c>
    </row>
    <row r="437" spans="1:12">
      <c r="A437">
        <v>2018</v>
      </c>
      <c r="B437">
        <v>6</v>
      </c>
      <c r="C437">
        <v>30</v>
      </c>
      <c r="D437" t="s">
        <v>1302</v>
      </c>
      <c r="E437">
        <v>4</v>
      </c>
      <c r="F437" t="s">
        <v>1105</v>
      </c>
      <c r="G437">
        <v>60110205</v>
      </c>
      <c r="H437" t="s">
        <v>1107</v>
      </c>
      <c r="I437" t="s">
        <v>4</v>
      </c>
      <c r="J437" t="s">
        <v>1093</v>
      </c>
      <c r="L437">
        <v>1235495.3500000001</v>
      </c>
    </row>
    <row r="438" spans="1:12">
      <c r="A438">
        <v>2018</v>
      </c>
      <c r="B438">
        <v>6</v>
      </c>
      <c r="C438">
        <v>30</v>
      </c>
      <c r="D438" t="s">
        <v>1302</v>
      </c>
      <c r="E438">
        <v>5</v>
      </c>
      <c r="F438" t="s">
        <v>1108</v>
      </c>
      <c r="G438">
        <v>6111</v>
      </c>
      <c r="H438" t="s">
        <v>64</v>
      </c>
      <c r="I438" t="s">
        <v>10</v>
      </c>
      <c r="J438" t="s">
        <v>1093</v>
      </c>
      <c r="L438">
        <v>825132.14</v>
      </c>
    </row>
    <row r="439" spans="1:12">
      <c r="A439">
        <v>2018</v>
      </c>
      <c r="B439">
        <v>6</v>
      </c>
      <c r="C439">
        <v>30</v>
      </c>
      <c r="D439" t="s">
        <v>1302</v>
      </c>
      <c r="E439">
        <v>6</v>
      </c>
      <c r="F439" t="s">
        <v>1108</v>
      </c>
      <c r="G439">
        <v>6111</v>
      </c>
      <c r="H439" t="s">
        <v>64</v>
      </c>
      <c r="I439" t="s">
        <v>18</v>
      </c>
      <c r="J439" t="s">
        <v>1093</v>
      </c>
      <c r="L439">
        <v>-870415.16</v>
      </c>
    </row>
    <row r="440" spans="1:12">
      <c r="A440">
        <v>2018</v>
      </c>
      <c r="B440">
        <v>6</v>
      </c>
      <c r="C440">
        <v>30</v>
      </c>
      <c r="D440" t="s">
        <v>1302</v>
      </c>
      <c r="E440">
        <v>7</v>
      </c>
      <c r="F440" t="s">
        <v>1110</v>
      </c>
      <c r="G440">
        <v>6101</v>
      </c>
      <c r="H440" t="s">
        <v>1097</v>
      </c>
      <c r="I440" t="s">
        <v>10</v>
      </c>
      <c r="J440" t="s">
        <v>1098</v>
      </c>
      <c r="L440">
        <v>2687814.5</v>
      </c>
    </row>
    <row r="441" spans="1:12">
      <c r="A441">
        <v>2018</v>
      </c>
      <c r="B441">
        <v>6</v>
      </c>
      <c r="C441">
        <v>30</v>
      </c>
      <c r="D441" t="s">
        <v>1302</v>
      </c>
      <c r="E441">
        <v>8</v>
      </c>
      <c r="F441" t="s">
        <v>1110</v>
      </c>
      <c r="G441">
        <v>6101</v>
      </c>
      <c r="H441" t="s">
        <v>1097</v>
      </c>
      <c r="I441" t="s">
        <v>8</v>
      </c>
      <c r="J441" t="s">
        <v>1098</v>
      </c>
      <c r="L441">
        <v>-2687814.5</v>
      </c>
    </row>
    <row r="442" spans="1:12">
      <c r="A442">
        <v>2018</v>
      </c>
      <c r="B442">
        <v>6</v>
      </c>
      <c r="C442">
        <v>30</v>
      </c>
      <c r="D442" t="s">
        <v>1302</v>
      </c>
      <c r="E442">
        <v>9</v>
      </c>
      <c r="F442" t="s">
        <v>1111</v>
      </c>
      <c r="G442">
        <v>6021060301</v>
      </c>
      <c r="H442" t="s">
        <v>980</v>
      </c>
      <c r="I442" t="s">
        <v>10</v>
      </c>
      <c r="J442" t="s">
        <v>1113</v>
      </c>
      <c r="L442">
        <v>-155347.69</v>
      </c>
    </row>
    <row r="443" spans="1:12">
      <c r="A443">
        <v>2018</v>
      </c>
      <c r="B443">
        <v>6</v>
      </c>
      <c r="C443">
        <v>30</v>
      </c>
      <c r="D443" t="s">
        <v>1302</v>
      </c>
      <c r="E443">
        <v>10</v>
      </c>
      <c r="F443" t="s">
        <v>1111</v>
      </c>
      <c r="G443">
        <v>6021060301</v>
      </c>
      <c r="H443" t="s">
        <v>980</v>
      </c>
      <c r="I443" t="s">
        <v>18</v>
      </c>
      <c r="J443" t="s">
        <v>1113</v>
      </c>
      <c r="L443">
        <v>-3318.36</v>
      </c>
    </row>
    <row r="444" spans="1:12">
      <c r="A444">
        <v>2018</v>
      </c>
      <c r="B444">
        <v>6</v>
      </c>
      <c r="C444">
        <v>30</v>
      </c>
      <c r="D444" t="s">
        <v>1302</v>
      </c>
      <c r="E444">
        <v>11</v>
      </c>
      <c r="F444" t="s">
        <v>1111</v>
      </c>
      <c r="G444">
        <v>6021060301</v>
      </c>
      <c r="H444" t="s">
        <v>980</v>
      </c>
      <c r="I444" t="s">
        <v>17</v>
      </c>
      <c r="J444" t="s">
        <v>1113</v>
      </c>
      <c r="L444">
        <v>-50265.75</v>
      </c>
    </row>
    <row r="445" spans="1:12">
      <c r="A445">
        <v>2018</v>
      </c>
      <c r="B445">
        <v>6</v>
      </c>
      <c r="C445">
        <v>30</v>
      </c>
      <c r="D445" t="s">
        <v>1302</v>
      </c>
      <c r="E445">
        <v>12</v>
      </c>
      <c r="F445" t="s">
        <v>1111</v>
      </c>
      <c r="G445">
        <v>6021060301</v>
      </c>
      <c r="H445" t="s">
        <v>980</v>
      </c>
      <c r="I445" t="s">
        <v>6</v>
      </c>
      <c r="J445" t="s">
        <v>1113</v>
      </c>
      <c r="L445">
        <v>208931.8</v>
      </c>
    </row>
    <row r="446" spans="1:12">
      <c r="A446">
        <v>2018</v>
      </c>
      <c r="B446">
        <v>6</v>
      </c>
      <c r="C446">
        <v>30</v>
      </c>
      <c r="D446" t="s">
        <v>1302</v>
      </c>
      <c r="E446">
        <v>13</v>
      </c>
      <c r="F446" t="s">
        <v>1108</v>
      </c>
      <c r="G446">
        <v>6111</v>
      </c>
      <c r="H446" t="s">
        <v>64</v>
      </c>
      <c r="I446" t="s">
        <v>12</v>
      </c>
      <c r="J446" t="s">
        <v>1093</v>
      </c>
      <c r="L446">
        <v>45283.02</v>
      </c>
    </row>
    <row r="447" spans="1:12">
      <c r="A447">
        <v>2018</v>
      </c>
      <c r="B447">
        <v>6</v>
      </c>
      <c r="C447">
        <v>30</v>
      </c>
      <c r="D447" t="s">
        <v>1302</v>
      </c>
      <c r="E447">
        <v>14</v>
      </c>
      <c r="F447" t="s">
        <v>1182</v>
      </c>
      <c r="G447">
        <v>6111</v>
      </c>
      <c r="H447" t="s">
        <v>64</v>
      </c>
      <c r="I447" t="s">
        <v>18</v>
      </c>
      <c r="J447" t="s">
        <v>1093</v>
      </c>
      <c r="L447">
        <v>-137630.39999999999</v>
      </c>
    </row>
    <row r="448" spans="1:12">
      <c r="A448">
        <v>2018</v>
      </c>
      <c r="B448">
        <v>6</v>
      </c>
      <c r="C448">
        <v>30</v>
      </c>
      <c r="D448" t="s">
        <v>1302</v>
      </c>
      <c r="E448">
        <v>15</v>
      </c>
      <c r="F448" t="s">
        <v>1182</v>
      </c>
      <c r="G448">
        <v>6111</v>
      </c>
      <c r="H448" t="s">
        <v>64</v>
      </c>
      <c r="I448" t="s">
        <v>731</v>
      </c>
      <c r="J448" t="s">
        <v>1151</v>
      </c>
      <c r="L448">
        <v>137630.39999999999</v>
      </c>
    </row>
    <row r="449" spans="1:12">
      <c r="A449">
        <v>2018</v>
      </c>
      <c r="B449">
        <v>6</v>
      </c>
      <c r="C449">
        <v>30</v>
      </c>
      <c r="D449" t="s">
        <v>1302</v>
      </c>
      <c r="E449">
        <v>16</v>
      </c>
      <c r="F449" t="s">
        <v>1303</v>
      </c>
      <c r="G449">
        <v>660211</v>
      </c>
      <c r="H449" t="s">
        <v>123</v>
      </c>
      <c r="I449" t="s">
        <v>1103</v>
      </c>
      <c r="J449" t="s">
        <v>1093</v>
      </c>
      <c r="K449">
        <v>692982</v>
      </c>
    </row>
    <row r="450" spans="1:12">
      <c r="A450">
        <v>2018</v>
      </c>
      <c r="B450">
        <v>6</v>
      </c>
      <c r="C450">
        <v>30</v>
      </c>
      <c r="D450" t="s">
        <v>1302</v>
      </c>
      <c r="E450">
        <v>17</v>
      </c>
      <c r="F450" t="s">
        <v>1303</v>
      </c>
      <c r="G450">
        <v>660211</v>
      </c>
      <c r="H450" t="s">
        <v>123</v>
      </c>
      <c r="I450" t="s">
        <v>23</v>
      </c>
      <c r="J450" t="s">
        <v>1093</v>
      </c>
      <c r="K450">
        <v>-692982</v>
      </c>
    </row>
    <row r="451" spans="1:12">
      <c r="A451">
        <v>2018</v>
      </c>
      <c r="B451">
        <v>6</v>
      </c>
      <c r="C451">
        <v>30</v>
      </c>
      <c r="F451" t="s">
        <v>1142</v>
      </c>
    </row>
    <row r="452" spans="1:12">
      <c r="A452">
        <v>2018</v>
      </c>
      <c r="B452">
        <v>6</v>
      </c>
      <c r="F452" t="s">
        <v>1143</v>
      </c>
    </row>
    <row r="453" spans="1:12">
      <c r="A453">
        <v>2018</v>
      </c>
      <c r="B453">
        <v>7</v>
      </c>
      <c r="C453">
        <v>31</v>
      </c>
      <c r="D453" t="s">
        <v>1304</v>
      </c>
      <c r="E453">
        <v>1</v>
      </c>
      <c r="F453" t="s">
        <v>1305</v>
      </c>
      <c r="G453">
        <v>60210703</v>
      </c>
      <c r="H453" t="s">
        <v>1102</v>
      </c>
      <c r="I453" t="s">
        <v>24</v>
      </c>
      <c r="J453" t="s">
        <v>1093</v>
      </c>
      <c r="L453">
        <v>106918.24</v>
      </c>
    </row>
    <row r="454" spans="1:12">
      <c r="A454">
        <v>2018</v>
      </c>
      <c r="B454">
        <v>7</v>
      </c>
      <c r="C454">
        <v>31</v>
      </c>
      <c r="D454" t="s">
        <v>1304</v>
      </c>
      <c r="E454">
        <v>2</v>
      </c>
      <c r="F454" t="s">
        <v>1305</v>
      </c>
      <c r="G454">
        <v>60210703</v>
      </c>
      <c r="H454" t="s">
        <v>1102</v>
      </c>
      <c r="I454" t="s">
        <v>1103</v>
      </c>
      <c r="J454" t="s">
        <v>1093</v>
      </c>
      <c r="L454">
        <v>-106918.24</v>
      </c>
    </row>
    <row r="455" spans="1:12">
      <c r="A455">
        <v>2018</v>
      </c>
      <c r="B455">
        <v>7</v>
      </c>
      <c r="C455">
        <v>31</v>
      </c>
      <c r="D455" t="s">
        <v>1306</v>
      </c>
      <c r="E455">
        <v>1</v>
      </c>
      <c r="F455" t="s">
        <v>1116</v>
      </c>
      <c r="G455">
        <v>6021060102</v>
      </c>
      <c r="H455" t="s">
        <v>1118</v>
      </c>
      <c r="I455" t="s">
        <v>14</v>
      </c>
      <c r="J455" t="s">
        <v>1093</v>
      </c>
      <c r="L455">
        <v>-1373.02</v>
      </c>
    </row>
    <row r="456" spans="1:12">
      <c r="A456">
        <v>2018</v>
      </c>
      <c r="B456">
        <v>7</v>
      </c>
      <c r="C456">
        <v>31</v>
      </c>
      <c r="D456" t="s">
        <v>1306</v>
      </c>
      <c r="E456">
        <v>2</v>
      </c>
      <c r="F456" t="s">
        <v>1116</v>
      </c>
      <c r="G456">
        <v>6021060102</v>
      </c>
      <c r="H456" t="s">
        <v>1118</v>
      </c>
      <c r="I456" t="s">
        <v>731</v>
      </c>
      <c r="J456" t="s">
        <v>1093</v>
      </c>
      <c r="L456">
        <v>1373.02</v>
      </c>
    </row>
    <row r="457" spans="1:12">
      <c r="A457">
        <v>2018</v>
      </c>
      <c r="B457">
        <v>7</v>
      </c>
      <c r="C457">
        <v>31</v>
      </c>
      <c r="D457" t="s">
        <v>1306</v>
      </c>
      <c r="E457">
        <v>3</v>
      </c>
      <c r="F457" t="s">
        <v>1119</v>
      </c>
      <c r="G457">
        <v>6021060101</v>
      </c>
      <c r="H457" t="s">
        <v>980</v>
      </c>
      <c r="I457" t="s">
        <v>14</v>
      </c>
      <c r="J457" t="s">
        <v>1093</v>
      </c>
      <c r="L457">
        <v>-111811.47</v>
      </c>
    </row>
    <row r="458" spans="1:12">
      <c r="A458">
        <v>2018</v>
      </c>
      <c r="B458">
        <v>7</v>
      </c>
      <c r="C458">
        <v>31</v>
      </c>
      <c r="D458" t="s">
        <v>1306</v>
      </c>
      <c r="E458">
        <v>4</v>
      </c>
      <c r="F458" t="s">
        <v>1119</v>
      </c>
      <c r="G458">
        <v>6021060101</v>
      </c>
      <c r="H458" t="s">
        <v>980</v>
      </c>
      <c r="I458" t="s">
        <v>15</v>
      </c>
      <c r="J458" t="s">
        <v>1093</v>
      </c>
      <c r="L458">
        <v>111811.47</v>
      </c>
    </row>
    <row r="459" spans="1:12">
      <c r="A459">
        <v>2018</v>
      </c>
      <c r="B459">
        <v>7</v>
      </c>
      <c r="C459">
        <v>31</v>
      </c>
      <c r="D459" t="s">
        <v>1306</v>
      </c>
      <c r="E459">
        <v>5</v>
      </c>
      <c r="F459" t="s">
        <v>1121</v>
      </c>
      <c r="G459">
        <v>6021060101</v>
      </c>
      <c r="H459" t="s">
        <v>980</v>
      </c>
      <c r="I459" t="s">
        <v>14</v>
      </c>
      <c r="J459" t="s">
        <v>1093</v>
      </c>
      <c r="L459">
        <v>-77032.899999999994</v>
      </c>
    </row>
    <row r="460" spans="1:12">
      <c r="A460">
        <v>2018</v>
      </c>
      <c r="B460">
        <v>7</v>
      </c>
      <c r="C460">
        <v>31</v>
      </c>
      <c r="D460" t="s">
        <v>1306</v>
      </c>
      <c r="E460">
        <v>6</v>
      </c>
      <c r="F460" t="s">
        <v>1121</v>
      </c>
      <c r="G460">
        <v>6021060101</v>
      </c>
      <c r="H460" t="s">
        <v>980</v>
      </c>
      <c r="I460" t="s">
        <v>15</v>
      </c>
      <c r="J460" t="s">
        <v>1093</v>
      </c>
      <c r="L460">
        <v>77032.899999999994</v>
      </c>
    </row>
    <row r="461" spans="1:12">
      <c r="A461">
        <v>2018</v>
      </c>
      <c r="B461">
        <v>7</v>
      </c>
      <c r="C461">
        <v>31</v>
      </c>
      <c r="D461" t="s">
        <v>1306</v>
      </c>
      <c r="E461">
        <v>7</v>
      </c>
      <c r="F461" t="s">
        <v>1122</v>
      </c>
      <c r="G461">
        <v>6021060102</v>
      </c>
      <c r="H461" t="s">
        <v>1118</v>
      </c>
      <c r="I461" t="s">
        <v>14</v>
      </c>
      <c r="J461" t="s">
        <v>1093</v>
      </c>
      <c r="L461">
        <v>-20797.169999999998</v>
      </c>
    </row>
    <row r="462" spans="1:12">
      <c r="A462">
        <v>2018</v>
      </c>
      <c r="B462">
        <v>7</v>
      </c>
      <c r="C462">
        <v>31</v>
      </c>
      <c r="D462" t="s">
        <v>1306</v>
      </c>
      <c r="E462">
        <v>8</v>
      </c>
      <c r="F462" t="s">
        <v>1122</v>
      </c>
      <c r="G462">
        <v>6021060102</v>
      </c>
      <c r="H462" t="s">
        <v>1118</v>
      </c>
      <c r="I462" t="s">
        <v>15</v>
      </c>
      <c r="J462" t="s">
        <v>1093</v>
      </c>
      <c r="L462">
        <v>20797.169999999998</v>
      </c>
    </row>
    <row r="463" spans="1:12">
      <c r="A463">
        <v>2018</v>
      </c>
      <c r="B463">
        <v>7</v>
      </c>
      <c r="C463">
        <v>31</v>
      </c>
      <c r="D463" t="s">
        <v>1306</v>
      </c>
      <c r="E463">
        <v>9</v>
      </c>
      <c r="F463" t="s">
        <v>1123</v>
      </c>
      <c r="G463">
        <v>6021060102</v>
      </c>
      <c r="H463" t="s">
        <v>1118</v>
      </c>
      <c r="I463" t="s">
        <v>14</v>
      </c>
      <c r="J463" t="s">
        <v>1093</v>
      </c>
      <c r="L463">
        <v>-5528.3</v>
      </c>
    </row>
    <row r="464" spans="1:12">
      <c r="A464">
        <v>2018</v>
      </c>
      <c r="B464">
        <v>7</v>
      </c>
      <c r="C464">
        <v>31</v>
      </c>
      <c r="D464" t="s">
        <v>1306</v>
      </c>
      <c r="E464">
        <v>10</v>
      </c>
      <c r="F464" t="s">
        <v>1123</v>
      </c>
      <c r="G464">
        <v>6021060102</v>
      </c>
      <c r="H464" t="s">
        <v>1118</v>
      </c>
      <c r="I464" t="s">
        <v>15</v>
      </c>
      <c r="J464" t="s">
        <v>1093</v>
      </c>
      <c r="L464">
        <v>5528.3</v>
      </c>
    </row>
    <row r="465" spans="1:12">
      <c r="A465">
        <v>2018</v>
      </c>
      <c r="B465">
        <v>7</v>
      </c>
      <c r="C465">
        <v>31</v>
      </c>
      <c r="D465" t="s">
        <v>1306</v>
      </c>
      <c r="E465">
        <v>11</v>
      </c>
      <c r="F465" t="s">
        <v>1307</v>
      </c>
      <c r="G465">
        <v>6021060102</v>
      </c>
      <c r="H465" t="s">
        <v>1118</v>
      </c>
      <c r="I465" t="s">
        <v>14</v>
      </c>
      <c r="J465" t="s">
        <v>1093</v>
      </c>
      <c r="L465">
        <v>-48288.98</v>
      </c>
    </row>
    <row r="466" spans="1:12">
      <c r="A466">
        <v>2018</v>
      </c>
      <c r="B466">
        <v>7</v>
      </c>
      <c r="C466">
        <v>31</v>
      </c>
      <c r="D466" t="s">
        <v>1306</v>
      </c>
      <c r="E466">
        <v>12</v>
      </c>
      <c r="F466" t="s">
        <v>1307</v>
      </c>
      <c r="G466">
        <v>6021060102</v>
      </c>
      <c r="H466" t="s">
        <v>1118</v>
      </c>
      <c r="I466" t="s">
        <v>731</v>
      </c>
      <c r="J466" t="s">
        <v>1093</v>
      </c>
      <c r="L466">
        <v>48288.98</v>
      </c>
    </row>
    <row r="467" spans="1:12">
      <c r="A467">
        <v>2018</v>
      </c>
      <c r="B467">
        <v>7</v>
      </c>
      <c r="C467">
        <v>31</v>
      </c>
      <c r="D467" t="s">
        <v>1306</v>
      </c>
      <c r="E467">
        <v>13</v>
      </c>
      <c r="F467" t="s">
        <v>1127</v>
      </c>
      <c r="G467">
        <v>6021060101</v>
      </c>
      <c r="H467" t="s">
        <v>980</v>
      </c>
      <c r="I467" t="s">
        <v>14</v>
      </c>
      <c r="J467" t="s">
        <v>1093</v>
      </c>
      <c r="L467">
        <v>-52578.98</v>
      </c>
    </row>
    <row r="468" spans="1:12">
      <c r="A468">
        <v>2018</v>
      </c>
      <c r="B468">
        <v>7</v>
      </c>
      <c r="C468">
        <v>31</v>
      </c>
      <c r="D468" t="s">
        <v>1306</v>
      </c>
      <c r="E468">
        <v>14</v>
      </c>
      <c r="F468" t="s">
        <v>1127</v>
      </c>
      <c r="G468">
        <v>6021060101</v>
      </c>
      <c r="H468" t="s">
        <v>980</v>
      </c>
      <c r="I468" t="s">
        <v>15</v>
      </c>
      <c r="J468" t="s">
        <v>1093</v>
      </c>
      <c r="L468">
        <v>52578.98</v>
      </c>
    </row>
    <row r="469" spans="1:12">
      <c r="A469">
        <v>2018</v>
      </c>
      <c r="B469">
        <v>7</v>
      </c>
      <c r="C469">
        <v>31</v>
      </c>
      <c r="D469" t="s">
        <v>1306</v>
      </c>
      <c r="E469">
        <v>15</v>
      </c>
      <c r="F469" t="s">
        <v>1134</v>
      </c>
      <c r="G469">
        <v>6101</v>
      </c>
      <c r="H469" t="s">
        <v>1097</v>
      </c>
      <c r="I469" t="s">
        <v>14</v>
      </c>
      <c r="J469" t="s">
        <v>1098</v>
      </c>
      <c r="L469">
        <v>588526.72</v>
      </c>
    </row>
    <row r="470" spans="1:12">
      <c r="A470">
        <v>2018</v>
      </c>
      <c r="B470">
        <v>7</v>
      </c>
      <c r="C470">
        <v>31</v>
      </c>
      <c r="D470" t="s">
        <v>1306</v>
      </c>
      <c r="E470">
        <v>16</v>
      </c>
      <c r="F470" t="s">
        <v>1134</v>
      </c>
      <c r="G470">
        <v>6101</v>
      </c>
      <c r="H470" t="s">
        <v>1097</v>
      </c>
      <c r="I470" t="s">
        <v>15</v>
      </c>
      <c r="J470" t="s">
        <v>1098</v>
      </c>
      <c r="L470">
        <v>-588526.72</v>
      </c>
    </row>
    <row r="471" spans="1:12">
      <c r="A471">
        <v>2018</v>
      </c>
      <c r="B471">
        <v>7</v>
      </c>
      <c r="C471">
        <v>31</v>
      </c>
      <c r="D471" t="s">
        <v>1306</v>
      </c>
      <c r="E471">
        <v>17</v>
      </c>
      <c r="F471" t="s">
        <v>1308</v>
      </c>
      <c r="G471">
        <v>6021060101</v>
      </c>
      <c r="H471" t="s">
        <v>980</v>
      </c>
      <c r="I471" t="s">
        <v>8</v>
      </c>
      <c r="J471" t="s">
        <v>1113</v>
      </c>
      <c r="L471">
        <v>-469000</v>
      </c>
    </row>
    <row r="472" spans="1:12">
      <c r="A472">
        <v>2018</v>
      </c>
      <c r="B472">
        <v>7</v>
      </c>
      <c r="C472">
        <v>31</v>
      </c>
      <c r="D472" t="s">
        <v>1306</v>
      </c>
      <c r="E472">
        <v>18</v>
      </c>
      <c r="F472" t="s">
        <v>1309</v>
      </c>
      <c r="G472">
        <v>6021060101</v>
      </c>
      <c r="H472" t="s">
        <v>980</v>
      </c>
      <c r="I472" t="s">
        <v>14</v>
      </c>
      <c r="J472" t="s">
        <v>1113</v>
      </c>
      <c r="L472">
        <v>-122300</v>
      </c>
    </row>
    <row r="473" spans="1:12">
      <c r="A473">
        <v>2018</v>
      </c>
      <c r="B473">
        <v>7</v>
      </c>
      <c r="C473">
        <v>31</v>
      </c>
      <c r="D473" t="s">
        <v>1306</v>
      </c>
      <c r="E473">
        <v>19</v>
      </c>
      <c r="F473" t="s">
        <v>1310</v>
      </c>
      <c r="G473">
        <v>6021060101</v>
      </c>
      <c r="H473" t="s">
        <v>980</v>
      </c>
      <c r="I473" t="s">
        <v>6</v>
      </c>
      <c r="J473" t="s">
        <v>1113</v>
      </c>
      <c r="L473">
        <v>591300</v>
      </c>
    </row>
    <row r="474" spans="1:12">
      <c r="A474">
        <v>2018</v>
      </c>
      <c r="B474">
        <v>7</v>
      </c>
      <c r="C474">
        <v>31</v>
      </c>
      <c r="D474" t="s">
        <v>1306</v>
      </c>
      <c r="E474">
        <v>20</v>
      </c>
      <c r="F474" t="s">
        <v>1311</v>
      </c>
      <c r="G474">
        <v>6021060103</v>
      </c>
      <c r="H474" t="s">
        <v>1216</v>
      </c>
      <c r="I474" t="s">
        <v>6</v>
      </c>
      <c r="J474" t="s">
        <v>1093</v>
      </c>
      <c r="L474">
        <v>-63108.56</v>
      </c>
    </row>
    <row r="475" spans="1:12">
      <c r="A475">
        <v>2018</v>
      </c>
      <c r="B475">
        <v>7</v>
      </c>
      <c r="C475">
        <v>31</v>
      </c>
      <c r="D475" t="s">
        <v>1306</v>
      </c>
      <c r="E475">
        <v>21</v>
      </c>
      <c r="F475" t="s">
        <v>1312</v>
      </c>
      <c r="G475">
        <v>6021060103</v>
      </c>
      <c r="H475" t="s">
        <v>1216</v>
      </c>
      <c r="I475" t="s">
        <v>8</v>
      </c>
      <c r="J475" t="s">
        <v>1093</v>
      </c>
      <c r="L475">
        <v>15777.14</v>
      </c>
    </row>
    <row r="476" spans="1:12">
      <c r="A476">
        <v>2018</v>
      </c>
      <c r="B476">
        <v>7</v>
      </c>
      <c r="C476">
        <v>31</v>
      </c>
      <c r="D476" t="s">
        <v>1306</v>
      </c>
      <c r="E476">
        <v>22</v>
      </c>
      <c r="F476" t="s">
        <v>1313</v>
      </c>
      <c r="G476">
        <v>6021060103</v>
      </c>
      <c r="H476" t="s">
        <v>1216</v>
      </c>
      <c r="I476" t="s">
        <v>731</v>
      </c>
      <c r="J476" t="s">
        <v>1093</v>
      </c>
      <c r="L476">
        <v>47331.42</v>
      </c>
    </row>
    <row r="477" spans="1:12">
      <c r="A477">
        <v>2018</v>
      </c>
      <c r="B477">
        <v>7</v>
      </c>
      <c r="C477">
        <v>31</v>
      </c>
      <c r="D477" t="s">
        <v>1306</v>
      </c>
      <c r="E477">
        <v>23</v>
      </c>
      <c r="F477" t="s">
        <v>1314</v>
      </c>
      <c r="G477">
        <v>6021060101</v>
      </c>
      <c r="H477" t="s">
        <v>980</v>
      </c>
      <c r="I477" t="s">
        <v>6</v>
      </c>
      <c r="J477" t="s">
        <v>1093</v>
      </c>
      <c r="L477">
        <v>-3799.79</v>
      </c>
    </row>
    <row r="478" spans="1:12">
      <c r="A478">
        <v>2018</v>
      </c>
      <c r="B478">
        <v>7</v>
      </c>
      <c r="C478">
        <v>31</v>
      </c>
      <c r="D478" t="s">
        <v>1306</v>
      </c>
      <c r="E478">
        <v>24</v>
      </c>
      <c r="F478" t="s">
        <v>1314</v>
      </c>
      <c r="G478">
        <v>6021060101</v>
      </c>
      <c r="H478" t="s">
        <v>980</v>
      </c>
      <c r="I478" t="s">
        <v>731</v>
      </c>
      <c r="J478" t="s">
        <v>1093</v>
      </c>
      <c r="L478">
        <v>3799.79</v>
      </c>
    </row>
    <row r="479" spans="1:12">
      <c r="A479">
        <v>2018</v>
      </c>
      <c r="B479">
        <v>7</v>
      </c>
      <c r="C479">
        <v>31</v>
      </c>
      <c r="D479" t="s">
        <v>1306</v>
      </c>
      <c r="E479">
        <v>25</v>
      </c>
      <c r="F479" t="s">
        <v>1315</v>
      </c>
      <c r="G479">
        <v>6021060201</v>
      </c>
      <c r="H479" t="s">
        <v>980</v>
      </c>
      <c r="I479" t="s">
        <v>14</v>
      </c>
      <c r="J479" t="s">
        <v>1093</v>
      </c>
      <c r="L479">
        <v>-90335.98</v>
      </c>
    </row>
    <row r="480" spans="1:12">
      <c r="A480">
        <v>2018</v>
      </c>
      <c r="B480">
        <v>7</v>
      </c>
      <c r="C480">
        <v>31</v>
      </c>
      <c r="D480" t="s">
        <v>1306</v>
      </c>
      <c r="E480">
        <v>26</v>
      </c>
      <c r="F480" t="s">
        <v>1315</v>
      </c>
      <c r="G480">
        <v>6021060201</v>
      </c>
      <c r="H480" t="s">
        <v>980</v>
      </c>
      <c r="I480" t="s">
        <v>6</v>
      </c>
      <c r="J480" t="s">
        <v>1093</v>
      </c>
      <c r="L480">
        <v>90335.98</v>
      </c>
    </row>
    <row r="481" spans="1:12">
      <c r="A481">
        <v>2018</v>
      </c>
      <c r="B481">
        <v>7</v>
      </c>
      <c r="C481">
        <v>31</v>
      </c>
      <c r="D481" t="s">
        <v>1306</v>
      </c>
      <c r="E481">
        <v>27</v>
      </c>
      <c r="F481" t="s">
        <v>1316</v>
      </c>
      <c r="G481">
        <v>6021060201</v>
      </c>
      <c r="H481" t="s">
        <v>980</v>
      </c>
      <c r="I481" t="s">
        <v>14</v>
      </c>
      <c r="J481" t="s">
        <v>1093</v>
      </c>
      <c r="L481">
        <v>-60952.75</v>
      </c>
    </row>
    <row r="482" spans="1:12">
      <c r="A482">
        <v>2018</v>
      </c>
      <c r="B482">
        <v>7</v>
      </c>
      <c r="C482">
        <v>31</v>
      </c>
      <c r="D482" t="s">
        <v>1306</v>
      </c>
      <c r="E482">
        <v>28</v>
      </c>
      <c r="F482" t="s">
        <v>1316</v>
      </c>
      <c r="G482">
        <v>6021060201</v>
      </c>
      <c r="H482" t="s">
        <v>980</v>
      </c>
      <c r="I482" t="s">
        <v>731</v>
      </c>
      <c r="J482" t="s">
        <v>1093</v>
      </c>
      <c r="L482">
        <v>60952.75</v>
      </c>
    </row>
    <row r="483" spans="1:12">
      <c r="A483">
        <v>2018</v>
      </c>
      <c r="B483">
        <v>7</v>
      </c>
      <c r="C483">
        <v>31</v>
      </c>
      <c r="D483" t="s">
        <v>1306</v>
      </c>
      <c r="E483">
        <v>29</v>
      </c>
      <c r="F483" t="s">
        <v>1317</v>
      </c>
      <c r="G483">
        <v>6021060201</v>
      </c>
      <c r="H483" t="s">
        <v>980</v>
      </c>
      <c r="I483" t="s">
        <v>14</v>
      </c>
      <c r="J483" t="s">
        <v>1093</v>
      </c>
      <c r="L483">
        <v>-17549.72</v>
      </c>
    </row>
    <row r="484" spans="1:12">
      <c r="A484">
        <v>2018</v>
      </c>
      <c r="B484">
        <v>7</v>
      </c>
      <c r="C484">
        <v>31</v>
      </c>
      <c r="D484" t="s">
        <v>1306</v>
      </c>
      <c r="E484">
        <v>30</v>
      </c>
      <c r="F484" t="s">
        <v>1317</v>
      </c>
      <c r="G484">
        <v>6021060201</v>
      </c>
      <c r="H484" t="s">
        <v>980</v>
      </c>
      <c r="I484" t="s">
        <v>731</v>
      </c>
      <c r="J484" t="s">
        <v>1093</v>
      </c>
      <c r="L484">
        <v>17549.72</v>
      </c>
    </row>
    <row r="485" spans="1:12">
      <c r="A485">
        <v>2018</v>
      </c>
      <c r="B485">
        <v>7</v>
      </c>
      <c r="C485">
        <v>31</v>
      </c>
      <c r="D485" t="s">
        <v>1306</v>
      </c>
      <c r="E485">
        <v>31</v>
      </c>
      <c r="F485" t="s">
        <v>1317</v>
      </c>
      <c r="G485">
        <v>6021060201</v>
      </c>
      <c r="H485" t="s">
        <v>980</v>
      </c>
      <c r="I485" t="s">
        <v>14</v>
      </c>
      <c r="J485" t="s">
        <v>1093</v>
      </c>
      <c r="L485">
        <v>-6891.18</v>
      </c>
    </row>
    <row r="486" spans="1:12">
      <c r="A486">
        <v>2018</v>
      </c>
      <c r="B486">
        <v>7</v>
      </c>
      <c r="C486">
        <v>31</v>
      </c>
      <c r="D486" t="s">
        <v>1306</v>
      </c>
      <c r="E486">
        <v>32</v>
      </c>
      <c r="F486" t="s">
        <v>1318</v>
      </c>
      <c r="G486">
        <v>6021060201</v>
      </c>
      <c r="H486" t="s">
        <v>980</v>
      </c>
      <c r="I486" t="s">
        <v>731</v>
      </c>
      <c r="J486" t="s">
        <v>1093</v>
      </c>
      <c r="L486">
        <v>6891.18</v>
      </c>
    </row>
    <row r="487" spans="1:12">
      <c r="A487">
        <v>2018</v>
      </c>
      <c r="B487">
        <v>7</v>
      </c>
      <c r="C487">
        <v>31</v>
      </c>
      <c r="D487" t="s">
        <v>1306</v>
      </c>
      <c r="E487">
        <v>33</v>
      </c>
      <c r="F487" t="s">
        <v>1270</v>
      </c>
      <c r="G487">
        <v>660211</v>
      </c>
      <c r="H487" t="s">
        <v>123</v>
      </c>
      <c r="I487" t="s">
        <v>14</v>
      </c>
      <c r="J487" t="s">
        <v>1093</v>
      </c>
      <c r="K487">
        <v>244606.1</v>
      </c>
    </row>
    <row r="488" spans="1:12">
      <c r="A488">
        <v>2018</v>
      </c>
      <c r="B488">
        <v>7</v>
      </c>
      <c r="C488">
        <v>31</v>
      </c>
      <c r="D488" t="s">
        <v>1306</v>
      </c>
      <c r="E488">
        <v>34</v>
      </c>
      <c r="F488" t="s">
        <v>1270</v>
      </c>
      <c r="G488">
        <v>660211</v>
      </c>
      <c r="H488" t="s">
        <v>123</v>
      </c>
      <c r="I488" t="s">
        <v>1103</v>
      </c>
      <c r="J488" t="s">
        <v>1093</v>
      </c>
      <c r="K488">
        <v>-244606.1</v>
      </c>
    </row>
    <row r="489" spans="1:12">
      <c r="A489">
        <v>2018</v>
      </c>
      <c r="B489">
        <v>7</v>
      </c>
      <c r="C489">
        <v>31</v>
      </c>
      <c r="D489" t="s">
        <v>1306</v>
      </c>
      <c r="E489">
        <v>35</v>
      </c>
      <c r="F489" t="s">
        <v>1270</v>
      </c>
      <c r="G489">
        <v>6051</v>
      </c>
      <c r="H489" t="s">
        <v>68</v>
      </c>
      <c r="I489" t="s">
        <v>731</v>
      </c>
      <c r="J489" t="s">
        <v>1093</v>
      </c>
      <c r="L489">
        <v>244606.1</v>
      </c>
    </row>
    <row r="490" spans="1:12">
      <c r="A490">
        <v>2018</v>
      </c>
      <c r="B490">
        <v>7</v>
      </c>
      <c r="C490">
        <v>31</v>
      </c>
      <c r="D490" t="s">
        <v>1306</v>
      </c>
      <c r="E490">
        <v>36</v>
      </c>
      <c r="F490" t="s">
        <v>1270</v>
      </c>
      <c r="G490">
        <v>6051</v>
      </c>
      <c r="H490" t="s">
        <v>68</v>
      </c>
      <c r="I490" t="s">
        <v>1103</v>
      </c>
      <c r="J490" t="s">
        <v>1093</v>
      </c>
      <c r="L490">
        <v>-244606.1</v>
      </c>
    </row>
    <row r="491" spans="1:12">
      <c r="A491">
        <v>2018</v>
      </c>
      <c r="B491">
        <v>7</v>
      </c>
      <c r="C491">
        <v>31</v>
      </c>
      <c r="D491" t="s">
        <v>1306</v>
      </c>
      <c r="E491">
        <v>37</v>
      </c>
      <c r="F491" t="s">
        <v>1319</v>
      </c>
      <c r="G491">
        <v>660211</v>
      </c>
      <c r="H491" t="s">
        <v>123</v>
      </c>
      <c r="I491" t="s">
        <v>14</v>
      </c>
      <c r="J491" t="s">
        <v>1093</v>
      </c>
      <c r="K491">
        <v>18067.21</v>
      </c>
    </row>
    <row r="492" spans="1:12">
      <c r="A492">
        <v>2018</v>
      </c>
      <c r="B492">
        <v>7</v>
      </c>
      <c r="C492">
        <v>31</v>
      </c>
      <c r="D492" t="s">
        <v>1306</v>
      </c>
      <c r="E492">
        <v>38</v>
      </c>
      <c r="F492" t="s">
        <v>1319</v>
      </c>
      <c r="G492">
        <v>660216</v>
      </c>
      <c r="H492" t="s">
        <v>129</v>
      </c>
      <c r="I492" t="s">
        <v>6</v>
      </c>
      <c r="J492" t="s">
        <v>1093</v>
      </c>
      <c r="K492">
        <v>-18067.21</v>
      </c>
    </row>
    <row r="493" spans="1:12">
      <c r="A493">
        <v>2018</v>
      </c>
      <c r="B493">
        <v>7</v>
      </c>
      <c r="C493">
        <v>31</v>
      </c>
      <c r="D493" t="s">
        <v>1320</v>
      </c>
      <c r="E493">
        <v>1</v>
      </c>
      <c r="F493" t="s">
        <v>1091</v>
      </c>
      <c r="G493">
        <v>6111</v>
      </c>
      <c r="H493" t="s">
        <v>64</v>
      </c>
      <c r="I493" t="s">
        <v>13</v>
      </c>
      <c r="J493" t="s">
        <v>1093</v>
      </c>
      <c r="L493">
        <v>-1002616.67</v>
      </c>
    </row>
    <row r="494" spans="1:12">
      <c r="A494">
        <v>2018</v>
      </c>
      <c r="B494">
        <v>7</v>
      </c>
      <c r="C494">
        <v>31</v>
      </c>
      <c r="D494" t="s">
        <v>1320</v>
      </c>
      <c r="E494">
        <v>2</v>
      </c>
      <c r="F494" t="s">
        <v>1091</v>
      </c>
      <c r="G494">
        <v>6111</v>
      </c>
      <c r="H494" t="s">
        <v>64</v>
      </c>
      <c r="I494" t="s">
        <v>4</v>
      </c>
      <c r="J494" t="s">
        <v>1093</v>
      </c>
      <c r="L494">
        <v>1002616.67</v>
      </c>
    </row>
    <row r="495" spans="1:12">
      <c r="A495">
        <v>2018</v>
      </c>
      <c r="B495">
        <v>7</v>
      </c>
      <c r="C495">
        <v>31</v>
      </c>
      <c r="D495" t="s">
        <v>1320</v>
      </c>
      <c r="E495">
        <v>3</v>
      </c>
      <c r="F495" t="s">
        <v>1278</v>
      </c>
      <c r="G495">
        <v>6111</v>
      </c>
      <c r="H495" t="s">
        <v>64</v>
      </c>
      <c r="I495" t="s">
        <v>12</v>
      </c>
      <c r="J495" t="s">
        <v>1093</v>
      </c>
      <c r="L495">
        <v>-73584.56</v>
      </c>
    </row>
    <row r="496" spans="1:12">
      <c r="A496">
        <v>2018</v>
      </c>
      <c r="B496">
        <v>7</v>
      </c>
      <c r="C496">
        <v>31</v>
      </c>
      <c r="D496" t="s">
        <v>1320</v>
      </c>
      <c r="E496">
        <v>4</v>
      </c>
      <c r="F496" t="s">
        <v>1278</v>
      </c>
      <c r="G496">
        <v>6111</v>
      </c>
      <c r="H496" t="s">
        <v>64</v>
      </c>
      <c r="I496" t="s">
        <v>4</v>
      </c>
      <c r="J496" t="s">
        <v>1093</v>
      </c>
      <c r="L496">
        <v>73584.56</v>
      </c>
    </row>
    <row r="497" spans="1:12">
      <c r="A497">
        <v>2018</v>
      </c>
      <c r="B497">
        <v>7</v>
      </c>
      <c r="C497">
        <v>31</v>
      </c>
      <c r="D497" t="s">
        <v>1320</v>
      </c>
      <c r="E497">
        <v>5</v>
      </c>
      <c r="F497" t="s">
        <v>1279</v>
      </c>
      <c r="G497">
        <v>6101</v>
      </c>
      <c r="H497" t="s">
        <v>1097</v>
      </c>
      <c r="I497" t="s">
        <v>12</v>
      </c>
      <c r="J497" t="s">
        <v>1098</v>
      </c>
      <c r="L497">
        <v>-220</v>
      </c>
    </row>
    <row r="498" spans="1:12">
      <c r="A498">
        <v>2018</v>
      </c>
      <c r="B498">
        <v>7</v>
      </c>
      <c r="C498">
        <v>31</v>
      </c>
      <c r="D498" t="s">
        <v>1320</v>
      </c>
      <c r="E498">
        <v>6</v>
      </c>
      <c r="F498" t="s">
        <v>1279</v>
      </c>
      <c r="G498">
        <v>6101</v>
      </c>
      <c r="H498" t="s">
        <v>1097</v>
      </c>
      <c r="I498" t="s">
        <v>4</v>
      </c>
      <c r="J498" t="s">
        <v>1098</v>
      </c>
      <c r="L498">
        <v>220</v>
      </c>
    </row>
    <row r="499" spans="1:12">
      <c r="A499">
        <v>2018</v>
      </c>
      <c r="B499">
        <v>7</v>
      </c>
      <c r="C499">
        <v>31</v>
      </c>
      <c r="D499" t="s">
        <v>1320</v>
      </c>
      <c r="E499">
        <v>7</v>
      </c>
      <c r="F499" t="s">
        <v>1095</v>
      </c>
      <c r="G499">
        <v>6101</v>
      </c>
      <c r="H499" t="s">
        <v>1097</v>
      </c>
      <c r="I499" t="s">
        <v>12</v>
      </c>
      <c r="J499" t="s">
        <v>1098</v>
      </c>
      <c r="L499">
        <v>130892.19</v>
      </c>
    </row>
    <row r="500" spans="1:12">
      <c r="A500">
        <v>2018</v>
      </c>
      <c r="B500">
        <v>7</v>
      </c>
      <c r="C500">
        <v>31</v>
      </c>
      <c r="D500" t="s">
        <v>1320</v>
      </c>
      <c r="E500">
        <v>8</v>
      </c>
      <c r="F500" t="s">
        <v>1095</v>
      </c>
      <c r="G500">
        <v>6101</v>
      </c>
      <c r="H500" t="s">
        <v>1097</v>
      </c>
      <c r="I500" t="s">
        <v>15</v>
      </c>
      <c r="J500" t="s">
        <v>1098</v>
      </c>
      <c r="L500">
        <v>-130892.19</v>
      </c>
    </row>
    <row r="501" spans="1:12">
      <c r="A501">
        <v>2018</v>
      </c>
      <c r="B501">
        <v>7</v>
      </c>
      <c r="C501">
        <v>31</v>
      </c>
      <c r="D501" t="s">
        <v>1320</v>
      </c>
      <c r="E501">
        <v>9</v>
      </c>
      <c r="F501" t="s">
        <v>1153</v>
      </c>
      <c r="G501">
        <v>6021060201</v>
      </c>
      <c r="H501" t="s">
        <v>980</v>
      </c>
      <c r="I501" t="s">
        <v>13</v>
      </c>
      <c r="J501" t="s">
        <v>1113</v>
      </c>
      <c r="L501">
        <v>-4036.89</v>
      </c>
    </row>
    <row r="502" spans="1:12">
      <c r="A502">
        <v>2018</v>
      </c>
      <c r="B502">
        <v>7</v>
      </c>
      <c r="C502">
        <v>31</v>
      </c>
      <c r="D502" t="s">
        <v>1320</v>
      </c>
      <c r="E502">
        <v>10</v>
      </c>
      <c r="F502" t="s">
        <v>1154</v>
      </c>
      <c r="G502">
        <v>6021060201</v>
      </c>
      <c r="H502" t="s">
        <v>980</v>
      </c>
      <c r="I502" t="s">
        <v>15</v>
      </c>
      <c r="J502" t="s">
        <v>1113</v>
      </c>
      <c r="L502">
        <v>-1435.9</v>
      </c>
    </row>
    <row r="503" spans="1:12">
      <c r="A503">
        <v>2018</v>
      </c>
      <c r="B503">
        <v>7</v>
      </c>
      <c r="C503">
        <v>31</v>
      </c>
      <c r="D503" t="s">
        <v>1320</v>
      </c>
      <c r="E503">
        <v>11</v>
      </c>
      <c r="F503" t="s">
        <v>1155</v>
      </c>
      <c r="G503">
        <v>6021060201</v>
      </c>
      <c r="H503" t="s">
        <v>980</v>
      </c>
      <c r="I503" t="s">
        <v>6</v>
      </c>
      <c r="J503" t="s">
        <v>1113</v>
      </c>
      <c r="L503">
        <v>17103.009999999998</v>
      </c>
    </row>
    <row r="504" spans="1:12">
      <c r="A504">
        <v>2018</v>
      </c>
      <c r="B504">
        <v>7</v>
      </c>
      <c r="C504">
        <v>31</v>
      </c>
      <c r="D504" t="s">
        <v>1320</v>
      </c>
      <c r="E504">
        <v>12</v>
      </c>
      <c r="F504" t="s">
        <v>1152</v>
      </c>
      <c r="G504">
        <v>6021060201</v>
      </c>
      <c r="H504" t="s">
        <v>980</v>
      </c>
      <c r="I504" t="s">
        <v>12</v>
      </c>
      <c r="J504" t="s">
        <v>1113</v>
      </c>
      <c r="L504">
        <v>-11630.22</v>
      </c>
    </row>
    <row r="505" spans="1:12">
      <c r="A505">
        <v>2018</v>
      </c>
      <c r="B505">
        <v>7</v>
      </c>
      <c r="C505">
        <v>31</v>
      </c>
      <c r="D505" t="s">
        <v>1320</v>
      </c>
      <c r="E505">
        <v>13</v>
      </c>
      <c r="F505" t="s">
        <v>1299</v>
      </c>
      <c r="G505">
        <v>6111</v>
      </c>
      <c r="H505" t="s">
        <v>64</v>
      </c>
      <c r="I505" t="s">
        <v>13</v>
      </c>
      <c r="J505" t="s">
        <v>1093</v>
      </c>
      <c r="L505">
        <v>-148821.92000000001</v>
      </c>
    </row>
    <row r="506" spans="1:12">
      <c r="A506">
        <v>2018</v>
      </c>
      <c r="B506">
        <v>7</v>
      </c>
      <c r="C506">
        <v>31</v>
      </c>
      <c r="D506" t="s">
        <v>1320</v>
      </c>
      <c r="E506">
        <v>14</v>
      </c>
      <c r="F506" t="s">
        <v>1299</v>
      </c>
      <c r="G506">
        <v>6111</v>
      </c>
      <c r="H506" t="s">
        <v>64</v>
      </c>
      <c r="I506" t="s">
        <v>10</v>
      </c>
      <c r="J506" t="s">
        <v>1093</v>
      </c>
      <c r="L506">
        <v>148821.92000000001</v>
      </c>
    </row>
    <row r="507" spans="1:12">
      <c r="A507">
        <v>2018</v>
      </c>
      <c r="B507">
        <v>7</v>
      </c>
      <c r="C507">
        <v>31</v>
      </c>
      <c r="D507" t="s">
        <v>1320</v>
      </c>
      <c r="E507">
        <v>15</v>
      </c>
      <c r="F507" t="s">
        <v>1321</v>
      </c>
      <c r="G507">
        <v>6111</v>
      </c>
      <c r="H507" t="s">
        <v>64</v>
      </c>
      <c r="I507" t="s">
        <v>12</v>
      </c>
      <c r="J507" t="s">
        <v>1093</v>
      </c>
      <c r="L507">
        <v>-19200940</v>
      </c>
    </row>
    <row r="508" spans="1:12">
      <c r="A508">
        <v>2018</v>
      </c>
      <c r="B508">
        <v>7</v>
      </c>
      <c r="C508">
        <v>31</v>
      </c>
      <c r="D508" t="s">
        <v>1320</v>
      </c>
      <c r="E508">
        <v>16</v>
      </c>
      <c r="F508" t="s">
        <v>1321</v>
      </c>
      <c r="G508">
        <v>6111</v>
      </c>
      <c r="H508" t="s">
        <v>64</v>
      </c>
      <c r="I508" t="s">
        <v>13</v>
      </c>
      <c r="J508" t="s">
        <v>1093</v>
      </c>
      <c r="L508">
        <v>19200940</v>
      </c>
    </row>
    <row r="509" spans="1:12">
      <c r="A509">
        <v>2018</v>
      </c>
      <c r="B509">
        <v>7</v>
      </c>
      <c r="C509">
        <v>31</v>
      </c>
      <c r="D509" t="s">
        <v>1320</v>
      </c>
      <c r="E509">
        <v>17</v>
      </c>
      <c r="F509" t="s">
        <v>1322</v>
      </c>
      <c r="G509">
        <v>6101</v>
      </c>
      <c r="H509" t="s">
        <v>1097</v>
      </c>
      <c r="I509" t="s">
        <v>13</v>
      </c>
      <c r="J509" t="s">
        <v>1093</v>
      </c>
      <c r="L509">
        <v>-2581631.98</v>
      </c>
    </row>
    <row r="510" spans="1:12">
      <c r="A510">
        <v>2018</v>
      </c>
      <c r="B510">
        <v>7</v>
      </c>
      <c r="C510">
        <v>31</v>
      </c>
      <c r="D510" t="s">
        <v>1320</v>
      </c>
      <c r="E510">
        <v>18</v>
      </c>
      <c r="F510" t="s">
        <v>1322</v>
      </c>
      <c r="G510">
        <v>6101</v>
      </c>
      <c r="H510" t="s">
        <v>1097</v>
      </c>
      <c r="I510" t="s">
        <v>1103</v>
      </c>
      <c r="J510" t="s">
        <v>1093</v>
      </c>
      <c r="L510">
        <v>2581631.98</v>
      </c>
    </row>
    <row r="511" spans="1:12">
      <c r="A511">
        <v>2018</v>
      </c>
      <c r="B511">
        <v>7</v>
      </c>
      <c r="C511">
        <v>31</v>
      </c>
      <c r="D511" t="s">
        <v>1323</v>
      </c>
      <c r="E511">
        <v>1</v>
      </c>
      <c r="F511" t="s">
        <v>1180</v>
      </c>
      <c r="G511">
        <v>60210703</v>
      </c>
      <c r="H511" t="s">
        <v>1102</v>
      </c>
      <c r="I511" t="s">
        <v>23</v>
      </c>
      <c r="J511" t="s">
        <v>1093</v>
      </c>
      <c r="L511">
        <v>94339.62</v>
      </c>
    </row>
    <row r="512" spans="1:12">
      <c r="A512">
        <v>2018</v>
      </c>
      <c r="B512">
        <v>7</v>
      </c>
      <c r="C512">
        <v>31</v>
      </c>
      <c r="D512" t="s">
        <v>1323</v>
      </c>
      <c r="E512">
        <v>2</v>
      </c>
      <c r="F512" t="s">
        <v>1180</v>
      </c>
      <c r="G512">
        <v>60210703</v>
      </c>
      <c r="H512" t="s">
        <v>1102</v>
      </c>
      <c r="I512" t="s">
        <v>1103</v>
      </c>
      <c r="J512" t="s">
        <v>1093</v>
      </c>
      <c r="L512">
        <v>-94339.62</v>
      </c>
    </row>
    <row r="513" spans="1:12">
      <c r="A513">
        <v>2018</v>
      </c>
      <c r="B513">
        <v>7</v>
      </c>
      <c r="C513">
        <v>31</v>
      </c>
      <c r="D513" t="s">
        <v>1323</v>
      </c>
      <c r="E513">
        <v>3</v>
      </c>
      <c r="F513" t="s">
        <v>1105</v>
      </c>
      <c r="G513">
        <v>60110205</v>
      </c>
      <c r="H513" t="s">
        <v>1107</v>
      </c>
      <c r="I513" t="s">
        <v>10</v>
      </c>
      <c r="J513" t="s">
        <v>1093</v>
      </c>
      <c r="L513">
        <v>-416809.12</v>
      </c>
    </row>
    <row r="514" spans="1:12">
      <c r="A514">
        <v>2018</v>
      </c>
      <c r="B514">
        <v>7</v>
      </c>
      <c r="C514">
        <v>31</v>
      </c>
      <c r="D514" t="s">
        <v>1323</v>
      </c>
      <c r="E514">
        <v>4</v>
      </c>
      <c r="F514" t="s">
        <v>1105</v>
      </c>
      <c r="G514">
        <v>60110205</v>
      </c>
      <c r="H514" t="s">
        <v>1107</v>
      </c>
      <c r="I514" t="s">
        <v>4</v>
      </c>
      <c r="J514" t="s">
        <v>1093</v>
      </c>
      <c r="L514">
        <v>416809.12</v>
      </c>
    </row>
    <row r="515" spans="1:12">
      <c r="A515">
        <v>2018</v>
      </c>
      <c r="B515">
        <v>7</v>
      </c>
      <c r="C515">
        <v>31</v>
      </c>
      <c r="D515" t="s">
        <v>1323</v>
      </c>
      <c r="E515">
        <v>5</v>
      </c>
      <c r="F515" t="s">
        <v>1108</v>
      </c>
      <c r="G515">
        <v>6111</v>
      </c>
      <c r="H515" t="s">
        <v>64</v>
      </c>
      <c r="I515" t="s">
        <v>10</v>
      </c>
      <c r="J515" t="s">
        <v>1093</v>
      </c>
      <c r="L515">
        <v>-220605.01</v>
      </c>
    </row>
    <row r="516" spans="1:12">
      <c r="A516">
        <v>2018</v>
      </c>
      <c r="B516">
        <v>7</v>
      </c>
      <c r="C516">
        <v>31</v>
      </c>
      <c r="D516" t="s">
        <v>1323</v>
      </c>
      <c r="E516">
        <v>6</v>
      </c>
      <c r="F516" t="s">
        <v>1108</v>
      </c>
      <c r="G516">
        <v>6111</v>
      </c>
      <c r="H516" t="s">
        <v>64</v>
      </c>
      <c r="I516" t="s">
        <v>18</v>
      </c>
      <c r="J516" t="s">
        <v>1093</v>
      </c>
      <c r="L516">
        <v>277916.33</v>
      </c>
    </row>
    <row r="517" spans="1:12">
      <c r="A517">
        <v>2018</v>
      </c>
      <c r="B517">
        <v>7</v>
      </c>
      <c r="C517">
        <v>31</v>
      </c>
      <c r="D517" t="s">
        <v>1323</v>
      </c>
      <c r="E517">
        <v>7</v>
      </c>
      <c r="F517" t="s">
        <v>1108</v>
      </c>
      <c r="G517">
        <v>6111</v>
      </c>
      <c r="H517" t="s">
        <v>64</v>
      </c>
      <c r="I517" t="s">
        <v>12</v>
      </c>
      <c r="J517" t="s">
        <v>1093</v>
      </c>
      <c r="L517">
        <v>-57311.32</v>
      </c>
    </row>
    <row r="518" spans="1:12">
      <c r="A518">
        <v>2018</v>
      </c>
      <c r="B518">
        <v>7</v>
      </c>
      <c r="C518">
        <v>31</v>
      </c>
      <c r="D518" t="s">
        <v>1323</v>
      </c>
      <c r="E518">
        <v>8</v>
      </c>
      <c r="F518" t="s">
        <v>1110</v>
      </c>
      <c r="G518">
        <v>6101</v>
      </c>
      <c r="H518" t="s">
        <v>1097</v>
      </c>
      <c r="I518" t="s">
        <v>10</v>
      </c>
      <c r="J518" t="s">
        <v>1098</v>
      </c>
      <c r="L518">
        <v>-1782592</v>
      </c>
    </row>
    <row r="519" spans="1:12">
      <c r="A519">
        <v>2018</v>
      </c>
      <c r="B519">
        <v>7</v>
      </c>
      <c r="C519">
        <v>31</v>
      </c>
      <c r="D519" t="s">
        <v>1323</v>
      </c>
      <c r="E519">
        <v>9</v>
      </c>
      <c r="F519" t="s">
        <v>1110</v>
      </c>
      <c r="G519">
        <v>6101</v>
      </c>
      <c r="H519" t="s">
        <v>1097</v>
      </c>
      <c r="I519" t="s">
        <v>8</v>
      </c>
      <c r="J519" t="s">
        <v>1098</v>
      </c>
      <c r="L519">
        <v>1782592</v>
      </c>
    </row>
    <row r="520" spans="1:12">
      <c r="A520">
        <v>2018</v>
      </c>
      <c r="B520">
        <v>7</v>
      </c>
      <c r="C520">
        <v>31</v>
      </c>
      <c r="D520" t="s">
        <v>1323</v>
      </c>
      <c r="E520">
        <v>10</v>
      </c>
      <c r="F520" t="s">
        <v>1111</v>
      </c>
      <c r="G520">
        <v>6021060301</v>
      </c>
      <c r="H520" t="s">
        <v>980</v>
      </c>
      <c r="I520" t="s">
        <v>10</v>
      </c>
      <c r="J520" t="s">
        <v>1113</v>
      </c>
      <c r="L520">
        <v>-155253.25</v>
      </c>
    </row>
    <row r="521" spans="1:12">
      <c r="A521">
        <v>2018</v>
      </c>
      <c r="B521">
        <v>7</v>
      </c>
      <c r="C521">
        <v>31</v>
      </c>
      <c r="D521" t="s">
        <v>1323</v>
      </c>
      <c r="E521">
        <v>11</v>
      </c>
      <c r="F521" t="s">
        <v>1111</v>
      </c>
      <c r="G521">
        <v>6021060301</v>
      </c>
      <c r="H521" t="s">
        <v>980</v>
      </c>
      <c r="I521" t="s">
        <v>18</v>
      </c>
      <c r="J521" t="s">
        <v>1113</v>
      </c>
      <c r="L521">
        <v>-3322.36</v>
      </c>
    </row>
    <row r="522" spans="1:12">
      <c r="A522">
        <v>2018</v>
      </c>
      <c r="B522">
        <v>7</v>
      </c>
      <c r="C522">
        <v>31</v>
      </c>
      <c r="D522" t="s">
        <v>1323</v>
      </c>
      <c r="E522">
        <v>12</v>
      </c>
      <c r="F522" t="s">
        <v>1111</v>
      </c>
      <c r="G522">
        <v>6021060301</v>
      </c>
      <c r="H522" t="s">
        <v>980</v>
      </c>
      <c r="I522" t="s">
        <v>17</v>
      </c>
      <c r="J522" t="s">
        <v>1113</v>
      </c>
      <c r="L522">
        <v>-50265.74</v>
      </c>
    </row>
    <row r="523" spans="1:12">
      <c r="A523">
        <v>2018</v>
      </c>
      <c r="B523">
        <v>7</v>
      </c>
      <c r="C523">
        <v>31</v>
      </c>
      <c r="D523" t="s">
        <v>1323</v>
      </c>
      <c r="E523">
        <v>13</v>
      </c>
      <c r="F523" t="s">
        <v>1111</v>
      </c>
      <c r="G523">
        <v>6021060301</v>
      </c>
      <c r="H523" t="s">
        <v>980</v>
      </c>
      <c r="I523" t="s">
        <v>6</v>
      </c>
      <c r="J523" t="s">
        <v>1113</v>
      </c>
      <c r="L523">
        <v>208841.35</v>
      </c>
    </row>
    <row r="524" spans="1:12">
      <c r="A524">
        <v>2018</v>
      </c>
      <c r="B524">
        <v>7</v>
      </c>
      <c r="C524">
        <v>31</v>
      </c>
      <c r="D524" t="s">
        <v>1324</v>
      </c>
      <c r="E524">
        <v>1</v>
      </c>
      <c r="F524" t="s">
        <v>1167</v>
      </c>
      <c r="G524">
        <v>64110302</v>
      </c>
      <c r="H524" t="s">
        <v>1169</v>
      </c>
      <c r="I524" t="s">
        <v>731</v>
      </c>
      <c r="J524" t="s">
        <v>1170</v>
      </c>
      <c r="K524">
        <v>-2986333.33</v>
      </c>
    </row>
    <row r="525" spans="1:12">
      <c r="A525">
        <v>2018</v>
      </c>
      <c r="B525">
        <v>7</v>
      </c>
      <c r="C525">
        <v>31</v>
      </c>
      <c r="D525" t="s">
        <v>1324</v>
      </c>
      <c r="E525">
        <v>2</v>
      </c>
      <c r="F525" t="s">
        <v>1167</v>
      </c>
      <c r="G525">
        <v>64110302</v>
      </c>
      <c r="H525" t="s">
        <v>1169</v>
      </c>
      <c r="I525" t="s">
        <v>1103</v>
      </c>
      <c r="J525" t="s">
        <v>1170</v>
      </c>
      <c r="K525">
        <v>2986333.33</v>
      </c>
    </row>
    <row r="526" spans="1:12">
      <c r="A526">
        <v>2018</v>
      </c>
      <c r="B526">
        <v>7</v>
      </c>
      <c r="C526">
        <v>31</v>
      </c>
      <c r="D526" t="s">
        <v>1324</v>
      </c>
      <c r="E526">
        <v>3</v>
      </c>
      <c r="F526" t="s">
        <v>1171</v>
      </c>
      <c r="G526">
        <v>6051</v>
      </c>
      <c r="H526" t="s">
        <v>68</v>
      </c>
      <c r="I526" t="s">
        <v>731</v>
      </c>
      <c r="J526" t="s">
        <v>1172</v>
      </c>
      <c r="L526">
        <v>46824.959999999999</v>
      </c>
    </row>
    <row r="527" spans="1:12">
      <c r="A527">
        <v>2018</v>
      </c>
      <c r="B527">
        <v>7</v>
      </c>
      <c r="C527">
        <v>31</v>
      </c>
      <c r="D527" t="s">
        <v>1324</v>
      </c>
      <c r="E527">
        <v>4</v>
      </c>
      <c r="F527" t="s">
        <v>1171</v>
      </c>
      <c r="G527">
        <v>6051</v>
      </c>
      <c r="H527" t="s">
        <v>68</v>
      </c>
      <c r="I527" t="s">
        <v>1103</v>
      </c>
      <c r="J527" t="s">
        <v>1172</v>
      </c>
      <c r="L527">
        <v>-46824.959999999999</v>
      </c>
    </row>
    <row r="528" spans="1:12">
      <c r="A528">
        <v>2018</v>
      </c>
      <c r="B528">
        <v>7</v>
      </c>
      <c r="C528">
        <v>31</v>
      </c>
      <c r="D528" t="s">
        <v>1324</v>
      </c>
      <c r="E528">
        <v>5</v>
      </c>
      <c r="F528" t="s">
        <v>1173</v>
      </c>
      <c r="G528">
        <v>660243</v>
      </c>
      <c r="H528" t="s">
        <v>157</v>
      </c>
      <c r="I528" t="s">
        <v>731</v>
      </c>
      <c r="J528" t="s">
        <v>1175</v>
      </c>
      <c r="K528">
        <v>-10930.68</v>
      </c>
    </row>
    <row r="529" spans="1:11">
      <c r="A529">
        <v>2018</v>
      </c>
      <c r="B529">
        <v>7</v>
      </c>
      <c r="C529">
        <v>31</v>
      </c>
      <c r="D529" t="s">
        <v>1324</v>
      </c>
      <c r="E529">
        <v>6</v>
      </c>
      <c r="F529" t="s">
        <v>1173</v>
      </c>
      <c r="G529">
        <v>660243</v>
      </c>
      <c r="H529" t="s">
        <v>157</v>
      </c>
      <c r="I529" t="s">
        <v>28</v>
      </c>
      <c r="J529" t="s">
        <v>1175</v>
      </c>
      <c r="K529">
        <v>10930.68</v>
      </c>
    </row>
    <row r="530" spans="1:11">
      <c r="A530">
        <v>2018</v>
      </c>
      <c r="B530">
        <v>7</v>
      </c>
      <c r="C530">
        <v>31</v>
      </c>
      <c r="D530" t="s">
        <v>1324</v>
      </c>
      <c r="E530">
        <v>7</v>
      </c>
      <c r="F530" t="s">
        <v>1176</v>
      </c>
      <c r="G530">
        <v>660241</v>
      </c>
      <c r="H530" t="s">
        <v>155</v>
      </c>
      <c r="I530" t="s">
        <v>731</v>
      </c>
      <c r="J530" t="s">
        <v>1093</v>
      </c>
      <c r="K530">
        <v>833333.33</v>
      </c>
    </row>
    <row r="531" spans="1:11">
      <c r="A531">
        <v>2018</v>
      </c>
      <c r="B531">
        <v>7</v>
      </c>
      <c r="C531">
        <v>31</v>
      </c>
      <c r="D531" t="s">
        <v>1324</v>
      </c>
      <c r="E531">
        <v>8</v>
      </c>
      <c r="F531" t="s">
        <v>1176</v>
      </c>
      <c r="G531">
        <v>660241</v>
      </c>
      <c r="H531" t="s">
        <v>155</v>
      </c>
      <c r="I531" t="s">
        <v>1103</v>
      </c>
      <c r="J531" t="s">
        <v>1093</v>
      </c>
      <c r="K531">
        <v>-833333.33</v>
      </c>
    </row>
    <row r="532" spans="1:11">
      <c r="A532">
        <v>2018</v>
      </c>
      <c r="B532">
        <v>7</v>
      </c>
      <c r="C532">
        <v>31</v>
      </c>
      <c r="D532" t="s">
        <v>1324</v>
      </c>
      <c r="E532">
        <v>9</v>
      </c>
      <c r="F532" t="s">
        <v>1205</v>
      </c>
      <c r="G532">
        <v>660213</v>
      </c>
      <c r="H532" t="s">
        <v>125</v>
      </c>
      <c r="I532" t="s">
        <v>731</v>
      </c>
      <c r="J532" t="s">
        <v>1093</v>
      </c>
      <c r="K532">
        <v>-4280.6099999999997</v>
      </c>
    </row>
    <row r="533" spans="1:11">
      <c r="A533">
        <v>2018</v>
      </c>
      <c r="B533">
        <v>7</v>
      </c>
      <c r="C533">
        <v>31</v>
      </c>
      <c r="D533" t="s">
        <v>1324</v>
      </c>
      <c r="E533">
        <v>10</v>
      </c>
      <c r="F533" t="s">
        <v>1205</v>
      </c>
      <c r="G533">
        <v>660213</v>
      </c>
      <c r="H533" t="s">
        <v>125</v>
      </c>
      <c r="I533" t="s">
        <v>1103</v>
      </c>
      <c r="J533" t="s">
        <v>1093</v>
      </c>
      <c r="K533">
        <v>4280.6099999999997</v>
      </c>
    </row>
    <row r="534" spans="1:11">
      <c r="A534">
        <v>2018</v>
      </c>
      <c r="B534">
        <v>7</v>
      </c>
      <c r="C534">
        <v>31</v>
      </c>
      <c r="D534" t="s">
        <v>1324</v>
      </c>
      <c r="E534">
        <v>11</v>
      </c>
      <c r="F534" t="s">
        <v>1205</v>
      </c>
      <c r="G534">
        <v>6403</v>
      </c>
      <c r="H534" t="s">
        <v>44</v>
      </c>
      <c r="I534" t="s">
        <v>731</v>
      </c>
      <c r="J534" t="s">
        <v>1093</v>
      </c>
      <c r="K534">
        <v>-1761.16</v>
      </c>
    </row>
    <row r="535" spans="1:11">
      <c r="A535">
        <v>2018</v>
      </c>
      <c r="B535">
        <v>7</v>
      </c>
      <c r="C535">
        <v>31</v>
      </c>
      <c r="D535" t="s">
        <v>1324</v>
      </c>
      <c r="E535">
        <v>12</v>
      </c>
      <c r="F535" t="s">
        <v>1205</v>
      </c>
      <c r="G535">
        <v>6403</v>
      </c>
      <c r="H535" t="s">
        <v>44</v>
      </c>
      <c r="I535" t="s">
        <v>1103</v>
      </c>
      <c r="J535" t="s">
        <v>1093</v>
      </c>
      <c r="K535">
        <v>1761.16</v>
      </c>
    </row>
    <row r="536" spans="1:11">
      <c r="A536">
        <v>2018</v>
      </c>
      <c r="B536">
        <v>7</v>
      </c>
      <c r="C536">
        <v>31</v>
      </c>
      <c r="F536" t="s">
        <v>1142</v>
      </c>
    </row>
    <row r="537" spans="1:11">
      <c r="A537">
        <v>2018</v>
      </c>
      <c r="B537">
        <v>7</v>
      </c>
      <c r="F537" t="s">
        <v>1143</v>
      </c>
    </row>
    <row r="538" spans="1:11">
      <c r="A538">
        <v>2018</v>
      </c>
      <c r="F538" t="s">
        <v>1325</v>
      </c>
    </row>
  </sheetData>
  <autoFilter ref="A5:T538"/>
  <phoneticPr fontId="52" type="noConversion"/>
  <pageMargins left="0.69930555555555596" right="0.69930555555555596"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5" tint="-0.249977111117893"/>
  </sheetPr>
  <dimension ref="A1:AC160"/>
  <sheetViews>
    <sheetView showGridLines="0" workbookViewId="0">
      <pane xSplit="2" ySplit="3" topLeftCell="C140" activePane="bottomRight" state="frozen"/>
      <selection pane="topRight"/>
      <selection pane="bottomLeft"/>
      <selection pane="bottomRight" activeCell="E87" sqref="E87:E102"/>
    </sheetView>
  </sheetViews>
  <sheetFormatPr defaultColWidth="9" defaultRowHeight="13.5"/>
  <cols>
    <col min="1" max="1" width="6" style="186" customWidth="1"/>
    <col min="2" max="2" width="17.375" style="186" customWidth="1"/>
    <col min="3" max="3" width="18" style="186" customWidth="1"/>
    <col min="4" max="4" width="16.375" style="186" customWidth="1"/>
    <col min="5" max="5" width="19.25" style="186" customWidth="1"/>
    <col min="6" max="6" width="18.375" style="186" customWidth="1"/>
    <col min="7" max="7" width="17.25" style="186" customWidth="1"/>
    <col min="8" max="11" width="14.625" style="186" customWidth="1"/>
    <col min="12" max="12" width="17.75" style="186" customWidth="1"/>
    <col min="13" max="14" width="16.75" style="186" customWidth="1"/>
    <col min="15" max="15" width="16.125" style="186" customWidth="1"/>
    <col min="16" max="16" width="15.5" style="186" customWidth="1"/>
    <col min="17" max="17" width="16.125" style="186" customWidth="1"/>
    <col min="18" max="18" width="17.5" style="186" customWidth="1"/>
    <col min="19" max="19" width="16.75" style="186" customWidth="1"/>
    <col min="20" max="20" width="17.25" style="187" customWidth="1"/>
    <col min="21" max="21" width="18.625" style="187" customWidth="1"/>
    <col min="22" max="27" width="17.25" style="187" customWidth="1"/>
    <col min="28" max="28" width="16.25" style="186" customWidth="1"/>
    <col min="29" max="29" width="10.375" style="186" customWidth="1"/>
    <col min="30" max="16384" width="9" style="186"/>
  </cols>
  <sheetData>
    <row r="1" spans="1:29" s="184" customFormat="1" ht="21" customHeight="1">
      <c r="A1" s="188" t="s">
        <v>104</v>
      </c>
      <c r="B1" s="189"/>
      <c r="C1" s="189"/>
      <c r="D1" s="189"/>
      <c r="E1" s="189"/>
      <c r="F1" s="189"/>
      <c r="G1" s="189"/>
      <c r="H1" s="189"/>
      <c r="I1" s="189"/>
      <c r="J1" s="189"/>
      <c r="K1" s="189"/>
      <c r="L1" s="189"/>
      <c r="M1" s="189"/>
      <c r="N1" s="189"/>
      <c r="O1" s="189"/>
      <c r="P1" s="189"/>
      <c r="Q1" s="189"/>
      <c r="R1" s="189"/>
      <c r="S1" s="189"/>
      <c r="T1" s="189"/>
      <c r="U1" s="189"/>
      <c r="V1" s="189"/>
      <c r="W1" s="189"/>
      <c r="X1" s="189"/>
      <c r="Y1" s="189"/>
      <c r="Z1" s="189"/>
      <c r="AA1" s="189"/>
      <c r="AB1" s="189"/>
    </row>
    <row r="2" spans="1:29">
      <c r="A2" s="190"/>
      <c r="B2" s="191" t="s">
        <v>105</v>
      </c>
      <c r="C2" s="192" t="s">
        <v>106</v>
      </c>
      <c r="D2" s="190"/>
      <c r="E2" s="190"/>
      <c r="F2" s="190"/>
      <c r="G2" s="190"/>
      <c r="H2" s="190"/>
      <c r="I2" s="190"/>
      <c r="J2" s="190"/>
      <c r="K2" s="190"/>
      <c r="L2" s="190"/>
      <c r="M2" s="190"/>
      <c r="N2" s="190"/>
      <c r="O2" s="209"/>
      <c r="P2" s="209"/>
      <c r="Q2" s="209"/>
      <c r="R2" s="190"/>
      <c r="S2" s="190"/>
      <c r="T2" s="210"/>
      <c r="U2" s="210"/>
      <c r="V2" s="210"/>
      <c r="W2" s="210"/>
      <c r="X2" s="210"/>
      <c r="Y2" s="210"/>
      <c r="Z2" s="210"/>
      <c r="AA2" s="210"/>
      <c r="AB2" s="190"/>
    </row>
    <row r="3" spans="1:29">
      <c r="A3" s="193" t="s">
        <v>107</v>
      </c>
      <c r="B3" s="194" t="s">
        <v>108</v>
      </c>
      <c r="C3" s="195" t="s">
        <v>2</v>
      </c>
      <c r="D3" s="195" t="s">
        <v>3</v>
      </c>
      <c r="E3" s="195" t="s">
        <v>109</v>
      </c>
      <c r="F3" s="195" t="s">
        <v>5</v>
      </c>
      <c r="G3" s="195" t="s">
        <v>6</v>
      </c>
      <c r="H3" s="195" t="s">
        <v>7</v>
      </c>
      <c r="I3" s="195" t="s">
        <v>8</v>
      </c>
      <c r="J3" s="195" t="s">
        <v>9</v>
      </c>
      <c r="K3" s="195" t="s">
        <v>10</v>
      </c>
      <c r="L3" s="195" t="s">
        <v>11</v>
      </c>
      <c r="M3" s="195" t="s">
        <v>12</v>
      </c>
      <c r="N3" s="195" t="s">
        <v>13</v>
      </c>
      <c r="O3" s="195" t="s">
        <v>14</v>
      </c>
      <c r="P3" s="195" t="s">
        <v>15</v>
      </c>
      <c r="Q3" s="195" t="s">
        <v>16</v>
      </c>
      <c r="R3" s="195" t="s">
        <v>17</v>
      </c>
      <c r="S3" s="195" t="s">
        <v>18</v>
      </c>
      <c r="T3" s="195" t="s">
        <v>19</v>
      </c>
      <c r="U3" s="195" t="s">
        <v>20</v>
      </c>
      <c r="V3" s="195" t="s">
        <v>21</v>
      </c>
      <c r="W3" s="195" t="s">
        <v>22</v>
      </c>
      <c r="X3" s="195" t="s">
        <v>23</v>
      </c>
      <c r="Y3" s="195" t="s">
        <v>24</v>
      </c>
      <c r="Z3" s="195" t="s">
        <v>25</v>
      </c>
      <c r="AA3" s="195" t="s">
        <v>26</v>
      </c>
      <c r="AB3" s="195" t="s">
        <v>27</v>
      </c>
      <c r="AC3" s="195" t="s">
        <v>28</v>
      </c>
    </row>
    <row r="4" spans="1:29" ht="13.5" customHeight="1">
      <c r="A4" s="362" t="s">
        <v>110</v>
      </c>
      <c r="B4" s="196" t="s">
        <v>111</v>
      </c>
      <c r="C4" s="197">
        <f>D4+E4+F4+H4+L4+Q4+U4</f>
        <v>136501486.84999999</v>
      </c>
      <c r="D4" s="198">
        <f>费用表【邓姐发】!Y3</f>
        <v>0</v>
      </c>
      <c r="E4" s="198">
        <f>SUM(费用表【邓姐发】!C3:X3)+费用表【邓姐发】!AG3+费用表【邓姐发】!AN3+费用表【邓姐发】!AW3</f>
        <v>40878646.829999998</v>
      </c>
      <c r="F4" s="198">
        <f>费用表【邓姐发】!AC3+费用表【邓姐发】!AD3+费用表【邓姐发】!AF3</f>
        <v>66938341.670000002</v>
      </c>
      <c r="G4" s="198">
        <f>费用表【邓姐发】!AW3</f>
        <v>1754676.15</v>
      </c>
      <c r="H4" s="197">
        <f>I4+J4+K4</f>
        <v>6030233.7699999996</v>
      </c>
      <c r="I4" s="198">
        <f>费用表【邓姐发】!AX3</f>
        <v>1954541.03</v>
      </c>
      <c r="J4" s="198">
        <f>费用表【邓姐发】!AV3</f>
        <v>1206640.27</v>
      </c>
      <c r="K4" s="198">
        <f>费用表【邓姐发】!AJ3</f>
        <v>2869052.47</v>
      </c>
      <c r="L4" s="197">
        <f>M4+N4+O4+P4</f>
        <v>3449554.7</v>
      </c>
      <c r="M4" s="198">
        <f>费用表【邓姐发】!AH3</f>
        <v>863206.38</v>
      </c>
      <c r="N4" s="198">
        <f>费用表【邓姐发】!AI3</f>
        <v>1085091.6399999999</v>
      </c>
      <c r="O4" s="198">
        <f>费用表【邓姐发】!AY3</f>
        <v>1002167.41</v>
      </c>
      <c r="P4" s="198">
        <f>费用表【邓姐发】!AM3</f>
        <v>499089.27</v>
      </c>
      <c r="Q4" s="197">
        <f>R4+S4</f>
        <v>3089632.71</v>
      </c>
      <c r="R4" s="198">
        <f>费用表【邓姐发】!AL3</f>
        <v>1365204.6</v>
      </c>
      <c r="S4" s="198">
        <f>费用表【邓姐发】!AK3</f>
        <v>1724428.11</v>
      </c>
      <c r="T4" s="198">
        <f>费用表【邓姐发】!AG3</f>
        <v>1017002.43</v>
      </c>
      <c r="U4" s="197">
        <f t="shared" ref="U4:U51" si="0">SUM(V4:AA4)</f>
        <v>16115077.17</v>
      </c>
      <c r="V4" s="198">
        <f>费用表【邓姐发】!AO3</f>
        <v>4984950.8600000003</v>
      </c>
      <c r="W4" s="198">
        <f>费用表【邓姐发】!AP3</f>
        <v>5504301.3399999999</v>
      </c>
      <c r="X4" s="198">
        <f>费用表【邓姐发】!AQ3</f>
        <v>2539344.8199999998</v>
      </c>
      <c r="Y4" s="198">
        <f>费用表【邓姐发】!AR3</f>
        <v>972150</v>
      </c>
      <c r="Z4" s="198">
        <f>费用表【邓姐发】!AS3</f>
        <v>1385535.22</v>
      </c>
      <c r="AA4" s="198">
        <f>费用表【邓姐发】!AT3</f>
        <v>728794.93</v>
      </c>
      <c r="AB4" s="198">
        <f>费用表【邓姐发】!AN3</f>
        <v>3419422.04</v>
      </c>
      <c r="AC4" s="198">
        <f>费用表【邓姐发】!BE3</f>
        <v>3735714.46</v>
      </c>
    </row>
    <row r="5" spans="1:29">
      <c r="A5" s="363"/>
      <c r="B5" s="196" t="s">
        <v>112</v>
      </c>
      <c r="C5" s="197">
        <f t="shared" ref="C5:C52" si="1">D5+E5+F5+H5+L5+Q5+U5</f>
        <v>2232388.89</v>
      </c>
      <c r="D5" s="198">
        <f>费用表【邓姐发】!Y4</f>
        <v>0</v>
      </c>
      <c r="E5" s="198">
        <f>SUM(费用表【邓姐发】!C4:X4)+费用表【邓姐发】!AG4+费用表【邓姐发】!AN4+费用表【邓姐发】!AW4</f>
        <v>782152.62000000011</v>
      </c>
      <c r="F5" s="198">
        <f>费用表【邓姐发】!AC4+费用表【邓姐发】!AD4+费用表【邓姐发】!AF4</f>
        <v>1115947.67</v>
      </c>
      <c r="G5" s="198">
        <f>费用表【邓姐发】!AW4</f>
        <v>46357.42</v>
      </c>
      <c r="H5" s="197">
        <f t="shared" ref="H5:H51" si="2">I5+J5+K5</f>
        <v>70895.39</v>
      </c>
      <c r="I5" s="198">
        <f>费用表【邓姐发】!AX4</f>
        <v>56299.62</v>
      </c>
      <c r="J5" s="198">
        <f>费用表【邓姐发】!AV4</f>
        <v>4480.7700000000004</v>
      </c>
      <c r="K5" s="198">
        <f>费用表【邓姐发】!AJ4</f>
        <v>10115</v>
      </c>
      <c r="L5" s="197">
        <f t="shared" ref="L5:L51" si="3">M5+N5+O5+P5</f>
        <v>16156.87</v>
      </c>
      <c r="M5" s="198">
        <f>费用表【邓姐发】!AH4</f>
        <v>5181.6000000000004</v>
      </c>
      <c r="N5" s="198">
        <f>费用表【邓姐发】!AI4</f>
        <v>2607.77</v>
      </c>
      <c r="O5" s="198">
        <f>费用表【邓姐发】!AY4</f>
        <v>4981.25</v>
      </c>
      <c r="P5" s="198">
        <f>费用表【邓姐发】!AM4</f>
        <v>3386.25</v>
      </c>
      <c r="Q5" s="197">
        <f t="shared" ref="Q5:Q51" si="4">R5+S5</f>
        <v>4196.22</v>
      </c>
      <c r="R5" s="198">
        <f>费用表【邓姐发】!AL4</f>
        <v>5075</v>
      </c>
      <c r="S5" s="198">
        <f>费用表【邓姐发】!AK4</f>
        <v>-878.78</v>
      </c>
      <c r="T5" s="198">
        <f>费用表【邓姐发】!AG4</f>
        <v>4040</v>
      </c>
      <c r="U5" s="197">
        <f t="shared" si="0"/>
        <v>243040.12</v>
      </c>
      <c r="V5" s="198">
        <f>费用表【邓姐发】!AO4</f>
        <v>145675.78</v>
      </c>
      <c r="W5" s="198">
        <f>费用表【邓姐发】!AP4</f>
        <v>46285</v>
      </c>
      <c r="X5" s="198">
        <f>费用表【邓姐发】!AQ4</f>
        <v>21622.42</v>
      </c>
      <c r="Y5" s="198">
        <f>费用表【邓姐发】!AR4</f>
        <v>22050.77</v>
      </c>
      <c r="Z5" s="198">
        <f>费用表【邓姐发】!AS4</f>
        <v>5981.15</v>
      </c>
      <c r="AA5" s="198">
        <f>费用表【邓姐发】!AT4</f>
        <v>1425</v>
      </c>
      <c r="AB5" s="198">
        <f>费用表【邓姐发】!AN4</f>
        <v>109239.89</v>
      </c>
      <c r="AC5" s="198">
        <f>费用表【邓姐发】!BE4</f>
        <v>74390.960000000006</v>
      </c>
    </row>
    <row r="6" spans="1:29">
      <c r="A6" s="363"/>
      <c r="B6" s="196" t="s">
        <v>113</v>
      </c>
      <c r="C6" s="197">
        <f t="shared" si="1"/>
        <v>3710568.8800000004</v>
      </c>
      <c r="D6" s="198">
        <f>费用表【邓姐发】!Y5</f>
        <v>0</v>
      </c>
      <c r="E6" s="198">
        <f>SUM(费用表【邓姐发】!C5:X5)+费用表【邓姐发】!AG5+费用表【邓姐发】!AN5+费用表【邓姐发】!AW5</f>
        <v>766081.41</v>
      </c>
      <c r="F6" s="198">
        <f>费用表【邓姐发】!AC5+费用表【邓姐发】!AD5+费用表【邓姐发】!AF5</f>
        <v>2125189.1</v>
      </c>
      <c r="G6" s="198">
        <f>费用表【邓姐发】!AW5</f>
        <v>36173.120000000003</v>
      </c>
      <c r="H6" s="197">
        <f t="shared" si="2"/>
        <v>121830.20999999999</v>
      </c>
      <c r="I6" s="198">
        <f>费用表【邓姐发】!AX5</f>
        <v>39855.620000000003</v>
      </c>
      <c r="J6" s="198">
        <f>费用表【邓姐发】!AV5</f>
        <v>24593.55</v>
      </c>
      <c r="K6" s="198">
        <f>费用表【邓姐发】!AJ5</f>
        <v>57381.04</v>
      </c>
      <c r="L6" s="197">
        <f t="shared" si="3"/>
        <v>84013.23000000001</v>
      </c>
      <c r="M6" s="198">
        <f>费用表【邓姐发】!AH5</f>
        <v>17264.13</v>
      </c>
      <c r="N6" s="198">
        <f>费用表【邓姐发】!AI5</f>
        <v>21701.85</v>
      </c>
      <c r="O6" s="198">
        <f>费用表【邓姐发】!AY5</f>
        <v>35065.46</v>
      </c>
      <c r="P6" s="198">
        <f>费用表【邓姐发】!AM5</f>
        <v>9981.7900000000009</v>
      </c>
      <c r="Q6" s="197">
        <f t="shared" si="4"/>
        <v>61792.66</v>
      </c>
      <c r="R6" s="198">
        <f>费用表【邓姐发】!AL5</f>
        <v>27304.09</v>
      </c>
      <c r="S6" s="198">
        <f>费用表【邓姐发】!AK5</f>
        <v>34488.57</v>
      </c>
      <c r="T6" s="198">
        <f>费用表【邓姐发】!AG5</f>
        <v>20340.060000000001</v>
      </c>
      <c r="U6" s="197">
        <f t="shared" si="0"/>
        <v>551662.27</v>
      </c>
      <c r="V6" s="198">
        <f>费用表【邓姐发】!AO5</f>
        <v>272233.02</v>
      </c>
      <c r="W6" s="198">
        <f>费用表【邓姐发】!AP5</f>
        <v>111397.8</v>
      </c>
      <c r="X6" s="198">
        <f>费用表【邓姐发】!AQ5</f>
        <v>65917.56</v>
      </c>
      <c r="Y6" s="198">
        <f>费用表【邓姐发】!AR5</f>
        <v>20316.72</v>
      </c>
      <c r="Z6" s="198">
        <f>费用表【邓姐发】!AS5</f>
        <v>67221.27</v>
      </c>
      <c r="AA6" s="198">
        <f>费用表【邓姐发】!AT5</f>
        <v>14575.9</v>
      </c>
      <c r="AB6" s="198">
        <f>费用表【邓姐发】!AN5</f>
        <v>68388.44</v>
      </c>
      <c r="AC6" s="198">
        <f>费用表【邓姐发】!BE5</f>
        <v>78177.119999999995</v>
      </c>
    </row>
    <row r="7" spans="1:29">
      <c r="A7" s="363"/>
      <c r="B7" s="196" t="s">
        <v>114</v>
      </c>
      <c r="C7" s="197">
        <f t="shared" si="1"/>
        <v>633984.24</v>
      </c>
      <c r="D7" s="198">
        <f>费用表【邓姐发】!Y6</f>
        <v>0</v>
      </c>
      <c r="E7" s="198">
        <f>SUM(费用表【邓姐发】!C6:X6)+费用表【邓姐发】!AG6+费用表【邓姐发】!AN6+费用表【邓姐发】!AW6</f>
        <v>78375.930000000008</v>
      </c>
      <c r="F7" s="198">
        <f>费用表【邓姐发】!AC6+费用表【邓姐发】!AD6+费用表【邓姐发】!AF6</f>
        <v>424842.73</v>
      </c>
      <c r="G7" s="198">
        <f>费用表【邓姐发】!AW6</f>
        <v>22821.23</v>
      </c>
      <c r="H7" s="197">
        <f t="shared" si="2"/>
        <v>15852.64</v>
      </c>
      <c r="I7" s="198">
        <f>费用表【邓姐发】!AX6</f>
        <v>7721.89</v>
      </c>
      <c r="J7" s="198">
        <f>费用表【邓姐发】!AV6</f>
        <v>2793.62</v>
      </c>
      <c r="K7" s="198">
        <f>费用表【邓姐发】!AJ6</f>
        <v>5337.13</v>
      </c>
      <c r="L7" s="197">
        <f t="shared" si="3"/>
        <v>37065.160000000003</v>
      </c>
      <c r="M7" s="198">
        <f>费用表【邓姐发】!AH6</f>
        <v>4051.04</v>
      </c>
      <c r="N7" s="198">
        <f>费用表【邓姐发】!AI6</f>
        <v>11408.56</v>
      </c>
      <c r="O7" s="198">
        <f>费用表【邓姐发】!AY6</f>
        <v>3115</v>
      </c>
      <c r="P7" s="198">
        <f>费用表【邓姐发】!AM6</f>
        <v>18490.560000000001</v>
      </c>
      <c r="Q7" s="197">
        <f t="shared" si="4"/>
        <v>3615.53</v>
      </c>
      <c r="R7" s="198">
        <f>费用表【邓姐发】!AL6</f>
        <v>3615.53</v>
      </c>
      <c r="S7" s="198">
        <f>费用表【邓姐发】!AK6</f>
        <v>0</v>
      </c>
      <c r="T7" s="198">
        <f>费用表【邓姐发】!AG6</f>
        <v>10616.66</v>
      </c>
      <c r="U7" s="197">
        <f t="shared" si="0"/>
        <v>74232.25</v>
      </c>
      <c r="V7" s="198">
        <f>费用表【邓姐发】!AO6</f>
        <v>33740.89</v>
      </c>
      <c r="W7" s="198">
        <f>费用表【邓姐发】!AP6</f>
        <v>8786.07</v>
      </c>
      <c r="X7" s="198">
        <f>费用表【邓姐发】!AQ6</f>
        <v>11449.09</v>
      </c>
      <c r="Y7" s="198">
        <f>费用表【邓姐发】!AR6</f>
        <v>10886.26</v>
      </c>
      <c r="Z7" s="198">
        <f>费用表【邓姐发】!AS6</f>
        <v>5027.83</v>
      </c>
      <c r="AA7" s="198">
        <f>费用表【邓姐发】!AT6</f>
        <v>4342.1099999999997</v>
      </c>
      <c r="AB7" s="198">
        <f>费用表【邓姐发】!AN6</f>
        <v>43164.3</v>
      </c>
      <c r="AC7" s="198">
        <f>费用表【邓姐发】!BE6</f>
        <v>19390.53</v>
      </c>
    </row>
    <row r="8" spans="1:29">
      <c r="A8" s="363"/>
      <c r="B8" s="196" t="s">
        <v>115</v>
      </c>
      <c r="C8" s="197">
        <f t="shared" si="1"/>
        <v>36544246.149999999</v>
      </c>
      <c r="D8" s="198">
        <f>费用表【邓姐发】!Y7</f>
        <v>0</v>
      </c>
      <c r="E8" s="198">
        <f>SUM(费用表【邓姐发】!C7:X7)+费用表【邓姐发】!AG7+费用表【邓姐发】!AN7+费用表【邓姐发】!AW7</f>
        <v>9562690.7200000007</v>
      </c>
      <c r="F8" s="198">
        <f>费用表【邓姐发】!AC7+费用表【邓姐发】!AD7+费用表【邓姐发】!AF7</f>
        <v>20197929.469999999</v>
      </c>
      <c r="G8" s="198">
        <f>费用表【邓姐发】!AW7</f>
        <v>469454.38</v>
      </c>
      <c r="H8" s="197">
        <f t="shared" si="2"/>
        <v>1294812.1000000001</v>
      </c>
      <c r="I8" s="198">
        <f>费用表【邓姐发】!AX7</f>
        <v>501958.35</v>
      </c>
      <c r="J8" s="198">
        <f>费用表【邓姐发】!AV7</f>
        <v>240654.97</v>
      </c>
      <c r="K8" s="198">
        <f>费用表【邓姐发】!AJ7</f>
        <v>552198.78</v>
      </c>
      <c r="L8" s="197">
        <f t="shared" si="3"/>
        <v>808757.67</v>
      </c>
      <c r="M8" s="198">
        <f>费用表【邓姐发】!AH7</f>
        <v>179173.57</v>
      </c>
      <c r="N8" s="198">
        <f>费用表【邓姐发】!AI7</f>
        <v>291788.71000000002</v>
      </c>
      <c r="O8" s="198">
        <f>费用表【邓姐发】!AY7</f>
        <v>210711.5</v>
      </c>
      <c r="P8" s="198">
        <f>费用表【邓姐发】!AM7</f>
        <v>127083.89</v>
      </c>
      <c r="Q8" s="197">
        <f t="shared" si="4"/>
        <v>739144.02</v>
      </c>
      <c r="R8" s="198">
        <f>费用表【邓姐发】!AL7</f>
        <v>317135.49</v>
      </c>
      <c r="S8" s="198">
        <f>费用表【邓姐发】!AK7</f>
        <v>422008.53</v>
      </c>
      <c r="T8" s="198">
        <f>费用表【邓姐发】!AG7</f>
        <v>306622.81</v>
      </c>
      <c r="U8" s="197">
        <f t="shared" si="0"/>
        <v>3940912.17</v>
      </c>
      <c r="V8" s="198">
        <f>费用表【邓姐发】!AO7</f>
        <v>1287794.82</v>
      </c>
      <c r="W8" s="198">
        <f>费用表【邓姐发】!AP7</f>
        <v>1054085.44</v>
      </c>
      <c r="X8" s="198">
        <f>费用表【邓姐发】!AQ7</f>
        <v>669581.11</v>
      </c>
      <c r="Y8" s="198">
        <f>费用表【邓姐发】!AR7</f>
        <v>242395.68</v>
      </c>
      <c r="Z8" s="198">
        <f>费用表【邓姐发】!AS7</f>
        <v>448989.49</v>
      </c>
      <c r="AA8" s="198">
        <f>费用表【邓姐发】!AT7</f>
        <v>238065.63</v>
      </c>
      <c r="AB8" s="198">
        <f>费用表【邓姐发】!AN7</f>
        <v>756486.03</v>
      </c>
      <c r="AC8" s="198">
        <f>费用表【邓姐发】!BE7</f>
        <v>983221.63</v>
      </c>
    </row>
    <row r="9" spans="1:29">
      <c r="A9" s="363"/>
      <c r="B9" s="196" t="s">
        <v>116</v>
      </c>
      <c r="C9" s="197">
        <f t="shared" si="1"/>
        <v>200000</v>
      </c>
      <c r="D9" s="198">
        <f>费用表【邓姐发】!Y8</f>
        <v>0</v>
      </c>
      <c r="E9" s="198">
        <f>SUM(费用表【邓姐发】!C8:X8)+费用表【邓姐发】!AG8+费用表【邓姐发】!AN8+费用表【邓姐发】!AW8</f>
        <v>0</v>
      </c>
      <c r="F9" s="198">
        <f>费用表【邓姐发】!AC8+费用表【邓姐发】!AD8+费用表【邓姐发】!AF8</f>
        <v>200000</v>
      </c>
      <c r="G9" s="198">
        <f>费用表【邓姐发】!AW8</f>
        <v>0</v>
      </c>
      <c r="H9" s="197">
        <f t="shared" si="2"/>
        <v>0</v>
      </c>
      <c r="I9" s="198">
        <f>费用表【邓姐发】!AX8</f>
        <v>0</v>
      </c>
      <c r="J9" s="198">
        <f>费用表【邓姐发】!AV8</f>
        <v>0</v>
      </c>
      <c r="K9" s="198">
        <f>费用表【邓姐发】!AJ8</f>
        <v>0</v>
      </c>
      <c r="L9" s="197">
        <f t="shared" si="3"/>
        <v>0</v>
      </c>
      <c r="M9" s="198">
        <f>费用表【邓姐发】!AH8</f>
        <v>0</v>
      </c>
      <c r="N9" s="198">
        <f>费用表【邓姐发】!AI8</f>
        <v>0</v>
      </c>
      <c r="O9" s="198">
        <f>费用表【邓姐发】!AY8</f>
        <v>0</v>
      </c>
      <c r="P9" s="198">
        <f>费用表【邓姐发】!AM8</f>
        <v>0</v>
      </c>
      <c r="Q9" s="197">
        <f t="shared" si="4"/>
        <v>0</v>
      </c>
      <c r="R9" s="198">
        <f>费用表【邓姐发】!AL8</f>
        <v>0</v>
      </c>
      <c r="S9" s="198">
        <f>费用表【邓姐发】!AK8</f>
        <v>0</v>
      </c>
      <c r="T9" s="198">
        <f>费用表【邓姐发】!AG8</f>
        <v>0</v>
      </c>
      <c r="U9" s="197">
        <f t="shared" si="0"/>
        <v>0</v>
      </c>
      <c r="V9" s="198">
        <f>费用表【邓姐发】!AO8</f>
        <v>0</v>
      </c>
      <c r="W9" s="198">
        <f>费用表【邓姐发】!AP8</f>
        <v>0</v>
      </c>
      <c r="X9" s="198">
        <f>费用表【邓姐发】!AQ8</f>
        <v>0</v>
      </c>
      <c r="Y9" s="198">
        <f>费用表【邓姐发】!AR8</f>
        <v>0</v>
      </c>
      <c r="Z9" s="198">
        <f>费用表【邓姐发】!AS8</f>
        <v>0</v>
      </c>
      <c r="AA9" s="198">
        <f>费用表【邓姐发】!AT8</f>
        <v>0</v>
      </c>
      <c r="AB9" s="198">
        <f>费用表【邓姐发】!AN8</f>
        <v>0</v>
      </c>
      <c r="AC9" s="198">
        <f>费用表【邓姐发】!BE8</f>
        <v>0</v>
      </c>
    </row>
    <row r="10" spans="1:29">
      <c r="A10" s="363"/>
      <c r="B10" s="196" t="s">
        <v>117</v>
      </c>
      <c r="C10" s="197">
        <f t="shared" si="1"/>
        <v>371988.92999999993</v>
      </c>
      <c r="D10" s="198">
        <f>费用表【邓姐发】!Y9</f>
        <v>0</v>
      </c>
      <c r="E10" s="198">
        <f>SUM(费用表【邓姐发】!C9:X9)+费用表【邓姐发】!AG9+费用表【邓姐发】!AN9+费用表【邓姐发】!AW9</f>
        <v>-6028.470000000003</v>
      </c>
      <c r="F10" s="198">
        <f>费用表【邓姐发】!AC9+费用表【邓姐发】!AD9+费用表【邓姐发】!AF9</f>
        <v>359189.50999999995</v>
      </c>
      <c r="G10" s="198">
        <f>费用表【邓姐发】!AW9</f>
        <v>-1575.5</v>
      </c>
      <c r="H10" s="197">
        <f t="shared" si="2"/>
        <v>-2491.1800000000003</v>
      </c>
      <c r="I10" s="198">
        <f>费用表【邓姐发】!AX9</f>
        <v>2693.16</v>
      </c>
      <c r="J10" s="198">
        <f>费用表【邓姐发】!AV9</f>
        <v>-3608.84</v>
      </c>
      <c r="K10" s="198">
        <f>费用表【邓姐发】!AJ9</f>
        <v>-1575.5</v>
      </c>
      <c r="L10" s="197">
        <f t="shared" si="3"/>
        <v>0</v>
      </c>
      <c r="M10" s="198">
        <f>费用表【邓姐发】!AH9</f>
        <v>0</v>
      </c>
      <c r="N10" s="198">
        <f>费用表【邓姐发】!AI9</f>
        <v>0</v>
      </c>
      <c r="O10" s="198">
        <f>费用表【邓姐发】!AY9</f>
        <v>0</v>
      </c>
      <c r="P10" s="198">
        <f>费用表【邓姐发】!AM9</f>
        <v>0</v>
      </c>
      <c r="Q10" s="197">
        <f t="shared" si="4"/>
        <v>-1575.5</v>
      </c>
      <c r="R10" s="198">
        <f>费用表【邓姐发】!AL9</f>
        <v>0</v>
      </c>
      <c r="S10" s="198">
        <f>费用表【邓姐发】!AK9</f>
        <v>-1575.5</v>
      </c>
      <c r="T10" s="198">
        <f>费用表【邓姐发】!AG9</f>
        <v>10772.65</v>
      </c>
      <c r="U10" s="197">
        <f t="shared" si="0"/>
        <v>22894.57</v>
      </c>
      <c r="V10" s="198">
        <f>费用表【邓姐发】!AO9</f>
        <v>-3608.84</v>
      </c>
      <c r="W10" s="198">
        <f>费用表【邓姐发】!AP9</f>
        <v>30284.61</v>
      </c>
      <c r="X10" s="198">
        <f>费用表【邓姐发】!AQ9</f>
        <v>-1575.5</v>
      </c>
      <c r="Y10" s="198">
        <f>费用表【邓姐发】!AR9</f>
        <v>0</v>
      </c>
      <c r="Z10" s="198">
        <f>费用表【邓姐发】!AS9</f>
        <v>-2205.6999999999998</v>
      </c>
      <c r="AA10" s="198">
        <f>费用表【邓姐发】!AT9</f>
        <v>0</v>
      </c>
      <c r="AB10" s="198">
        <f>费用表【邓姐发】!AN9</f>
        <v>-1575.5</v>
      </c>
      <c r="AC10" s="198">
        <f>费用表【邓姐发】!BE9</f>
        <v>13465.81</v>
      </c>
    </row>
    <row r="11" spans="1:29">
      <c r="A11" s="363"/>
      <c r="B11" s="196" t="s">
        <v>118</v>
      </c>
      <c r="C11" s="197">
        <f t="shared" si="1"/>
        <v>2283780.71</v>
      </c>
      <c r="D11" s="198">
        <f>费用表【邓姐发】!Y10</f>
        <v>0</v>
      </c>
      <c r="E11" s="198">
        <f>SUM(费用表【邓姐发】!C10:X10)+费用表【邓姐发】!AG10+费用表【邓姐发】!AN10+费用表【邓姐发】!AW10</f>
        <v>711850.75</v>
      </c>
      <c r="F11" s="198">
        <f>费用表【邓姐发】!AC10+费用表【邓姐发】!AD10+费用表【邓姐发】!AF10</f>
        <v>1482025.1300000001</v>
      </c>
      <c r="G11" s="198">
        <f>费用表【邓姐发】!AW10</f>
        <v>53980</v>
      </c>
      <c r="H11" s="197">
        <f t="shared" si="2"/>
        <v>61277.240000000005</v>
      </c>
      <c r="I11" s="198">
        <f>费用表【邓姐发】!AX10</f>
        <v>38240</v>
      </c>
      <c r="J11" s="198">
        <f>费用表【邓姐发】!AV10</f>
        <v>23037.24</v>
      </c>
      <c r="K11" s="198">
        <f>费用表【邓姐发】!AJ10</f>
        <v>0</v>
      </c>
      <c r="L11" s="197">
        <f t="shared" si="3"/>
        <v>17640</v>
      </c>
      <c r="M11" s="198">
        <f>费用表【邓姐发】!AH10</f>
        <v>0</v>
      </c>
      <c r="N11" s="198">
        <f>费用表【邓姐发】!AI10</f>
        <v>0</v>
      </c>
      <c r="O11" s="198">
        <f>费用表【邓姐发】!AY10</f>
        <v>17640</v>
      </c>
      <c r="P11" s="198">
        <f>费用表【邓姐发】!AM10</f>
        <v>0</v>
      </c>
      <c r="Q11" s="197">
        <f t="shared" si="4"/>
        <v>0</v>
      </c>
      <c r="R11" s="198">
        <f>费用表【邓姐发】!AL10</f>
        <v>0</v>
      </c>
      <c r="S11" s="198">
        <f>费用表【邓姐发】!AK10</f>
        <v>0</v>
      </c>
      <c r="T11" s="198">
        <f>费用表【邓姐发】!AG10</f>
        <v>0</v>
      </c>
      <c r="U11" s="197">
        <f t="shared" si="0"/>
        <v>10987.59</v>
      </c>
      <c r="V11" s="198">
        <f>费用表【邓姐发】!AO10</f>
        <v>0</v>
      </c>
      <c r="W11" s="198">
        <f>费用表【邓姐发】!AP10</f>
        <v>8747.59</v>
      </c>
      <c r="X11" s="198">
        <f>费用表【邓姐发】!AQ10</f>
        <v>0</v>
      </c>
      <c r="Y11" s="198">
        <f>费用表【邓姐发】!AR10</f>
        <v>2240</v>
      </c>
      <c r="Z11" s="198">
        <f>费用表【邓姐发】!AS10</f>
        <v>0</v>
      </c>
      <c r="AA11" s="198">
        <f>费用表【邓姐发】!AT10</f>
        <v>0</v>
      </c>
      <c r="AB11" s="198">
        <f>费用表【邓姐发】!AN10</f>
        <v>0</v>
      </c>
      <c r="AC11" s="198">
        <f>费用表【邓姐发】!BE10</f>
        <v>173140</v>
      </c>
    </row>
    <row r="12" spans="1:29">
      <c r="A12" s="363"/>
      <c r="B12" s="196" t="s">
        <v>119</v>
      </c>
      <c r="C12" s="197">
        <f t="shared" si="1"/>
        <v>2533522.33</v>
      </c>
      <c r="D12" s="198">
        <f>费用表【邓姐发】!Y11</f>
        <v>0</v>
      </c>
      <c r="E12" s="198">
        <f>SUM(费用表【邓姐发】!C11:X11)+费用表【邓姐发】!AG11+费用表【邓姐发】!AN11+费用表【邓姐发】!AW11</f>
        <v>1287408.0900000001</v>
      </c>
      <c r="F12" s="198">
        <f>费用表【邓姐发】!AC11+费用表【邓姐发】!AD11+费用表【邓姐发】!AF11</f>
        <v>1246114.24</v>
      </c>
      <c r="G12" s="198">
        <f>费用表【邓姐发】!AW11</f>
        <v>0</v>
      </c>
      <c r="H12" s="197">
        <f t="shared" si="2"/>
        <v>0</v>
      </c>
      <c r="I12" s="198">
        <f>费用表【邓姐发】!AX11</f>
        <v>0</v>
      </c>
      <c r="J12" s="198">
        <f>费用表【邓姐发】!AV11</f>
        <v>0</v>
      </c>
      <c r="K12" s="198">
        <f>费用表【邓姐发】!AJ11</f>
        <v>0</v>
      </c>
      <c r="L12" s="197">
        <f t="shared" si="3"/>
        <v>0</v>
      </c>
      <c r="M12" s="198">
        <f>费用表【邓姐发】!AH11</f>
        <v>0</v>
      </c>
      <c r="N12" s="198">
        <f>费用表【邓姐发】!AI11</f>
        <v>0</v>
      </c>
      <c r="O12" s="198">
        <f>费用表【邓姐发】!AY11</f>
        <v>0</v>
      </c>
      <c r="P12" s="198">
        <f>费用表【邓姐发】!AM11</f>
        <v>0</v>
      </c>
      <c r="Q12" s="197">
        <f t="shared" si="4"/>
        <v>0</v>
      </c>
      <c r="R12" s="198">
        <f>费用表【邓姐发】!AL11</f>
        <v>0</v>
      </c>
      <c r="S12" s="198">
        <f>费用表【邓姐发】!AK11</f>
        <v>0</v>
      </c>
      <c r="T12" s="198">
        <f>费用表【邓姐发】!AG11</f>
        <v>277726.43</v>
      </c>
      <c r="U12" s="197">
        <f t="shared" si="0"/>
        <v>0</v>
      </c>
      <c r="V12" s="198">
        <f>费用表【邓姐发】!AO11</f>
        <v>0</v>
      </c>
      <c r="W12" s="198">
        <f>费用表【邓姐发】!AP11</f>
        <v>0</v>
      </c>
      <c r="X12" s="198">
        <f>费用表【邓姐发】!AQ11</f>
        <v>0</v>
      </c>
      <c r="Y12" s="198">
        <f>费用表【邓姐发】!AR11</f>
        <v>0</v>
      </c>
      <c r="Z12" s="198">
        <f>费用表【邓姐发】!AS11</f>
        <v>0</v>
      </c>
      <c r="AA12" s="198">
        <f>费用表【邓姐发】!AT11</f>
        <v>0</v>
      </c>
      <c r="AB12" s="198">
        <f>费用表【邓姐发】!AN11</f>
        <v>38712.6</v>
      </c>
      <c r="AC12" s="198">
        <f>费用表【邓姐发】!BE11</f>
        <v>1246114.24</v>
      </c>
    </row>
    <row r="13" spans="1:29">
      <c r="A13" s="363"/>
      <c r="B13" s="196" t="s">
        <v>120</v>
      </c>
      <c r="C13" s="197">
        <f t="shared" si="1"/>
        <v>26402000</v>
      </c>
      <c r="D13" s="198">
        <f>费用表【邓姐发】!Y12</f>
        <v>0</v>
      </c>
      <c r="E13" s="198">
        <f>SUM(费用表【邓姐发】!C12:X12)+费用表【邓姐发】!AG12+费用表【邓姐发】!AN12+费用表【邓姐发】!AW12</f>
        <v>26382000</v>
      </c>
      <c r="F13" s="198">
        <f>费用表【邓姐发】!AC12+费用表【邓姐发】!AD12+费用表【邓姐发】!AF12</f>
        <v>0</v>
      </c>
      <c r="G13" s="198">
        <f>费用表【邓姐发】!AW12</f>
        <v>0</v>
      </c>
      <c r="H13" s="197">
        <f t="shared" si="2"/>
        <v>0</v>
      </c>
      <c r="I13" s="198">
        <f>费用表【邓姐发】!AX12</f>
        <v>0</v>
      </c>
      <c r="J13" s="198">
        <f>费用表【邓姐发】!AV12</f>
        <v>0</v>
      </c>
      <c r="K13" s="198">
        <f>费用表【邓姐发】!AJ12</f>
        <v>0</v>
      </c>
      <c r="L13" s="197">
        <f t="shared" si="3"/>
        <v>0</v>
      </c>
      <c r="M13" s="198">
        <f>费用表【邓姐发】!AH12</f>
        <v>0</v>
      </c>
      <c r="N13" s="198">
        <f>费用表【邓姐发】!AI12</f>
        <v>0</v>
      </c>
      <c r="O13" s="198">
        <f>费用表【邓姐发】!AY12</f>
        <v>0</v>
      </c>
      <c r="P13" s="198">
        <f>费用表【邓姐发】!AM12</f>
        <v>0</v>
      </c>
      <c r="Q13" s="197">
        <f t="shared" si="4"/>
        <v>0</v>
      </c>
      <c r="R13" s="198">
        <f>费用表【邓姐发】!AL12</f>
        <v>0</v>
      </c>
      <c r="S13" s="198">
        <f>费用表【邓姐发】!AK12</f>
        <v>0</v>
      </c>
      <c r="T13" s="198">
        <f>费用表【邓姐发】!AG12</f>
        <v>0</v>
      </c>
      <c r="U13" s="197">
        <f t="shared" si="0"/>
        <v>20000</v>
      </c>
      <c r="V13" s="198">
        <f>费用表【邓姐发】!AO12</f>
        <v>0</v>
      </c>
      <c r="W13" s="198">
        <f>费用表【邓姐发】!AP12</f>
        <v>20000</v>
      </c>
      <c r="X13" s="198">
        <f>费用表【邓姐发】!AQ12</f>
        <v>0</v>
      </c>
      <c r="Y13" s="198">
        <f>费用表【邓姐发】!AR12</f>
        <v>0</v>
      </c>
      <c r="Z13" s="198">
        <f>费用表【邓姐发】!AS12</f>
        <v>0</v>
      </c>
      <c r="AA13" s="198">
        <f>费用表【邓姐发】!AT12</f>
        <v>0</v>
      </c>
      <c r="AB13" s="198">
        <f>费用表【邓姐发】!AN12</f>
        <v>0</v>
      </c>
      <c r="AC13" s="198">
        <f>费用表【邓姐发】!BE12</f>
        <v>0</v>
      </c>
    </row>
    <row r="14" spans="1:29">
      <c r="A14" s="364"/>
      <c r="B14" s="199" t="s">
        <v>121</v>
      </c>
      <c r="C14" s="197">
        <f t="shared" si="1"/>
        <v>211413966.97999996</v>
      </c>
      <c r="D14" s="198">
        <f>费用表【邓姐发】!Y13</f>
        <v>0</v>
      </c>
      <c r="E14" s="198">
        <f>SUM(费用表【邓姐发】!C13:X13)+费用表【邓姐发】!AG13+费用表【邓姐发】!AN13+费用表【邓姐发】!AW13</f>
        <v>80443177.88000001</v>
      </c>
      <c r="F14" s="198">
        <f>费用表【邓姐发】!AC13+费用表【邓姐发】!AD13+费用表【邓姐发】!AF13</f>
        <v>94089579.519999996</v>
      </c>
      <c r="G14" s="198">
        <f>费用表【邓姐发】!AW13</f>
        <v>2381886.7999999998</v>
      </c>
      <c r="H14" s="197">
        <f t="shared" si="2"/>
        <v>7592410.1699999999</v>
      </c>
      <c r="I14" s="198">
        <f>费用表【邓姐发】!AX13</f>
        <v>2601309.67</v>
      </c>
      <c r="J14" s="198">
        <f>费用表【邓姐发】!AV13</f>
        <v>1498591.58</v>
      </c>
      <c r="K14" s="198">
        <f>费用表【邓姐发】!AJ13</f>
        <v>3492508.92</v>
      </c>
      <c r="L14" s="197">
        <f t="shared" si="3"/>
        <v>4413187.63</v>
      </c>
      <c r="M14" s="198">
        <f>费用表【邓姐发】!AH13</f>
        <v>1068876.72</v>
      </c>
      <c r="N14" s="198">
        <f>费用表【邓姐发】!AI13</f>
        <v>1412598.53</v>
      </c>
      <c r="O14" s="198">
        <f>费用表【邓姐发】!AY13</f>
        <v>1273680.6200000001</v>
      </c>
      <c r="P14" s="198">
        <f>费用表【邓姐发】!AM13</f>
        <v>658031.76</v>
      </c>
      <c r="Q14" s="197">
        <f t="shared" si="4"/>
        <v>3896805.64</v>
      </c>
      <c r="R14" s="198">
        <f>费用表【邓姐发】!AL13</f>
        <v>1718334.71</v>
      </c>
      <c r="S14" s="198">
        <f>费用表【邓姐发】!AK13</f>
        <v>2178470.9300000002</v>
      </c>
      <c r="T14" s="198">
        <f>费用表【邓姐发】!AG13</f>
        <v>1647121.04</v>
      </c>
      <c r="U14" s="197">
        <f t="shared" si="0"/>
        <v>20978806.140000001</v>
      </c>
      <c r="V14" s="198">
        <f>费用表【邓姐发】!AO13</f>
        <v>6720786.5300000003</v>
      </c>
      <c r="W14" s="198">
        <f>费用表【邓姐发】!AP13</f>
        <v>6783887.8499999996</v>
      </c>
      <c r="X14" s="198">
        <f>费用表【邓姐发】!AQ13</f>
        <v>3306339.5</v>
      </c>
      <c r="Y14" s="198">
        <f>费用表【邓姐发】!AR13</f>
        <v>1270039.43</v>
      </c>
      <c r="Z14" s="198">
        <f>费用表【邓姐发】!AS13</f>
        <v>1910549.26</v>
      </c>
      <c r="AA14" s="198">
        <f>费用表【邓姐发】!AT13</f>
        <v>987203.57</v>
      </c>
      <c r="AB14" s="198">
        <f>费用表【邓姐发】!AN13</f>
        <v>4433837.8</v>
      </c>
      <c r="AC14" s="198">
        <f>费用表【邓姐发】!BE13</f>
        <v>6323614.75</v>
      </c>
    </row>
    <row r="15" spans="1:29" ht="13.5" customHeight="1">
      <c r="A15" s="359" t="s">
        <v>122</v>
      </c>
      <c r="B15" s="196" t="s">
        <v>123</v>
      </c>
      <c r="C15" s="197">
        <f t="shared" si="1"/>
        <v>26126046.810000002</v>
      </c>
      <c r="D15" s="198">
        <f>费用表【邓姐发】!Y14</f>
        <v>0</v>
      </c>
      <c r="E15" s="198">
        <f>SUM(费用表【邓姐发】!C14:X14)+费用表【邓姐发】!AG14+费用表【邓姐发】!AN14+费用表【邓姐发】!AW14</f>
        <v>0</v>
      </c>
      <c r="F15" s="198">
        <f>费用表【邓姐发】!AC14+费用表【邓姐发】!AD14+费用表【邓姐发】!AF14</f>
        <v>14079693.510000002</v>
      </c>
      <c r="G15" s="198">
        <f>费用表【邓姐发】!AW14</f>
        <v>0</v>
      </c>
      <c r="H15" s="197">
        <f t="shared" si="2"/>
        <v>0</v>
      </c>
      <c r="I15" s="198">
        <f>费用表【邓姐发】!AX14</f>
        <v>0</v>
      </c>
      <c r="J15" s="198">
        <f>费用表【邓姐发】!AV14</f>
        <v>0</v>
      </c>
      <c r="K15" s="198">
        <f>费用表【邓姐发】!AJ14</f>
        <v>0</v>
      </c>
      <c r="L15" s="197">
        <f t="shared" si="3"/>
        <v>464445.32</v>
      </c>
      <c r="M15" s="198">
        <f>费用表【邓姐发】!AH14</f>
        <v>0</v>
      </c>
      <c r="N15" s="198">
        <f>费用表【邓姐发】!AI14</f>
        <v>0</v>
      </c>
      <c r="O15" s="198">
        <f>费用表【邓姐发】!AY14</f>
        <v>464445.32</v>
      </c>
      <c r="P15" s="198">
        <f>费用表【邓姐发】!AM14</f>
        <v>0</v>
      </c>
      <c r="Q15" s="197">
        <f t="shared" si="4"/>
        <v>0</v>
      </c>
      <c r="R15" s="198">
        <f>费用表【邓姐发】!AL14</f>
        <v>0</v>
      </c>
      <c r="S15" s="198">
        <f>费用表【邓姐发】!AK14</f>
        <v>0</v>
      </c>
      <c r="T15" s="198">
        <f>费用表【邓姐发】!AG14</f>
        <v>0</v>
      </c>
      <c r="U15" s="197">
        <f t="shared" si="0"/>
        <v>11581907.98</v>
      </c>
      <c r="V15" s="198">
        <f>费用表【邓姐发】!AO14</f>
        <v>8626700</v>
      </c>
      <c r="W15" s="198">
        <f>费用表【邓姐发】!AP14</f>
        <v>36841.15</v>
      </c>
      <c r="X15" s="198">
        <f>费用表【邓姐发】!AQ14</f>
        <v>878183</v>
      </c>
      <c r="Y15" s="198">
        <f>费用表【邓姐发】!AR14</f>
        <v>64656</v>
      </c>
      <c r="Z15" s="198">
        <f>费用表【邓姐发】!AS14</f>
        <v>1975527.83</v>
      </c>
      <c r="AA15" s="198">
        <f>费用表【邓姐发】!AT14</f>
        <v>0</v>
      </c>
      <c r="AB15" s="198">
        <f>费用表【邓姐发】!AN14</f>
        <v>0</v>
      </c>
      <c r="AC15" s="198">
        <f>费用表【邓姐发】!BE14</f>
        <v>0</v>
      </c>
    </row>
    <row r="16" spans="1:29">
      <c r="A16" s="360"/>
      <c r="B16" s="196" t="s">
        <v>124</v>
      </c>
      <c r="C16" s="197">
        <f t="shared" si="1"/>
        <v>40442911.689999998</v>
      </c>
      <c r="D16" s="198">
        <f>费用表【邓姐发】!Y15</f>
        <v>0</v>
      </c>
      <c r="E16" s="198">
        <f>SUM(费用表【邓姐发】!C15:X15)+费用表【邓姐发】!AG15+费用表【邓姐发】!AN15+费用表【邓姐发】!AW15</f>
        <v>0</v>
      </c>
      <c r="F16" s="198">
        <f>费用表【邓姐发】!AC15+费用表【邓姐发】!AD15+费用表【邓姐发】!AF15</f>
        <v>37959944.07</v>
      </c>
      <c r="G16" s="198">
        <f>费用表【邓姐发】!AW15</f>
        <v>0</v>
      </c>
      <c r="H16" s="197">
        <f t="shared" si="2"/>
        <v>0</v>
      </c>
      <c r="I16" s="198">
        <f>费用表【邓姐发】!AX15</f>
        <v>0</v>
      </c>
      <c r="J16" s="198">
        <f>费用表【邓姐发】!AV15</f>
        <v>0</v>
      </c>
      <c r="K16" s="198">
        <f>费用表【邓姐发】!AJ15</f>
        <v>0</v>
      </c>
      <c r="L16" s="197">
        <f t="shared" si="3"/>
        <v>1957892.71</v>
      </c>
      <c r="M16" s="198">
        <f>费用表【邓姐发】!AH15</f>
        <v>0</v>
      </c>
      <c r="N16" s="198">
        <f>费用表【邓姐发】!AI15</f>
        <v>0</v>
      </c>
      <c r="O16" s="198">
        <f>费用表【邓姐发】!AY15</f>
        <v>1915558.94</v>
      </c>
      <c r="P16" s="198">
        <f>费用表【邓姐发】!AM15</f>
        <v>42333.77</v>
      </c>
      <c r="Q16" s="197">
        <f t="shared" si="4"/>
        <v>0</v>
      </c>
      <c r="R16" s="198">
        <f>费用表【邓姐发】!AL15</f>
        <v>0</v>
      </c>
      <c r="S16" s="198">
        <f>费用表【邓姐发】!AK15</f>
        <v>0</v>
      </c>
      <c r="T16" s="198">
        <f>费用表【邓姐发】!AG15</f>
        <v>0</v>
      </c>
      <c r="U16" s="197">
        <f t="shared" si="0"/>
        <v>525074.91</v>
      </c>
      <c r="V16" s="198">
        <f>费用表【邓姐发】!AO15</f>
        <v>243683.42</v>
      </c>
      <c r="W16" s="198">
        <f>费用表【邓姐发】!AP15</f>
        <v>0</v>
      </c>
      <c r="X16" s="198">
        <f>费用表【邓姐发】!AQ15</f>
        <v>281391.49</v>
      </c>
      <c r="Y16" s="198">
        <f>费用表【邓姐发】!AR15</f>
        <v>0</v>
      </c>
      <c r="Z16" s="198">
        <f>费用表【邓姐发】!AS15</f>
        <v>0</v>
      </c>
      <c r="AA16" s="198">
        <f>费用表【邓姐发】!AT15</f>
        <v>0</v>
      </c>
      <c r="AB16" s="198">
        <f>费用表【邓姐发】!AN15</f>
        <v>0</v>
      </c>
      <c r="AC16" s="198">
        <f>费用表【邓姐发】!BE15</f>
        <v>0</v>
      </c>
    </row>
    <row r="17" spans="1:29">
      <c r="A17" s="360"/>
      <c r="B17" s="196" t="s">
        <v>125</v>
      </c>
      <c r="C17" s="197">
        <f t="shared" si="1"/>
        <v>-422027.0700000017</v>
      </c>
      <c r="D17" s="198">
        <f>费用表【邓姐发】!Y16</f>
        <v>29877.14</v>
      </c>
      <c r="E17" s="198">
        <f>SUM(费用表【邓姐发】!C16:X16)+费用表【邓姐发】!AG16+费用表【邓姐发】!AN16+费用表【邓姐发】!AW16</f>
        <v>-2918902.85</v>
      </c>
      <c r="F17" s="198">
        <f>费用表【邓姐发】!AC16+费用表【邓姐发】!AD16+费用表【邓姐发】!AF16</f>
        <v>8759862.2299999986</v>
      </c>
      <c r="G17" s="198">
        <f>费用表【邓姐发】!AW16</f>
        <v>106336.3</v>
      </c>
      <c r="H17" s="197">
        <f t="shared" si="2"/>
        <v>-7622692.9400000004</v>
      </c>
      <c r="I17" s="198">
        <f>费用表【邓姐发】!AX16</f>
        <v>-6842576.0300000003</v>
      </c>
      <c r="J17" s="198">
        <f>费用表【邓姐发】!AV16</f>
        <v>3029.76</v>
      </c>
      <c r="K17" s="198">
        <f>费用表【邓姐发】!AJ16</f>
        <v>-783146.67</v>
      </c>
      <c r="L17" s="197">
        <f t="shared" si="3"/>
        <v>2307491.77</v>
      </c>
      <c r="M17" s="198">
        <f>费用表【邓姐发】!AH16</f>
        <v>936969.29</v>
      </c>
      <c r="N17" s="198">
        <f>费用表【邓姐发】!AI16</f>
        <v>1002971.35</v>
      </c>
      <c r="O17" s="198">
        <f>费用表【邓姐发】!AY16</f>
        <v>347398.57</v>
      </c>
      <c r="P17" s="198">
        <f>费用表【邓姐发】!AM16</f>
        <v>20152.560000000001</v>
      </c>
      <c r="Q17" s="197">
        <f t="shared" si="4"/>
        <v>-1716246.48</v>
      </c>
      <c r="R17" s="198">
        <f>费用表【邓姐发】!AL16</f>
        <v>-1606798.3</v>
      </c>
      <c r="S17" s="198">
        <f>费用表【邓姐发】!AK16</f>
        <v>-109448.18</v>
      </c>
      <c r="T17" s="198">
        <f>费用表【邓姐发】!AG16</f>
        <v>7.3400000000000096</v>
      </c>
      <c r="U17" s="197">
        <f t="shared" si="0"/>
        <v>738584.06</v>
      </c>
      <c r="V17" s="198">
        <f>费用表【邓姐发】!AO16</f>
        <v>546676.47999999998</v>
      </c>
      <c r="W17" s="198">
        <f>费用表【邓姐发】!AP16</f>
        <v>6798.47</v>
      </c>
      <c r="X17" s="198">
        <f>费用表【邓姐发】!AQ16</f>
        <v>80188.72</v>
      </c>
      <c r="Y17" s="198">
        <f>费用表【邓姐发】!AR16</f>
        <v>3687.31</v>
      </c>
      <c r="Z17" s="198">
        <f>费用表【邓姐发】!AS16</f>
        <v>101233.05</v>
      </c>
      <c r="AA17" s="198">
        <f>费用表【邓姐发】!AT16</f>
        <v>0.03</v>
      </c>
      <c r="AB17" s="198">
        <f>费用表【邓姐发】!AN16</f>
        <v>247.64</v>
      </c>
      <c r="AC17" s="198">
        <f>费用表【邓姐发】!BE16</f>
        <v>0</v>
      </c>
    </row>
    <row r="18" spans="1:29">
      <c r="A18" s="360"/>
      <c r="B18" s="196" t="s">
        <v>126</v>
      </c>
      <c r="C18" s="197">
        <f t="shared" si="1"/>
        <v>3387160.82</v>
      </c>
      <c r="D18" s="198">
        <f>费用表【邓姐发】!Y17</f>
        <v>0</v>
      </c>
      <c r="E18" s="198">
        <f>SUM(费用表【邓姐发】!C17:X17)+费用表【邓姐发】!AG17+费用表【邓姐发】!AN17+费用表【邓姐发】!AW17</f>
        <v>3183410.4899999998</v>
      </c>
      <c r="F18" s="198">
        <f>费用表【邓姐发】!AC17+费用表【邓姐发】!AD17+费用表【邓姐发】!AF17</f>
        <v>203750.33</v>
      </c>
      <c r="G18" s="198">
        <f>费用表【邓姐发】!AW17</f>
        <v>0</v>
      </c>
      <c r="H18" s="197">
        <f t="shared" si="2"/>
        <v>0</v>
      </c>
      <c r="I18" s="198">
        <f>费用表【邓姐发】!AX17</f>
        <v>0</v>
      </c>
      <c r="J18" s="198">
        <f>费用表【邓姐发】!AV17</f>
        <v>0</v>
      </c>
      <c r="K18" s="198">
        <f>费用表【邓姐发】!AJ17</f>
        <v>0</v>
      </c>
      <c r="L18" s="197">
        <f t="shared" si="3"/>
        <v>0</v>
      </c>
      <c r="M18" s="198">
        <f>费用表【邓姐发】!AH17</f>
        <v>0</v>
      </c>
      <c r="N18" s="198">
        <f>费用表【邓姐发】!AI17</f>
        <v>0</v>
      </c>
      <c r="O18" s="198">
        <f>费用表【邓姐发】!AY17</f>
        <v>0</v>
      </c>
      <c r="P18" s="198">
        <f>费用表【邓姐发】!AM17</f>
        <v>0</v>
      </c>
      <c r="Q18" s="197">
        <f t="shared" si="4"/>
        <v>0</v>
      </c>
      <c r="R18" s="198">
        <f>费用表【邓姐发】!AL17</f>
        <v>0</v>
      </c>
      <c r="S18" s="198">
        <f>费用表【邓姐发】!AK17</f>
        <v>0</v>
      </c>
      <c r="T18" s="198">
        <f>费用表【邓姐发】!AG17</f>
        <v>22910.44</v>
      </c>
      <c r="U18" s="197">
        <f t="shared" si="0"/>
        <v>0</v>
      </c>
      <c r="V18" s="198">
        <f>费用表【邓姐发】!AO17</f>
        <v>0</v>
      </c>
      <c r="W18" s="198">
        <f>费用表【邓姐发】!AP17</f>
        <v>0</v>
      </c>
      <c r="X18" s="198">
        <f>费用表【邓姐发】!AQ17</f>
        <v>0</v>
      </c>
      <c r="Y18" s="198">
        <f>费用表【邓姐发】!AR17</f>
        <v>0</v>
      </c>
      <c r="Z18" s="198">
        <f>费用表【邓姐发】!AS17</f>
        <v>0</v>
      </c>
      <c r="AA18" s="198">
        <f>费用表【邓姐发】!AT17</f>
        <v>0</v>
      </c>
      <c r="AB18" s="198">
        <f>费用表【邓姐发】!AN17</f>
        <v>0</v>
      </c>
      <c r="AC18" s="198">
        <f>费用表【邓姐发】!BE17</f>
        <v>0</v>
      </c>
    </row>
    <row r="19" spans="1:29">
      <c r="A19" s="360"/>
      <c r="B19" s="196" t="s">
        <v>127</v>
      </c>
      <c r="C19" s="197">
        <f t="shared" si="1"/>
        <v>-8493.15</v>
      </c>
      <c r="D19" s="198">
        <f>费用表【邓姐发】!Y18</f>
        <v>0</v>
      </c>
      <c r="E19" s="198">
        <f>SUM(费用表【邓姐发】!C18:X18)+费用表【邓姐发】!AG18+费用表【邓姐发】!AN18+费用表【邓姐发】!AW18</f>
        <v>0</v>
      </c>
      <c r="F19" s="198">
        <f>费用表【邓姐发】!AC18+费用表【邓姐发】!AD18+费用表【邓姐发】!AF18</f>
        <v>-8493.15</v>
      </c>
      <c r="G19" s="198">
        <f>费用表【邓姐发】!AW18</f>
        <v>0</v>
      </c>
      <c r="H19" s="197">
        <f t="shared" si="2"/>
        <v>0</v>
      </c>
      <c r="I19" s="198">
        <f>费用表【邓姐发】!AX18</f>
        <v>0</v>
      </c>
      <c r="J19" s="198">
        <f>费用表【邓姐发】!AV18</f>
        <v>0</v>
      </c>
      <c r="K19" s="198">
        <f>费用表【邓姐发】!AJ18</f>
        <v>0</v>
      </c>
      <c r="L19" s="197">
        <f t="shared" si="3"/>
        <v>0</v>
      </c>
      <c r="M19" s="198">
        <f>费用表【邓姐发】!AH18</f>
        <v>0</v>
      </c>
      <c r="N19" s="198">
        <f>费用表【邓姐发】!AI18</f>
        <v>0</v>
      </c>
      <c r="O19" s="198">
        <f>费用表【邓姐发】!AY18</f>
        <v>0</v>
      </c>
      <c r="P19" s="198">
        <f>费用表【邓姐发】!AM18</f>
        <v>0</v>
      </c>
      <c r="Q19" s="197">
        <f t="shared" si="4"/>
        <v>0</v>
      </c>
      <c r="R19" s="198">
        <f>费用表【邓姐发】!AL18</f>
        <v>0</v>
      </c>
      <c r="S19" s="198">
        <f>费用表【邓姐发】!AK18</f>
        <v>0</v>
      </c>
      <c r="T19" s="198">
        <f>费用表【邓姐发】!AG18</f>
        <v>0</v>
      </c>
      <c r="U19" s="197">
        <f t="shared" si="0"/>
        <v>0</v>
      </c>
      <c r="V19" s="198">
        <f>费用表【邓姐发】!AO18</f>
        <v>0</v>
      </c>
      <c r="W19" s="198">
        <f>费用表【邓姐发】!AP18</f>
        <v>0</v>
      </c>
      <c r="X19" s="198">
        <f>费用表【邓姐发】!AQ18</f>
        <v>0</v>
      </c>
      <c r="Y19" s="198">
        <f>费用表【邓姐发】!AR18</f>
        <v>0</v>
      </c>
      <c r="Z19" s="198">
        <f>费用表【邓姐发】!AS18</f>
        <v>0</v>
      </c>
      <c r="AA19" s="198">
        <f>费用表【邓姐发】!AT18</f>
        <v>0</v>
      </c>
      <c r="AB19" s="198">
        <f>费用表【邓姐发】!AN18</f>
        <v>0</v>
      </c>
      <c r="AC19" s="198">
        <f>费用表【邓姐发】!BE18</f>
        <v>0</v>
      </c>
    </row>
    <row r="20" spans="1:29">
      <c r="A20" s="361"/>
      <c r="B20" s="199" t="s">
        <v>121</v>
      </c>
      <c r="C20" s="197">
        <f t="shared" si="1"/>
        <v>69525599.100000009</v>
      </c>
      <c r="D20" s="198">
        <f>费用表【邓姐发】!Y19</f>
        <v>29877.14</v>
      </c>
      <c r="E20" s="198">
        <f>SUM(费用表【邓姐发】!C19:X19)+费用表【邓姐发】!AG19+费用表【邓姐发】!AN19+费用表【邓姐发】!AW19</f>
        <v>264507.64</v>
      </c>
      <c r="F20" s="198">
        <f>费用表【邓姐发】!AC19+费用表【邓姐发】!AD19+费用表【邓姐发】!AF19</f>
        <v>60994756.990000002</v>
      </c>
      <c r="G20" s="198">
        <f>费用表【邓姐发】!AW19</f>
        <v>106336.3</v>
      </c>
      <c r="H20" s="197">
        <f t="shared" si="2"/>
        <v>-7622692.9400000004</v>
      </c>
      <c r="I20" s="198">
        <f>费用表【邓姐发】!AX19</f>
        <v>-6842576.0300000003</v>
      </c>
      <c r="J20" s="198">
        <f>费用表【邓姐发】!AV19</f>
        <v>3029.76</v>
      </c>
      <c r="K20" s="198">
        <f>费用表【邓姐发】!AJ19</f>
        <v>-783146.67</v>
      </c>
      <c r="L20" s="197">
        <f t="shared" si="3"/>
        <v>4729829.8000000007</v>
      </c>
      <c r="M20" s="198">
        <f>费用表【邓姐发】!AH19</f>
        <v>936969.29</v>
      </c>
      <c r="N20" s="198">
        <f>费用表【邓姐发】!AI19</f>
        <v>1002971.35</v>
      </c>
      <c r="O20" s="198">
        <f>费用表【邓姐发】!AY19</f>
        <v>2727402.83</v>
      </c>
      <c r="P20" s="198">
        <f>费用表【邓姐发】!AM19</f>
        <v>62486.33</v>
      </c>
      <c r="Q20" s="197">
        <f t="shared" si="4"/>
        <v>-1716246.48</v>
      </c>
      <c r="R20" s="198">
        <f>费用表【邓姐发】!AL19</f>
        <v>-1606798.3</v>
      </c>
      <c r="S20" s="198">
        <f>费用表【邓姐发】!AK19</f>
        <v>-109448.18</v>
      </c>
      <c r="T20" s="198">
        <f>费用表【邓姐发】!AG19</f>
        <v>22917.78</v>
      </c>
      <c r="U20" s="197">
        <f t="shared" si="0"/>
        <v>12845566.950000001</v>
      </c>
      <c r="V20" s="198">
        <f>费用表【邓姐发】!AO19</f>
        <v>9417059.9000000004</v>
      </c>
      <c r="W20" s="198">
        <f>费用表【邓姐发】!AP19</f>
        <v>43639.62</v>
      </c>
      <c r="X20" s="198">
        <f>费用表【邓姐发】!AQ19</f>
        <v>1239763.21</v>
      </c>
      <c r="Y20" s="198">
        <f>费用表【邓姐发】!AR19</f>
        <v>68343.31</v>
      </c>
      <c r="Z20" s="198">
        <f>费用表【邓姐发】!AS19</f>
        <v>2076760.88</v>
      </c>
      <c r="AA20" s="198">
        <f>费用表【邓姐发】!AT19</f>
        <v>0.03</v>
      </c>
      <c r="AB20" s="198">
        <f>费用表【邓姐发】!AN19</f>
        <v>247.64</v>
      </c>
      <c r="AC20" s="198">
        <f>费用表【邓姐发】!BE19</f>
        <v>0</v>
      </c>
    </row>
    <row r="21" spans="1:29" ht="13.5" customHeight="1">
      <c r="A21" s="356" t="s">
        <v>128</v>
      </c>
      <c r="B21" s="196" t="s">
        <v>129</v>
      </c>
      <c r="C21" s="197">
        <f t="shared" si="1"/>
        <v>9276047.0200000014</v>
      </c>
      <c r="D21" s="198">
        <f>费用表【邓姐发】!Y20</f>
        <v>0</v>
      </c>
      <c r="E21" s="198">
        <f>SUM(费用表【邓姐发】!C20:X20)+费用表【邓姐发】!AG20+费用表【邓姐发】!AN20+费用表【邓姐发】!AW20</f>
        <v>1249270.1199999999</v>
      </c>
      <c r="F21" s="198">
        <f>费用表【邓姐发】!AC20+费用表【邓姐发】!AD20+费用表【邓姐发】!AF20</f>
        <v>4905169.99</v>
      </c>
      <c r="G21" s="198">
        <f>费用表【邓姐发】!AW20</f>
        <v>230041.41</v>
      </c>
      <c r="H21" s="197">
        <f t="shared" si="2"/>
        <v>196288.73</v>
      </c>
      <c r="I21" s="198">
        <f>费用表【邓姐发】!AX20</f>
        <v>103740.97</v>
      </c>
      <c r="J21" s="198">
        <f>费用表【邓姐发】!AV20</f>
        <v>40478</v>
      </c>
      <c r="K21" s="198">
        <f>费用表【邓姐发】!AJ20</f>
        <v>52069.760000000002</v>
      </c>
      <c r="L21" s="197">
        <f t="shared" si="3"/>
        <v>157641.69</v>
      </c>
      <c r="M21" s="198">
        <f>费用表【邓姐发】!AH20</f>
        <v>24801</v>
      </c>
      <c r="N21" s="198">
        <f>费用表【邓姐发】!AI20</f>
        <v>26853.5</v>
      </c>
      <c r="O21" s="198">
        <f>费用表【邓姐发】!AY20</f>
        <v>59591.19</v>
      </c>
      <c r="P21" s="198">
        <f>费用表【邓姐发】!AM20</f>
        <v>46396</v>
      </c>
      <c r="Q21" s="197">
        <f t="shared" si="4"/>
        <v>34966.5</v>
      </c>
      <c r="R21" s="198">
        <f>费用表【邓姐发】!AL20</f>
        <v>12492.5</v>
      </c>
      <c r="S21" s="198">
        <f>费用表【邓姐发】!AK20</f>
        <v>22474</v>
      </c>
      <c r="T21" s="198">
        <f>费用表【邓姐发】!AG20</f>
        <v>85025.33</v>
      </c>
      <c r="U21" s="197">
        <f t="shared" si="0"/>
        <v>2732709.9899999998</v>
      </c>
      <c r="V21" s="198">
        <f>费用表【邓姐发】!AO20</f>
        <v>1424153.72</v>
      </c>
      <c r="W21" s="198">
        <f>费用表【邓姐发】!AP20</f>
        <v>236550.39</v>
      </c>
      <c r="X21" s="198">
        <f>费用表【邓姐发】!AQ20</f>
        <v>447678.52</v>
      </c>
      <c r="Y21" s="198">
        <f>费用表【邓姐发】!AR20</f>
        <v>265476.77</v>
      </c>
      <c r="Z21" s="198">
        <f>费用表【邓姐发】!AS20</f>
        <v>307503.19</v>
      </c>
      <c r="AA21" s="198">
        <f>费用表【邓姐发】!AT20</f>
        <v>51347.4</v>
      </c>
      <c r="AB21" s="198">
        <f>费用表【邓姐发】!AN20</f>
        <v>187409.08</v>
      </c>
      <c r="AC21" s="198">
        <f>费用表【邓姐发】!BE20</f>
        <v>68398.11</v>
      </c>
    </row>
    <row r="22" spans="1:29">
      <c r="A22" s="357"/>
      <c r="B22" s="196" t="s">
        <v>130</v>
      </c>
      <c r="C22" s="197">
        <f t="shared" si="1"/>
        <v>5763382.4200000009</v>
      </c>
      <c r="D22" s="198">
        <f>费用表【邓姐发】!Y21</f>
        <v>0</v>
      </c>
      <c r="E22" s="198">
        <f>SUM(费用表【邓姐发】!C21:X21)+费用表【邓姐发】!AG21+费用表【邓姐发】!AN21+费用表【邓姐发】!AW21</f>
        <v>1180860.51</v>
      </c>
      <c r="F22" s="198">
        <f>费用表【邓姐发】!AC21+费用表【邓姐发】!AD21+费用表【邓姐发】!AF21</f>
        <v>955035.94000000006</v>
      </c>
      <c r="G22" s="198">
        <f>费用表【邓姐发】!AW21</f>
        <v>77147.45</v>
      </c>
      <c r="H22" s="197">
        <f t="shared" si="2"/>
        <v>126873.47</v>
      </c>
      <c r="I22" s="198">
        <f>费用表【邓姐发】!AX21</f>
        <v>41585.949999999997</v>
      </c>
      <c r="J22" s="198">
        <f>费用表【邓姐发】!AV21</f>
        <v>28830.68</v>
      </c>
      <c r="K22" s="198">
        <f>费用表【邓姐发】!AJ21</f>
        <v>56456.84</v>
      </c>
      <c r="L22" s="197">
        <f t="shared" si="3"/>
        <v>195362.58000000002</v>
      </c>
      <c r="M22" s="198">
        <f>费用表【邓姐发】!AH21</f>
        <v>58787.25</v>
      </c>
      <c r="N22" s="198">
        <f>费用表【邓姐发】!AI21</f>
        <v>38151.33</v>
      </c>
      <c r="O22" s="198">
        <f>费用表【邓姐发】!AY21</f>
        <v>31433.99</v>
      </c>
      <c r="P22" s="198">
        <f>费用表【邓姐发】!AM21</f>
        <v>66990.009999999995</v>
      </c>
      <c r="Q22" s="197">
        <f t="shared" si="4"/>
        <v>84808.639999999999</v>
      </c>
      <c r="R22" s="198">
        <f>费用表【邓姐发】!AL21</f>
        <v>55962.6</v>
      </c>
      <c r="S22" s="198">
        <f>费用表【邓姐发】!AK21</f>
        <v>28846.04</v>
      </c>
      <c r="T22" s="198">
        <f>费用表【邓姐发】!AG21</f>
        <v>26487.08</v>
      </c>
      <c r="U22" s="197">
        <f t="shared" si="0"/>
        <v>3220441.2800000003</v>
      </c>
      <c r="V22" s="198">
        <f>费用表【邓姐发】!AO21</f>
        <v>1351094.45</v>
      </c>
      <c r="W22" s="198">
        <f>费用表【邓姐发】!AP21</f>
        <v>415345.64</v>
      </c>
      <c r="X22" s="198">
        <f>费用表【邓姐发】!AQ21</f>
        <v>455339.14</v>
      </c>
      <c r="Y22" s="198">
        <f>费用表【邓姐发】!AR21</f>
        <v>282925.42</v>
      </c>
      <c r="Z22" s="198">
        <f>费用表【邓姐发】!AS21</f>
        <v>578900.37</v>
      </c>
      <c r="AA22" s="198">
        <f>费用表【邓姐发】!AT21</f>
        <v>136836.26</v>
      </c>
      <c r="AB22" s="198">
        <f>费用表【邓姐发】!AN21</f>
        <v>266538.53999999998</v>
      </c>
      <c r="AC22" s="198">
        <f>费用表【邓姐发】!BE21</f>
        <v>16656.57</v>
      </c>
    </row>
    <row r="23" spans="1:29">
      <c r="A23" s="357"/>
      <c r="B23" s="196" t="s">
        <v>131</v>
      </c>
      <c r="C23" s="197">
        <f t="shared" si="1"/>
        <v>1079002.69</v>
      </c>
      <c r="D23" s="198">
        <f>费用表【邓姐发】!Y22</f>
        <v>0</v>
      </c>
      <c r="E23" s="198">
        <f>SUM(费用表【邓姐发】!C22:X22)+费用表【邓姐发】!AG22+费用表【邓姐发】!AN22+费用表【邓姐发】!AW22</f>
        <v>365148.56</v>
      </c>
      <c r="F23" s="198">
        <f>费用表【邓姐发】!AC22+费用表【邓姐发】!AD22+费用表【邓姐发】!AF22</f>
        <v>575415.65</v>
      </c>
      <c r="G23" s="198">
        <f>费用表【邓姐发】!AW22</f>
        <v>21770.080000000002</v>
      </c>
      <c r="H23" s="197">
        <f t="shared" si="2"/>
        <v>25392.74</v>
      </c>
      <c r="I23" s="198">
        <f>费用表【邓姐发】!AX22</f>
        <v>3549.95</v>
      </c>
      <c r="J23" s="198">
        <f>费用表【邓姐发】!AV22</f>
        <v>9427.4500000000007</v>
      </c>
      <c r="K23" s="198">
        <f>费用表【邓姐发】!AJ22</f>
        <v>12415.34</v>
      </c>
      <c r="L23" s="197">
        <f t="shared" si="3"/>
        <v>28134.649999999998</v>
      </c>
      <c r="M23" s="198">
        <f>费用表【邓姐发】!AH22</f>
        <v>5977.37</v>
      </c>
      <c r="N23" s="198">
        <f>费用表【邓姐发】!AI22</f>
        <v>7829.37</v>
      </c>
      <c r="O23" s="198">
        <f>费用表【邓姐发】!AY22</f>
        <v>9300.0400000000009</v>
      </c>
      <c r="P23" s="198">
        <f>费用表【邓姐发】!AM22</f>
        <v>5027.87</v>
      </c>
      <c r="Q23" s="197">
        <f t="shared" si="4"/>
        <v>18502.62</v>
      </c>
      <c r="R23" s="198">
        <f>费用表【邓姐发】!AL22</f>
        <v>9072.31</v>
      </c>
      <c r="S23" s="198">
        <f>费用表【邓姐发】!AK22</f>
        <v>9430.31</v>
      </c>
      <c r="T23" s="198">
        <f>费用表【邓姐发】!AG22</f>
        <v>12328.67</v>
      </c>
      <c r="U23" s="197">
        <f t="shared" si="0"/>
        <v>66408.47</v>
      </c>
      <c r="V23" s="198">
        <f>费用表【邓姐发】!AO22</f>
        <v>26259.23</v>
      </c>
      <c r="W23" s="198">
        <f>费用表【邓姐发】!AP22</f>
        <v>9418.2999999999993</v>
      </c>
      <c r="X23" s="198">
        <f>费用表【邓姐发】!AQ22</f>
        <v>7005.28</v>
      </c>
      <c r="Y23" s="198">
        <f>费用表【邓姐发】!AR22</f>
        <v>7589.91</v>
      </c>
      <c r="Z23" s="198">
        <f>费用表【邓姐发】!AS22</f>
        <v>15502.73</v>
      </c>
      <c r="AA23" s="198">
        <f>费用表【邓姐发】!AT22</f>
        <v>633.02</v>
      </c>
      <c r="AB23" s="198">
        <f>费用表【邓姐发】!AN22</f>
        <v>8653.61</v>
      </c>
      <c r="AC23" s="198">
        <f>费用表【邓姐发】!BE22</f>
        <v>23588.61</v>
      </c>
    </row>
    <row r="24" spans="1:29">
      <c r="A24" s="357"/>
      <c r="B24" s="196" t="s">
        <v>132</v>
      </c>
      <c r="C24" s="197">
        <f t="shared" si="1"/>
        <v>544131.11</v>
      </c>
      <c r="D24" s="198">
        <f>费用表【邓姐发】!Y23</f>
        <v>0</v>
      </c>
      <c r="E24" s="198">
        <f>SUM(费用表【邓姐发】!C23:X23)+费用表【邓姐发】!AG23+费用表【邓姐发】!AN23+费用表【邓姐发】!AW23</f>
        <v>197626.13999999996</v>
      </c>
      <c r="F24" s="198">
        <f>费用表【邓姐发】!AC23+费用表【邓姐发】!AD23+费用表【邓姐发】!AF23</f>
        <v>305610.84000000003</v>
      </c>
      <c r="G24" s="198">
        <f>费用表【邓姐发】!AW23</f>
        <v>2781.52</v>
      </c>
      <c r="H24" s="197">
        <f t="shared" si="2"/>
        <v>3219.9</v>
      </c>
      <c r="I24" s="198">
        <f>费用表【邓姐发】!AX23</f>
        <v>412.62</v>
      </c>
      <c r="J24" s="198">
        <f>费用表【邓姐发】!AV23</f>
        <v>1059.95</v>
      </c>
      <c r="K24" s="198">
        <f>费用表【邓姐发】!AJ23</f>
        <v>1747.33</v>
      </c>
      <c r="L24" s="197">
        <f t="shared" si="3"/>
        <v>7297.66</v>
      </c>
      <c r="M24" s="198">
        <f>费用表【邓姐发】!AH23</f>
        <v>909.15</v>
      </c>
      <c r="N24" s="198">
        <f>费用表【邓姐发】!AI23</f>
        <v>2517.15</v>
      </c>
      <c r="O24" s="198">
        <f>费用表【邓姐发】!AY23</f>
        <v>1214.1199999999999</v>
      </c>
      <c r="P24" s="198">
        <f>费用表【邓姐发】!AM23</f>
        <v>2657.24</v>
      </c>
      <c r="Q24" s="197">
        <f t="shared" si="4"/>
        <v>99.86</v>
      </c>
      <c r="R24" s="198">
        <f>费用表【邓姐发】!AL23</f>
        <v>37.71</v>
      </c>
      <c r="S24" s="198">
        <f>费用表【邓姐发】!AK23</f>
        <v>62.15</v>
      </c>
      <c r="T24" s="198">
        <f>费用表【邓姐发】!AG23</f>
        <v>934.19</v>
      </c>
      <c r="U24" s="197">
        <f t="shared" si="0"/>
        <v>30276.71</v>
      </c>
      <c r="V24" s="198">
        <f>费用表【邓姐发】!AO23</f>
        <v>21946.560000000001</v>
      </c>
      <c r="W24" s="198">
        <f>费用表【邓姐发】!AP23</f>
        <v>2058.2600000000002</v>
      </c>
      <c r="X24" s="198">
        <f>费用表【邓姐发】!AQ23</f>
        <v>4172.76</v>
      </c>
      <c r="Y24" s="198">
        <f>费用表【邓姐发】!AR23</f>
        <v>1848.26</v>
      </c>
      <c r="Z24" s="198">
        <f>费用表【邓姐发】!AS23</f>
        <v>0</v>
      </c>
      <c r="AA24" s="198">
        <f>费用表【邓姐发】!AT23</f>
        <v>250.87</v>
      </c>
      <c r="AB24" s="198">
        <f>费用表【邓姐发】!AN23</f>
        <v>7572.77</v>
      </c>
      <c r="AC24" s="198">
        <f>费用表【邓姐发】!BE23</f>
        <v>7750.82</v>
      </c>
    </row>
    <row r="25" spans="1:29">
      <c r="A25" s="357"/>
      <c r="B25" s="196" t="s">
        <v>133</v>
      </c>
      <c r="C25" s="197">
        <f t="shared" si="1"/>
        <v>1494784.88</v>
      </c>
      <c r="D25" s="198">
        <f>费用表【邓姐发】!Y24</f>
        <v>0</v>
      </c>
      <c r="E25" s="198">
        <f>SUM(费用表【邓姐发】!C24:X24)+费用表【邓姐发】!AG24+费用表【邓姐发】!AN24+费用表【邓姐发】!AW24</f>
        <v>521503.07999999996</v>
      </c>
      <c r="F25" s="198">
        <f>费用表【邓姐发】!AC24+费用表【邓姐发】!AD24+费用表【邓姐发】!AF24</f>
        <v>968226.8</v>
      </c>
      <c r="G25" s="198">
        <f>费用表【邓姐发】!AW24</f>
        <v>367</v>
      </c>
      <c r="H25" s="197">
        <f t="shared" si="2"/>
        <v>0</v>
      </c>
      <c r="I25" s="198">
        <f>费用表【邓姐发】!AX24</f>
        <v>0</v>
      </c>
      <c r="J25" s="198">
        <f>费用表【邓姐发】!AV24</f>
        <v>0</v>
      </c>
      <c r="K25" s="198">
        <f>费用表【邓姐发】!AJ24</f>
        <v>0</v>
      </c>
      <c r="L25" s="197">
        <f t="shared" si="3"/>
        <v>0</v>
      </c>
      <c r="M25" s="198">
        <f>费用表【邓姐发】!AH24</f>
        <v>0</v>
      </c>
      <c r="N25" s="198">
        <f>费用表【邓姐发】!AI24</f>
        <v>0</v>
      </c>
      <c r="O25" s="198">
        <f>费用表【邓姐发】!AY24</f>
        <v>0</v>
      </c>
      <c r="P25" s="198">
        <f>费用表【邓姐发】!AM24</f>
        <v>0</v>
      </c>
      <c r="Q25" s="197">
        <f t="shared" si="4"/>
        <v>0</v>
      </c>
      <c r="R25" s="198">
        <f>费用表【邓姐发】!AL24</f>
        <v>0</v>
      </c>
      <c r="S25" s="198">
        <f>费用表【邓姐发】!AK24</f>
        <v>0</v>
      </c>
      <c r="T25" s="198">
        <f>费用表【邓姐发】!AG24</f>
        <v>0</v>
      </c>
      <c r="U25" s="197">
        <f t="shared" si="0"/>
        <v>5055</v>
      </c>
      <c r="V25" s="198">
        <f>费用表【邓姐发】!AO24</f>
        <v>0</v>
      </c>
      <c r="W25" s="198">
        <f>费用表【邓姐发】!AP24</f>
        <v>0</v>
      </c>
      <c r="X25" s="198">
        <f>费用表【邓姐发】!AQ24</f>
        <v>5055</v>
      </c>
      <c r="Y25" s="198">
        <f>费用表【邓姐发】!AR24</f>
        <v>0</v>
      </c>
      <c r="Z25" s="198">
        <f>费用表【邓姐发】!AS24</f>
        <v>0</v>
      </c>
      <c r="AA25" s="198">
        <f>费用表【邓姐发】!AT24</f>
        <v>0</v>
      </c>
      <c r="AB25" s="198">
        <f>费用表【邓姐发】!AN24</f>
        <v>0</v>
      </c>
      <c r="AC25" s="198">
        <f>费用表【邓姐发】!BE24</f>
        <v>10010.84</v>
      </c>
    </row>
    <row r="26" spans="1:29">
      <c r="A26" s="357"/>
      <c r="B26" s="196" t="s">
        <v>134</v>
      </c>
      <c r="C26" s="197">
        <f t="shared" si="1"/>
        <v>1168459.1400000001</v>
      </c>
      <c r="D26" s="198">
        <f>费用表【邓姐发】!Y25</f>
        <v>0</v>
      </c>
      <c r="E26" s="198">
        <f>SUM(费用表【邓姐发】!C25:X25)+费用表【邓姐发】!AG25+费用表【邓姐发】!AN25+费用表【邓姐发】!AW25</f>
        <v>240127.94</v>
      </c>
      <c r="F26" s="198">
        <f>费用表【邓姐发】!AC25+费用表【邓姐发】!AD25+费用表【邓姐发】!AF25</f>
        <v>669916.41</v>
      </c>
      <c r="G26" s="198">
        <f>费用表【邓姐发】!AW25</f>
        <v>98618.51</v>
      </c>
      <c r="H26" s="197">
        <f t="shared" si="2"/>
        <v>181836.2</v>
      </c>
      <c r="I26" s="198">
        <f>费用表【邓姐发】!AX25</f>
        <v>0</v>
      </c>
      <c r="J26" s="198">
        <f>费用表【邓姐发】!AV25</f>
        <v>38754.379999999997</v>
      </c>
      <c r="K26" s="198">
        <f>费用表【邓姐发】!AJ25</f>
        <v>143081.82</v>
      </c>
      <c r="L26" s="197">
        <f t="shared" si="3"/>
        <v>0</v>
      </c>
      <c r="M26" s="198">
        <f>费用表【邓姐发】!AH25</f>
        <v>0</v>
      </c>
      <c r="N26" s="198">
        <f>费用表【邓姐发】!AI25</f>
        <v>0</v>
      </c>
      <c r="O26" s="198">
        <f>费用表【邓姐发】!AY25</f>
        <v>0</v>
      </c>
      <c r="P26" s="198">
        <f>费用表【邓姐发】!AM25</f>
        <v>0</v>
      </c>
      <c r="Q26" s="197">
        <f t="shared" si="4"/>
        <v>76578.59</v>
      </c>
      <c r="R26" s="198">
        <f>费用表【邓姐发】!AL25</f>
        <v>29408.78</v>
      </c>
      <c r="S26" s="198">
        <f>费用表【邓姐发】!AK25</f>
        <v>47169.81</v>
      </c>
      <c r="T26" s="198">
        <f>费用表【邓姐发】!AG25</f>
        <v>0</v>
      </c>
      <c r="U26" s="197">
        <f t="shared" si="0"/>
        <v>0</v>
      </c>
      <c r="V26" s="198">
        <f>费用表【邓姐发】!AO25</f>
        <v>0</v>
      </c>
      <c r="W26" s="198">
        <f>费用表【邓姐发】!AP25</f>
        <v>0</v>
      </c>
      <c r="X26" s="198">
        <f>费用表【邓姐发】!AQ25</f>
        <v>0</v>
      </c>
      <c r="Y26" s="198">
        <f>费用表【邓姐发】!AR25</f>
        <v>0</v>
      </c>
      <c r="Z26" s="198">
        <f>费用表【邓姐发】!AS25</f>
        <v>0</v>
      </c>
      <c r="AA26" s="198">
        <f>费用表【邓姐发】!AT25</f>
        <v>0</v>
      </c>
      <c r="AB26" s="198">
        <f>费用表【邓姐发】!AN25</f>
        <v>0</v>
      </c>
      <c r="AC26" s="198">
        <f>费用表【邓姐发】!BE25</f>
        <v>0</v>
      </c>
    </row>
    <row r="27" spans="1:29">
      <c r="A27" s="357"/>
      <c r="B27" s="196" t="s">
        <v>135</v>
      </c>
      <c r="C27" s="197">
        <f t="shared" si="1"/>
        <v>381659.82000000007</v>
      </c>
      <c r="D27" s="198">
        <f>费用表【邓姐发】!Y26</f>
        <v>0</v>
      </c>
      <c r="E27" s="198">
        <f>SUM(费用表【邓姐发】!C26:X26)+费用表【邓姐发】!AG26+费用表【邓姐发】!AN26+费用表【邓姐发】!AW26</f>
        <v>61326.78</v>
      </c>
      <c r="F27" s="198">
        <f>费用表【邓姐发】!AC26+费用表【邓姐发】!AD26+费用表【邓姐发】!AF26</f>
        <v>249912.01</v>
      </c>
      <c r="G27" s="198">
        <f>费用表【邓姐发】!AW26</f>
        <v>0</v>
      </c>
      <c r="H27" s="197">
        <f t="shared" si="2"/>
        <v>0</v>
      </c>
      <c r="I27" s="198">
        <f>费用表【邓姐发】!AX26</f>
        <v>0</v>
      </c>
      <c r="J27" s="198">
        <f>费用表【邓姐发】!AV26</f>
        <v>0</v>
      </c>
      <c r="K27" s="198">
        <f>费用表【邓姐发】!AJ26</f>
        <v>0</v>
      </c>
      <c r="L27" s="197">
        <f t="shared" si="3"/>
        <v>5283.02</v>
      </c>
      <c r="M27" s="198">
        <f>费用表【邓姐发】!AH26</f>
        <v>0</v>
      </c>
      <c r="N27" s="198">
        <f>费用表【邓姐发】!AI26</f>
        <v>0</v>
      </c>
      <c r="O27" s="198">
        <f>费用表【邓姐发】!AY26</f>
        <v>0</v>
      </c>
      <c r="P27" s="198">
        <f>费用表【邓姐发】!AM26</f>
        <v>5283.02</v>
      </c>
      <c r="Q27" s="197">
        <f t="shared" si="4"/>
        <v>0</v>
      </c>
      <c r="R27" s="198">
        <f>费用表【邓姐发】!AL26</f>
        <v>0</v>
      </c>
      <c r="S27" s="198">
        <f>费用表【邓姐发】!AK26</f>
        <v>0</v>
      </c>
      <c r="T27" s="198">
        <f>费用表【邓姐发】!AG26</f>
        <v>0</v>
      </c>
      <c r="U27" s="197">
        <f t="shared" si="0"/>
        <v>65138.009999999995</v>
      </c>
      <c r="V27" s="198">
        <f>费用表【邓姐发】!AO26</f>
        <v>39082.81</v>
      </c>
      <c r="W27" s="198">
        <f>费用表【邓姐发】!AP26</f>
        <v>0</v>
      </c>
      <c r="X27" s="198">
        <f>费用表【邓姐发】!AQ26</f>
        <v>23449.68</v>
      </c>
      <c r="Y27" s="198">
        <f>费用表【邓姐发】!AR26</f>
        <v>2605.52</v>
      </c>
      <c r="Z27" s="198">
        <f>费用表【邓姐发】!AS26</f>
        <v>0</v>
      </c>
      <c r="AA27" s="198">
        <f>费用表【邓姐发】!AT26</f>
        <v>0</v>
      </c>
      <c r="AB27" s="198">
        <f>费用表【邓姐发】!AN26</f>
        <v>-10603.09</v>
      </c>
      <c r="AC27" s="198">
        <f>费用表【邓姐发】!BE26</f>
        <v>16601.939999999999</v>
      </c>
    </row>
    <row r="28" spans="1:29">
      <c r="A28" s="357"/>
      <c r="B28" s="196" t="s">
        <v>136</v>
      </c>
      <c r="C28" s="197">
        <f t="shared" si="1"/>
        <v>377460.16000000003</v>
      </c>
      <c r="D28" s="198">
        <f>费用表【邓姐发】!Y27</f>
        <v>0</v>
      </c>
      <c r="E28" s="198">
        <f>SUM(费用表【邓姐发】!C27:X27)+费用表【邓姐发】!AG27+费用表【邓姐发】!AN27+费用表【邓姐发】!AW27</f>
        <v>108366.55</v>
      </c>
      <c r="F28" s="198">
        <f>费用表【邓姐发】!AC27+费用表【邓姐发】!AD27+费用表【邓姐发】!AF27</f>
        <v>140431.85</v>
      </c>
      <c r="G28" s="198">
        <f>费用表【邓姐发】!AW27</f>
        <v>2191.17</v>
      </c>
      <c r="H28" s="197">
        <f t="shared" si="2"/>
        <v>679.22</v>
      </c>
      <c r="I28" s="198">
        <f>费用表【邓姐发】!AX27</f>
        <v>559.22</v>
      </c>
      <c r="J28" s="198">
        <f>费用表【邓姐发】!AV27</f>
        <v>120</v>
      </c>
      <c r="K28" s="198">
        <f>费用表【邓姐发】!AJ27</f>
        <v>0</v>
      </c>
      <c r="L28" s="197">
        <f t="shared" si="3"/>
        <v>2280</v>
      </c>
      <c r="M28" s="198">
        <f>费用表【邓姐发】!AH27</f>
        <v>780</v>
      </c>
      <c r="N28" s="198">
        <f>费用表【邓姐发】!AI27</f>
        <v>900</v>
      </c>
      <c r="O28" s="198">
        <f>费用表【邓姐发】!AY27</f>
        <v>360</v>
      </c>
      <c r="P28" s="198">
        <f>费用表【邓姐发】!AM27</f>
        <v>240</v>
      </c>
      <c r="Q28" s="197">
        <f t="shared" si="4"/>
        <v>248.16</v>
      </c>
      <c r="R28" s="198">
        <f>费用表【邓姐发】!AL27</f>
        <v>188.16</v>
      </c>
      <c r="S28" s="198">
        <f>费用表【邓姐发】!AK27</f>
        <v>60</v>
      </c>
      <c r="T28" s="198">
        <f>费用表【邓姐发】!AG27</f>
        <v>5966.84</v>
      </c>
      <c r="U28" s="197">
        <f t="shared" si="0"/>
        <v>125454.38</v>
      </c>
      <c r="V28" s="198">
        <f>费用表【邓姐发】!AO27</f>
        <v>81295.360000000001</v>
      </c>
      <c r="W28" s="198">
        <f>费用表【邓姐发】!AP27</f>
        <v>17856.12</v>
      </c>
      <c r="X28" s="198">
        <f>费用表【邓姐发】!AQ27</f>
        <v>5916.21</v>
      </c>
      <c r="Y28" s="198">
        <f>费用表【邓姐发】!AR27</f>
        <v>4548.84</v>
      </c>
      <c r="Z28" s="198">
        <f>费用表【邓姐发】!AS27</f>
        <v>12330.13</v>
      </c>
      <c r="AA28" s="198">
        <f>费用表【邓姐发】!AT27</f>
        <v>3507.72</v>
      </c>
      <c r="AB28" s="198">
        <f>费用表【邓姐发】!AN27</f>
        <v>17690.98</v>
      </c>
      <c r="AC28" s="198">
        <f>费用表【邓姐发】!BE27</f>
        <v>0</v>
      </c>
    </row>
    <row r="29" spans="1:29">
      <c r="A29" s="357"/>
      <c r="B29" s="196" t="s">
        <v>137</v>
      </c>
      <c r="C29" s="197">
        <f t="shared" si="1"/>
        <v>59453.81</v>
      </c>
      <c r="D29" s="198">
        <f>费用表【邓姐发】!Y28</f>
        <v>0</v>
      </c>
      <c r="E29" s="198">
        <f>SUM(费用表【邓姐发】!C28:X28)+费用表【邓姐发】!AG28+费用表【邓姐发】!AN28+费用表【邓姐发】!AW28</f>
        <v>6201.75</v>
      </c>
      <c r="F29" s="198">
        <f>费用表【邓姐发】!AC28+费用表【邓姐发】!AD28+费用表【邓姐发】!AF28</f>
        <v>50972.41</v>
      </c>
      <c r="G29" s="198">
        <f>费用表【邓姐发】!AW28</f>
        <v>0</v>
      </c>
      <c r="H29" s="197">
        <f t="shared" si="2"/>
        <v>1683.9499999999998</v>
      </c>
      <c r="I29" s="198">
        <f>费用表【邓姐发】!AX28</f>
        <v>887.15</v>
      </c>
      <c r="J29" s="198">
        <f>费用表【邓姐发】!AV28</f>
        <v>0</v>
      </c>
      <c r="K29" s="198">
        <f>费用表【邓姐发】!AJ28</f>
        <v>796.8</v>
      </c>
      <c r="L29" s="197">
        <f t="shared" si="3"/>
        <v>0</v>
      </c>
      <c r="M29" s="198">
        <f>费用表【邓姐发】!AH28</f>
        <v>0</v>
      </c>
      <c r="N29" s="198">
        <f>费用表【邓姐发】!AI28</f>
        <v>0</v>
      </c>
      <c r="O29" s="198">
        <f>费用表【邓姐发】!AY28</f>
        <v>0</v>
      </c>
      <c r="P29" s="198">
        <f>费用表【邓姐发】!AM28</f>
        <v>0</v>
      </c>
      <c r="Q29" s="197">
        <f t="shared" si="4"/>
        <v>0</v>
      </c>
      <c r="R29" s="198">
        <f>费用表【邓姐发】!AL28</f>
        <v>0</v>
      </c>
      <c r="S29" s="198">
        <f>费用表【邓姐发】!AK28</f>
        <v>0</v>
      </c>
      <c r="T29" s="198">
        <f>费用表【邓姐发】!AG28</f>
        <v>0</v>
      </c>
      <c r="U29" s="197">
        <f t="shared" si="0"/>
        <v>595.70000000000005</v>
      </c>
      <c r="V29" s="198">
        <f>费用表【邓姐发】!AO28</f>
        <v>327.7</v>
      </c>
      <c r="W29" s="198">
        <f>费用表【邓姐发】!AP28</f>
        <v>0</v>
      </c>
      <c r="X29" s="198">
        <f>费用表【邓姐发】!AQ28</f>
        <v>268</v>
      </c>
      <c r="Y29" s="198">
        <f>费用表【邓姐发】!AR28</f>
        <v>0</v>
      </c>
      <c r="Z29" s="198">
        <f>费用表【邓姐发】!AS28</f>
        <v>0</v>
      </c>
      <c r="AA29" s="198">
        <f>费用表【邓姐发】!AT28</f>
        <v>0</v>
      </c>
      <c r="AB29" s="198">
        <f>费用表【邓姐发】!AN28</f>
        <v>0</v>
      </c>
      <c r="AC29" s="198">
        <f>费用表【邓姐发】!BE28</f>
        <v>158.4</v>
      </c>
    </row>
    <row r="30" spans="1:29">
      <c r="A30" s="357"/>
      <c r="B30" s="196" t="s">
        <v>138</v>
      </c>
      <c r="C30" s="197">
        <f t="shared" si="1"/>
        <v>78909.279999999999</v>
      </c>
      <c r="D30" s="198">
        <f>费用表【邓姐发】!Y29</f>
        <v>0</v>
      </c>
      <c r="E30" s="198">
        <f>SUM(费用表【邓姐发】!C29:X29)+费用表【邓姐发】!AG29+费用表【邓姐发】!AN29+费用表【邓姐发】!AW29</f>
        <v>24627.449999999997</v>
      </c>
      <c r="F30" s="198">
        <f>费用表【邓姐发】!AC29+费用表【邓姐发】!AD29+费用表【邓姐发】!AF29</f>
        <v>10116</v>
      </c>
      <c r="G30" s="198">
        <f>费用表【邓姐发】!AW29</f>
        <v>175.24</v>
      </c>
      <c r="H30" s="197">
        <f t="shared" si="2"/>
        <v>3079.63</v>
      </c>
      <c r="I30" s="198">
        <f>费用表【邓姐发】!AX29</f>
        <v>1395.18</v>
      </c>
      <c r="J30" s="198">
        <f>费用表【邓姐发】!AV29</f>
        <v>1684.45</v>
      </c>
      <c r="K30" s="198">
        <f>费用表【邓姐发】!AJ29</f>
        <v>0</v>
      </c>
      <c r="L30" s="197">
        <f t="shared" si="3"/>
        <v>1116.51</v>
      </c>
      <c r="M30" s="198">
        <f>费用表【邓姐发】!AH29</f>
        <v>140.31</v>
      </c>
      <c r="N30" s="198">
        <f>费用表【邓姐发】!AI29</f>
        <v>324.77999999999997</v>
      </c>
      <c r="O30" s="198">
        <f>费用表【邓姐发】!AY29</f>
        <v>389.9</v>
      </c>
      <c r="P30" s="198">
        <f>费用表【邓姐发】!AM29</f>
        <v>261.52</v>
      </c>
      <c r="Q30" s="197">
        <f t="shared" si="4"/>
        <v>1574.3</v>
      </c>
      <c r="R30" s="198">
        <f>费用表【邓姐发】!AL29</f>
        <v>305.5</v>
      </c>
      <c r="S30" s="198">
        <f>费用表【邓姐发】!AK29</f>
        <v>1268.8</v>
      </c>
      <c r="T30" s="198">
        <f>费用表【邓姐发】!AG29</f>
        <v>1084.3</v>
      </c>
      <c r="U30" s="197">
        <f t="shared" si="0"/>
        <v>38395.39</v>
      </c>
      <c r="V30" s="198">
        <f>费用表【邓姐发】!AO29</f>
        <v>7368.26</v>
      </c>
      <c r="W30" s="198">
        <f>费用表【邓姐发】!AP29</f>
        <v>3757.39</v>
      </c>
      <c r="X30" s="198">
        <f>费用表【邓姐发】!AQ29</f>
        <v>8143.39</v>
      </c>
      <c r="Y30" s="198">
        <f>费用表【邓姐发】!AR29</f>
        <v>12101.24</v>
      </c>
      <c r="Z30" s="198">
        <f>费用表【邓姐发】!AS29</f>
        <v>5948.91</v>
      </c>
      <c r="AA30" s="198">
        <f>费用表【邓姐发】!AT29</f>
        <v>1076.2</v>
      </c>
      <c r="AB30" s="198">
        <f>费用表【邓姐发】!AN29</f>
        <v>1340.94</v>
      </c>
      <c r="AC30" s="198">
        <f>费用表【邓姐发】!BE29</f>
        <v>0</v>
      </c>
    </row>
    <row r="31" spans="1:29">
      <c r="A31" s="357"/>
      <c r="B31" s="196" t="s">
        <v>139</v>
      </c>
      <c r="C31" s="197">
        <f t="shared" si="1"/>
        <v>606203.55000000005</v>
      </c>
      <c r="D31" s="198">
        <f>费用表【邓姐发】!Y30</f>
        <v>0</v>
      </c>
      <c r="E31" s="198">
        <f>SUM(费用表【邓姐发】!C30:X30)+费用表【邓姐发】!AG30+费用表【邓姐发】!AN30+费用表【邓姐发】!AW30</f>
        <v>328737.17000000004</v>
      </c>
      <c r="F31" s="198">
        <f>费用表【邓姐发】!AC30+费用表【邓姐发】!AD30+费用表【邓姐发】!AF30</f>
        <v>277466.38</v>
      </c>
      <c r="G31" s="198">
        <f>费用表【邓姐发】!AW30</f>
        <v>0</v>
      </c>
      <c r="H31" s="197">
        <f t="shared" si="2"/>
        <v>0</v>
      </c>
      <c r="I31" s="198">
        <f>费用表【邓姐发】!AX30</f>
        <v>0</v>
      </c>
      <c r="J31" s="198">
        <f>费用表【邓姐发】!AV30</f>
        <v>0</v>
      </c>
      <c r="K31" s="198">
        <f>费用表【邓姐发】!AJ30</f>
        <v>0</v>
      </c>
      <c r="L31" s="197">
        <f t="shared" si="3"/>
        <v>0</v>
      </c>
      <c r="M31" s="198">
        <f>费用表【邓姐发】!AH30</f>
        <v>0</v>
      </c>
      <c r="N31" s="198">
        <f>费用表【邓姐发】!AI30</f>
        <v>0</v>
      </c>
      <c r="O31" s="198">
        <f>费用表【邓姐发】!AY30</f>
        <v>0</v>
      </c>
      <c r="P31" s="198">
        <f>费用表【邓姐发】!AM30</f>
        <v>0</v>
      </c>
      <c r="Q31" s="197">
        <f t="shared" si="4"/>
        <v>0</v>
      </c>
      <c r="R31" s="198">
        <f>费用表【邓姐发】!AL30</f>
        <v>0</v>
      </c>
      <c r="S31" s="198">
        <f>费用表【邓姐发】!AK30</f>
        <v>0</v>
      </c>
      <c r="T31" s="198">
        <f>费用表【邓姐发】!AG30</f>
        <v>72117.72</v>
      </c>
      <c r="U31" s="197">
        <f t="shared" si="0"/>
        <v>0</v>
      </c>
      <c r="V31" s="198">
        <f>费用表【邓姐发】!AO30</f>
        <v>0</v>
      </c>
      <c r="W31" s="198">
        <f>费用表【邓姐发】!AP30</f>
        <v>0</v>
      </c>
      <c r="X31" s="198">
        <f>费用表【邓姐发】!AQ30</f>
        <v>0</v>
      </c>
      <c r="Y31" s="198">
        <f>费用表【邓姐发】!AR30</f>
        <v>0</v>
      </c>
      <c r="Z31" s="198">
        <f>费用表【邓姐发】!AS30</f>
        <v>0</v>
      </c>
      <c r="AA31" s="198">
        <f>费用表【邓姐发】!AT30</f>
        <v>0</v>
      </c>
      <c r="AB31" s="198">
        <f>费用表【邓姐发】!AN30</f>
        <v>0</v>
      </c>
      <c r="AC31" s="198">
        <f>费用表【邓姐发】!BE30</f>
        <v>0</v>
      </c>
    </row>
    <row r="32" spans="1:29">
      <c r="A32" s="357"/>
      <c r="B32" s="196" t="s">
        <v>140</v>
      </c>
      <c r="C32" s="197">
        <f t="shared" si="1"/>
        <v>3103399.06</v>
      </c>
      <c r="D32" s="198">
        <f>费用表【邓姐发】!Y31</f>
        <v>0</v>
      </c>
      <c r="E32" s="198">
        <f>SUM(费用表【邓姐发】!C31:X31)+费用表【邓姐发】!AG31+费用表【邓姐发】!AN31+费用表【邓姐发】!AW31</f>
        <v>0</v>
      </c>
      <c r="F32" s="198">
        <f>费用表【邓姐发】!AC31+费用表【邓姐发】!AD31+费用表【邓姐发】!AF31</f>
        <v>3103399.06</v>
      </c>
      <c r="G32" s="198">
        <f>费用表【邓姐发】!AW31</f>
        <v>0</v>
      </c>
      <c r="H32" s="197">
        <f t="shared" si="2"/>
        <v>0</v>
      </c>
      <c r="I32" s="198">
        <f>费用表【邓姐发】!AX31</f>
        <v>0</v>
      </c>
      <c r="J32" s="198">
        <f>费用表【邓姐发】!AV31</f>
        <v>0</v>
      </c>
      <c r="K32" s="198">
        <f>费用表【邓姐发】!AJ31</f>
        <v>0</v>
      </c>
      <c r="L32" s="197">
        <f t="shared" si="3"/>
        <v>0</v>
      </c>
      <c r="M32" s="198">
        <f>费用表【邓姐发】!AH31</f>
        <v>0</v>
      </c>
      <c r="N32" s="198">
        <f>费用表【邓姐发】!AI31</f>
        <v>0</v>
      </c>
      <c r="O32" s="198">
        <f>费用表【邓姐发】!AY31</f>
        <v>0</v>
      </c>
      <c r="P32" s="198">
        <f>费用表【邓姐发】!AM31</f>
        <v>0</v>
      </c>
      <c r="Q32" s="197">
        <f t="shared" si="4"/>
        <v>0</v>
      </c>
      <c r="R32" s="198">
        <f>费用表【邓姐发】!AL31</f>
        <v>0</v>
      </c>
      <c r="S32" s="198">
        <f>费用表【邓姐发】!AK31</f>
        <v>0</v>
      </c>
      <c r="T32" s="198">
        <f>费用表【邓姐发】!AG31</f>
        <v>0</v>
      </c>
      <c r="U32" s="197">
        <f t="shared" si="0"/>
        <v>0</v>
      </c>
      <c r="V32" s="198">
        <f>费用表【邓姐发】!AO31</f>
        <v>0</v>
      </c>
      <c r="W32" s="198">
        <f>费用表【邓姐发】!AP31</f>
        <v>0</v>
      </c>
      <c r="X32" s="198">
        <f>费用表【邓姐发】!AQ31</f>
        <v>0</v>
      </c>
      <c r="Y32" s="198">
        <f>费用表【邓姐发】!AR31</f>
        <v>0</v>
      </c>
      <c r="Z32" s="198">
        <f>费用表【邓姐发】!AS31</f>
        <v>0</v>
      </c>
      <c r="AA32" s="198">
        <f>费用表【邓姐发】!AT31</f>
        <v>0</v>
      </c>
      <c r="AB32" s="198">
        <f>费用表【邓姐发】!AN31</f>
        <v>0</v>
      </c>
      <c r="AC32" s="198">
        <f>费用表【邓姐发】!BE31</f>
        <v>0</v>
      </c>
    </row>
    <row r="33" spans="1:29">
      <c r="A33" s="357"/>
      <c r="B33" s="196" t="s">
        <v>141</v>
      </c>
      <c r="C33" s="197">
        <f t="shared" si="1"/>
        <v>326.2</v>
      </c>
      <c r="D33" s="198">
        <f>费用表【邓姐发】!Y32</f>
        <v>0</v>
      </c>
      <c r="E33" s="198">
        <f>SUM(费用表【邓姐发】!C32:X32)+费用表【邓姐发】!AG32+费用表【邓姐发】!AN32+费用表【邓姐发】!AW32</f>
        <v>0</v>
      </c>
      <c r="F33" s="198">
        <f>费用表【邓姐发】!AC32+费用表【邓姐发】!AD32+费用表【邓姐发】!AF32</f>
        <v>326.2</v>
      </c>
      <c r="G33" s="198">
        <f>费用表【邓姐发】!AW32</f>
        <v>0</v>
      </c>
      <c r="H33" s="197">
        <f t="shared" si="2"/>
        <v>0</v>
      </c>
      <c r="I33" s="198">
        <f>费用表【邓姐发】!AX32</f>
        <v>0</v>
      </c>
      <c r="J33" s="198">
        <f>费用表【邓姐发】!AV32</f>
        <v>0</v>
      </c>
      <c r="K33" s="198">
        <f>费用表【邓姐发】!AJ32</f>
        <v>0</v>
      </c>
      <c r="L33" s="197">
        <f t="shared" si="3"/>
        <v>0</v>
      </c>
      <c r="M33" s="198">
        <f>费用表【邓姐发】!AH32</f>
        <v>0</v>
      </c>
      <c r="N33" s="198">
        <f>费用表【邓姐发】!AI32</f>
        <v>0</v>
      </c>
      <c r="O33" s="198">
        <f>费用表【邓姐发】!AY32</f>
        <v>0</v>
      </c>
      <c r="P33" s="198">
        <f>费用表【邓姐发】!AM32</f>
        <v>0</v>
      </c>
      <c r="Q33" s="197">
        <f t="shared" si="4"/>
        <v>0</v>
      </c>
      <c r="R33" s="198">
        <f>费用表【邓姐发】!AL32</f>
        <v>0</v>
      </c>
      <c r="S33" s="198">
        <f>费用表【邓姐发】!AK32</f>
        <v>0</v>
      </c>
      <c r="T33" s="198">
        <f>费用表【邓姐发】!AG32</f>
        <v>0</v>
      </c>
      <c r="U33" s="197">
        <f t="shared" si="0"/>
        <v>0</v>
      </c>
      <c r="V33" s="198">
        <f>费用表【邓姐发】!AO32</f>
        <v>0</v>
      </c>
      <c r="W33" s="198">
        <f>费用表【邓姐发】!AP32</f>
        <v>0</v>
      </c>
      <c r="X33" s="198">
        <f>费用表【邓姐发】!AQ32</f>
        <v>0</v>
      </c>
      <c r="Y33" s="198">
        <f>费用表【邓姐发】!AR32</f>
        <v>0</v>
      </c>
      <c r="Z33" s="198">
        <f>费用表【邓姐发】!AS32</f>
        <v>0</v>
      </c>
      <c r="AA33" s="198">
        <f>费用表【邓姐发】!AT32</f>
        <v>0</v>
      </c>
      <c r="AB33" s="198">
        <f>费用表【邓姐发】!AN32</f>
        <v>0</v>
      </c>
      <c r="AC33" s="198">
        <f>费用表【邓姐发】!BE32</f>
        <v>326.2</v>
      </c>
    </row>
    <row r="34" spans="1:29">
      <c r="A34" s="358"/>
      <c r="B34" s="199" t="s">
        <v>121</v>
      </c>
      <c r="C34" s="197">
        <f t="shared" si="1"/>
        <v>23933219.140000001</v>
      </c>
      <c r="D34" s="198">
        <f>费用表【邓姐发】!Y33</f>
        <v>0</v>
      </c>
      <c r="E34" s="198">
        <f>SUM(费用表【邓姐发】!C33:X33)+费用表【邓姐发】!AG33+费用表【邓姐发】!AN33+费用表【邓姐发】!AW33</f>
        <v>4283796.0500000007</v>
      </c>
      <c r="F34" s="198">
        <f>费用表【邓姐发】!AC33+费用表【邓姐发】!AD33+费用表【邓姐发】!AF33</f>
        <v>12211999.539999999</v>
      </c>
      <c r="G34" s="198">
        <f>费用表【邓姐发】!AW33</f>
        <v>433092.38</v>
      </c>
      <c r="H34" s="197">
        <f t="shared" si="2"/>
        <v>539053.84000000008</v>
      </c>
      <c r="I34" s="198">
        <f>费用表【邓姐发】!AX33</f>
        <v>152131.04</v>
      </c>
      <c r="J34" s="198">
        <f>费用表【邓姐发】!AV33</f>
        <v>120354.91</v>
      </c>
      <c r="K34" s="198">
        <f>费用表【邓姐发】!AJ33</f>
        <v>266567.89</v>
      </c>
      <c r="L34" s="197">
        <f t="shared" si="3"/>
        <v>397116.11</v>
      </c>
      <c r="M34" s="198">
        <f>费用表【邓姐发】!AH33</f>
        <v>91395.08</v>
      </c>
      <c r="N34" s="198">
        <f>费用表【邓姐发】!AI33</f>
        <v>76576.13</v>
      </c>
      <c r="O34" s="198">
        <f>费用表【邓姐发】!AY33</f>
        <v>102289.24</v>
      </c>
      <c r="P34" s="198">
        <f>费用表【邓姐发】!AM33</f>
        <v>126855.66</v>
      </c>
      <c r="Q34" s="197">
        <f t="shared" si="4"/>
        <v>216778.66999999998</v>
      </c>
      <c r="R34" s="198">
        <f>费用表【邓姐发】!AL33</f>
        <v>107467.56</v>
      </c>
      <c r="S34" s="198">
        <f>费用表【邓姐发】!AK33</f>
        <v>109311.11</v>
      </c>
      <c r="T34" s="198">
        <f>费用表【邓姐发】!AG33</f>
        <v>203944.13</v>
      </c>
      <c r="U34" s="197">
        <f t="shared" si="0"/>
        <v>6284474.9299999997</v>
      </c>
      <c r="V34" s="198">
        <f>费用表【邓姐发】!AO33</f>
        <v>2951528.09</v>
      </c>
      <c r="W34" s="198">
        <f>费用表【邓姐发】!AP33</f>
        <v>684986.1</v>
      </c>
      <c r="X34" s="198">
        <f>费用表【邓姐发】!AQ33</f>
        <v>957027.98</v>
      </c>
      <c r="Y34" s="198">
        <f>费用表【邓姐发】!AR33</f>
        <v>577095.96</v>
      </c>
      <c r="Z34" s="198">
        <f>费用表【邓姐发】!AS33</f>
        <v>920185.33</v>
      </c>
      <c r="AA34" s="198">
        <f>费用表【邓姐发】!AT33</f>
        <v>193651.47</v>
      </c>
      <c r="AB34" s="198">
        <f>费用表【邓姐发】!AN33</f>
        <v>478602.83</v>
      </c>
      <c r="AC34" s="198">
        <f>费用表【邓姐发】!BE33</f>
        <v>143491.49</v>
      </c>
    </row>
    <row r="35" spans="1:29" ht="18.75" customHeight="1">
      <c r="A35" s="356" t="s">
        <v>142</v>
      </c>
      <c r="B35" s="196" t="s">
        <v>143</v>
      </c>
      <c r="C35" s="197">
        <f t="shared" si="1"/>
        <v>2118280.88</v>
      </c>
      <c r="D35" s="198">
        <f>费用表【邓姐发】!Y34</f>
        <v>0</v>
      </c>
      <c r="E35" s="198">
        <f>SUM(费用表【邓姐发】!C34:X34)+费用表【邓姐发】!AG34+费用表【邓姐发】!AN34+费用表【邓姐发】!AW34</f>
        <v>622267.37</v>
      </c>
      <c r="F35" s="198">
        <f>费用表【邓姐发】!AC34+费用表【邓姐发】!AD34+费用表【邓姐发】!AF34</f>
        <v>1432754.15</v>
      </c>
      <c r="G35" s="198">
        <f>费用表【邓姐发】!AW34</f>
        <v>0</v>
      </c>
      <c r="H35" s="197">
        <f t="shared" si="2"/>
        <v>4749.66</v>
      </c>
      <c r="I35" s="198">
        <f>费用表【邓姐发】!AX34</f>
        <v>0</v>
      </c>
      <c r="J35" s="198">
        <f>费用表【邓姐发】!AV34</f>
        <v>2374.83</v>
      </c>
      <c r="K35" s="198">
        <f>费用表【邓姐发】!AJ34</f>
        <v>2374.83</v>
      </c>
      <c r="L35" s="197">
        <f t="shared" si="3"/>
        <v>9499.32</v>
      </c>
      <c r="M35" s="198">
        <f>费用表【邓姐发】!AH34</f>
        <v>2374.83</v>
      </c>
      <c r="N35" s="198">
        <f>费用表【邓姐发】!AI34</f>
        <v>2374.83</v>
      </c>
      <c r="O35" s="198">
        <f>费用表【邓姐发】!AY34</f>
        <v>2374.83</v>
      </c>
      <c r="P35" s="198">
        <f>费用表【邓姐发】!AM34</f>
        <v>2374.83</v>
      </c>
      <c r="Q35" s="197">
        <f t="shared" si="4"/>
        <v>4749.66</v>
      </c>
      <c r="R35" s="198">
        <f>费用表【邓姐发】!AL34</f>
        <v>2374.83</v>
      </c>
      <c r="S35" s="198">
        <f>费用表【邓姐发】!AK34</f>
        <v>2374.83</v>
      </c>
      <c r="T35" s="198">
        <f>费用表【邓姐发】!AG34</f>
        <v>62501.02</v>
      </c>
      <c r="U35" s="197">
        <f t="shared" si="0"/>
        <v>44260.72</v>
      </c>
      <c r="V35" s="198">
        <f>费用表【邓姐发】!AO34</f>
        <v>26556.43</v>
      </c>
      <c r="W35" s="198">
        <f>费用表【邓姐发】!AP34</f>
        <v>17704.29</v>
      </c>
      <c r="X35" s="198">
        <f>费用表【邓姐发】!AQ34</f>
        <v>0</v>
      </c>
      <c r="Y35" s="198">
        <f>费用表【邓姐发】!AR34</f>
        <v>0</v>
      </c>
      <c r="Z35" s="198">
        <f>费用表【邓姐发】!AS34</f>
        <v>0</v>
      </c>
      <c r="AA35" s="198">
        <f>费用表【邓姐发】!AT34</f>
        <v>0</v>
      </c>
      <c r="AB35" s="198">
        <f>费用表【邓姐发】!AN34</f>
        <v>0</v>
      </c>
      <c r="AC35" s="198">
        <f>费用表【邓姐发】!BE34</f>
        <v>0</v>
      </c>
    </row>
    <row r="36" spans="1:29">
      <c r="A36" s="357"/>
      <c r="B36" s="196" t="s">
        <v>144</v>
      </c>
      <c r="C36" s="197">
        <f t="shared" si="1"/>
        <v>1472311.7</v>
      </c>
      <c r="D36" s="198">
        <f>费用表【邓姐发】!Y35</f>
        <v>0</v>
      </c>
      <c r="E36" s="198">
        <f>SUM(费用表【邓姐发】!C35:X35)+费用表【邓姐发】!AG35+费用表【邓姐发】!AN35+费用表【邓姐发】!AW35</f>
        <v>512084.67999999988</v>
      </c>
      <c r="F36" s="198">
        <f>费用表【邓姐发】!AC35+费用表【邓姐发】!AD35+费用表【邓姐发】!AF35</f>
        <v>843586.41999999993</v>
      </c>
      <c r="G36" s="198">
        <f>费用表【邓姐发】!AW35</f>
        <v>4636.76</v>
      </c>
      <c r="H36" s="197">
        <f t="shared" si="2"/>
        <v>18997.04</v>
      </c>
      <c r="I36" s="198">
        <f>费用表【邓姐发】!AX35</f>
        <v>1963.58</v>
      </c>
      <c r="J36" s="198">
        <f>费用表【邓姐发】!AV35</f>
        <v>10726.68</v>
      </c>
      <c r="K36" s="198">
        <f>费用表【邓姐发】!AJ35</f>
        <v>6306.78</v>
      </c>
      <c r="L36" s="197">
        <f t="shared" si="3"/>
        <v>34974.119999999995</v>
      </c>
      <c r="M36" s="198">
        <f>费用表【邓姐发】!AH35</f>
        <v>5240.16</v>
      </c>
      <c r="N36" s="198">
        <f>费用表【邓姐发】!AI35</f>
        <v>10693.31</v>
      </c>
      <c r="O36" s="198">
        <f>费用表【邓姐发】!AY35</f>
        <v>6078.54</v>
      </c>
      <c r="P36" s="198">
        <f>费用表【邓姐发】!AM35</f>
        <v>12962.11</v>
      </c>
      <c r="Q36" s="197">
        <f t="shared" si="4"/>
        <v>16242.37</v>
      </c>
      <c r="R36" s="198">
        <f>费用表【邓姐发】!AL35</f>
        <v>3262.59</v>
      </c>
      <c r="S36" s="198">
        <f>费用表【邓姐发】!AK35</f>
        <v>12979.78</v>
      </c>
      <c r="T36" s="198">
        <f>费用表【邓姐发】!AG35</f>
        <v>152200.65</v>
      </c>
      <c r="U36" s="197">
        <f t="shared" si="0"/>
        <v>46427.07</v>
      </c>
      <c r="V36" s="198">
        <f>费用表【邓姐发】!AO35</f>
        <v>10175.91</v>
      </c>
      <c r="W36" s="198">
        <f>费用表【邓姐发】!AP35</f>
        <v>10979.66</v>
      </c>
      <c r="X36" s="198">
        <f>费用表【邓姐发】!AQ35</f>
        <v>8184.22</v>
      </c>
      <c r="Y36" s="198">
        <f>费用表【邓姐发】!AR35</f>
        <v>3084.39</v>
      </c>
      <c r="Z36" s="198">
        <f>费用表【邓姐发】!AS35</f>
        <v>11837.53</v>
      </c>
      <c r="AA36" s="198">
        <f>费用表【邓姐发】!AT35</f>
        <v>2165.36</v>
      </c>
      <c r="AB36" s="198">
        <f>费用表【邓姐发】!AN35</f>
        <v>7843.67</v>
      </c>
      <c r="AC36" s="198">
        <f>费用表【邓姐发】!BE35</f>
        <v>53888.93</v>
      </c>
    </row>
    <row r="37" spans="1:29">
      <c r="A37" s="357"/>
      <c r="B37" s="196" t="s">
        <v>145</v>
      </c>
      <c r="C37" s="197">
        <f t="shared" si="1"/>
        <v>879873.84</v>
      </c>
      <c r="D37" s="198">
        <f>费用表【邓姐发】!Y36</f>
        <v>0</v>
      </c>
      <c r="E37" s="198">
        <f>SUM(费用表【邓姐发】!C36:X36)+费用表【邓姐发】!AG36+费用表【邓姐发】!AN36+费用表【邓姐发】!AW36</f>
        <v>866989.72</v>
      </c>
      <c r="F37" s="198">
        <f>费用表【邓姐发】!AC36+费用表【邓姐发】!AD36+费用表【邓姐发】!AF36</f>
        <v>12884.12</v>
      </c>
      <c r="G37" s="198">
        <f>费用表【邓姐发】!AW36</f>
        <v>0</v>
      </c>
      <c r="H37" s="197">
        <f t="shared" si="2"/>
        <v>0</v>
      </c>
      <c r="I37" s="198">
        <f>费用表【邓姐发】!AX36</f>
        <v>0</v>
      </c>
      <c r="J37" s="198">
        <f>费用表【邓姐发】!AV36</f>
        <v>0</v>
      </c>
      <c r="K37" s="198">
        <f>费用表【邓姐发】!AJ36</f>
        <v>0</v>
      </c>
      <c r="L37" s="197">
        <f t="shared" si="3"/>
        <v>0</v>
      </c>
      <c r="M37" s="198">
        <f>费用表【邓姐发】!AH36</f>
        <v>0</v>
      </c>
      <c r="N37" s="198">
        <f>费用表【邓姐发】!AI36</f>
        <v>0</v>
      </c>
      <c r="O37" s="198">
        <f>费用表【邓姐发】!AY36</f>
        <v>0</v>
      </c>
      <c r="P37" s="198">
        <f>费用表【邓姐发】!AM36</f>
        <v>0</v>
      </c>
      <c r="Q37" s="197">
        <f t="shared" si="4"/>
        <v>0</v>
      </c>
      <c r="R37" s="198">
        <f>费用表【邓姐发】!AL36</f>
        <v>0</v>
      </c>
      <c r="S37" s="198">
        <f>费用表【邓姐发】!AK36</f>
        <v>0</v>
      </c>
      <c r="T37" s="198">
        <f>费用表【邓姐发】!AG36</f>
        <v>0</v>
      </c>
      <c r="U37" s="197">
        <f t="shared" si="0"/>
        <v>0</v>
      </c>
      <c r="V37" s="198">
        <f>费用表【邓姐发】!AO36</f>
        <v>0</v>
      </c>
      <c r="W37" s="198">
        <f>费用表【邓姐发】!AP36</f>
        <v>0</v>
      </c>
      <c r="X37" s="198">
        <f>费用表【邓姐发】!AQ36</f>
        <v>0</v>
      </c>
      <c r="Y37" s="198">
        <f>费用表【邓姐发】!AR36</f>
        <v>0</v>
      </c>
      <c r="Z37" s="198">
        <f>费用表【邓姐发】!AS36</f>
        <v>0</v>
      </c>
      <c r="AA37" s="198">
        <f>费用表【邓姐发】!AT36</f>
        <v>0</v>
      </c>
      <c r="AB37" s="198">
        <f>费用表【邓姐发】!AN36</f>
        <v>0</v>
      </c>
      <c r="AC37" s="198">
        <f>费用表【邓姐发】!BE36</f>
        <v>0</v>
      </c>
    </row>
    <row r="38" spans="1:29">
      <c r="A38" s="357"/>
      <c r="B38" s="196" t="s">
        <v>146</v>
      </c>
      <c r="C38" s="197">
        <f t="shared" si="1"/>
        <v>1404908.8100000003</v>
      </c>
      <c r="D38" s="198">
        <f>费用表【邓姐发】!Y37</f>
        <v>0</v>
      </c>
      <c r="E38" s="198">
        <f>SUM(费用表【邓姐发】!C37:X37)+费用表【邓姐发】!AG37+费用表【邓姐发】!AN37+费用表【邓姐发】!AW37</f>
        <v>275020.11000000004</v>
      </c>
      <c r="F38" s="198">
        <f>费用表【邓姐发】!AC37+费用表【邓姐发】!AD37+费用表【邓姐发】!AF37</f>
        <v>1104269.8799999999</v>
      </c>
      <c r="G38" s="198">
        <f>费用表【邓姐发】!AW37</f>
        <v>0</v>
      </c>
      <c r="H38" s="197">
        <f t="shared" si="2"/>
        <v>5689.62</v>
      </c>
      <c r="I38" s="198">
        <f>费用表【邓姐发】!AX37</f>
        <v>0</v>
      </c>
      <c r="J38" s="198">
        <f>费用表【邓姐发】!AV37</f>
        <v>3317.46</v>
      </c>
      <c r="K38" s="198">
        <f>费用表【邓姐发】!AJ37</f>
        <v>2372.16</v>
      </c>
      <c r="L38" s="197">
        <f t="shared" si="3"/>
        <v>13269.84</v>
      </c>
      <c r="M38" s="198">
        <f>费用表【邓姐发】!AH37</f>
        <v>3317.46</v>
      </c>
      <c r="N38" s="198">
        <f>费用表【邓姐发】!AI37</f>
        <v>3317.46</v>
      </c>
      <c r="O38" s="198">
        <f>费用表【邓姐发】!AY37</f>
        <v>3317.46</v>
      </c>
      <c r="P38" s="198">
        <f>费用表【邓姐发】!AM37</f>
        <v>3317.46</v>
      </c>
      <c r="Q38" s="197">
        <f t="shared" si="4"/>
        <v>6659.3600000000006</v>
      </c>
      <c r="R38" s="198">
        <f>费用表【邓姐发】!AL37</f>
        <v>3341.9</v>
      </c>
      <c r="S38" s="198">
        <f>费用表【邓姐发】!AK37</f>
        <v>3317.46</v>
      </c>
      <c r="T38" s="198">
        <f>费用表【邓姐发】!AG37</f>
        <v>3317.46</v>
      </c>
      <c r="U38" s="197">
        <f t="shared" si="0"/>
        <v>0</v>
      </c>
      <c r="V38" s="198">
        <f>费用表【邓姐发】!AO37</f>
        <v>0</v>
      </c>
      <c r="W38" s="198">
        <f>费用表【邓姐发】!AP37</f>
        <v>0</v>
      </c>
      <c r="X38" s="198">
        <f>费用表【邓姐发】!AQ37</f>
        <v>0</v>
      </c>
      <c r="Y38" s="198">
        <f>费用表【邓姐发】!AR37</f>
        <v>0</v>
      </c>
      <c r="Z38" s="198">
        <f>费用表【邓姐发】!AS37</f>
        <v>0</v>
      </c>
      <c r="AA38" s="198">
        <f>费用表【邓姐发】!AT37</f>
        <v>0</v>
      </c>
      <c r="AB38" s="198">
        <f>费用表【邓姐发】!AN37</f>
        <v>0</v>
      </c>
      <c r="AC38" s="198">
        <f>费用表【邓姐发】!BE37</f>
        <v>19166</v>
      </c>
    </row>
    <row r="39" spans="1:29">
      <c r="A39" s="357"/>
      <c r="B39" s="196" t="s">
        <v>147</v>
      </c>
      <c r="C39" s="197">
        <f t="shared" si="1"/>
        <v>151300</v>
      </c>
      <c r="D39" s="198">
        <f>费用表【邓姐发】!Y38</f>
        <v>0</v>
      </c>
      <c r="E39" s="198">
        <f>SUM(费用表【邓姐发】!C38:X38)+费用表【邓姐发】!AG38+费用表【邓姐发】!AN38+费用表【邓姐发】!AW38</f>
        <v>151300</v>
      </c>
      <c r="F39" s="198">
        <f>费用表【邓姐发】!AC38+费用表【邓姐发】!AD38+费用表【邓姐发】!AF38</f>
        <v>0</v>
      </c>
      <c r="G39" s="198">
        <f>费用表【邓姐发】!AW38</f>
        <v>0</v>
      </c>
      <c r="H39" s="197">
        <f t="shared" si="2"/>
        <v>0</v>
      </c>
      <c r="I39" s="198">
        <f>费用表【邓姐发】!AX38</f>
        <v>0</v>
      </c>
      <c r="J39" s="198">
        <f>费用表【邓姐发】!AV38</f>
        <v>0</v>
      </c>
      <c r="K39" s="198">
        <f>费用表【邓姐发】!AJ38</f>
        <v>0</v>
      </c>
      <c r="L39" s="197">
        <f t="shared" si="3"/>
        <v>0</v>
      </c>
      <c r="M39" s="198">
        <f>费用表【邓姐发】!AH38</f>
        <v>0</v>
      </c>
      <c r="N39" s="198">
        <f>费用表【邓姐发】!AI38</f>
        <v>0</v>
      </c>
      <c r="O39" s="198">
        <f>费用表【邓姐发】!AY38</f>
        <v>0</v>
      </c>
      <c r="P39" s="198">
        <f>费用表【邓姐发】!AM38</f>
        <v>0</v>
      </c>
      <c r="Q39" s="197">
        <f t="shared" si="4"/>
        <v>0</v>
      </c>
      <c r="R39" s="198">
        <f>费用表【邓姐发】!AL38</f>
        <v>0</v>
      </c>
      <c r="S39" s="198">
        <f>费用表【邓姐发】!AK38</f>
        <v>0</v>
      </c>
      <c r="T39" s="198">
        <f>费用表【邓姐发】!AG38</f>
        <v>0</v>
      </c>
      <c r="U39" s="197">
        <f t="shared" si="0"/>
        <v>0</v>
      </c>
      <c r="V39" s="198">
        <f>费用表【邓姐发】!AO38</f>
        <v>0</v>
      </c>
      <c r="W39" s="198">
        <f>费用表【邓姐发】!AP38</f>
        <v>0</v>
      </c>
      <c r="X39" s="198">
        <f>费用表【邓姐发】!AQ38</f>
        <v>0</v>
      </c>
      <c r="Y39" s="198">
        <f>费用表【邓姐发】!AR38</f>
        <v>0</v>
      </c>
      <c r="Z39" s="198">
        <f>费用表【邓姐发】!AS38</f>
        <v>0</v>
      </c>
      <c r="AA39" s="198">
        <f>费用表【邓姐发】!AT38</f>
        <v>0</v>
      </c>
      <c r="AB39" s="198">
        <f>费用表【邓姐发】!AN38</f>
        <v>0</v>
      </c>
      <c r="AC39" s="198">
        <f>费用表【邓姐发】!BE38</f>
        <v>0</v>
      </c>
    </row>
    <row r="40" spans="1:29">
      <c r="A40" s="357"/>
      <c r="B40" s="196" t="s">
        <v>148</v>
      </c>
      <c r="C40" s="197">
        <f t="shared" si="1"/>
        <v>233373.65</v>
      </c>
      <c r="D40" s="198">
        <f>费用表【邓姐发】!Y39</f>
        <v>0</v>
      </c>
      <c r="E40" s="198">
        <f>SUM(费用表【邓姐发】!C39:X39)+费用表【邓姐发】!AG39+费用表【邓姐发】!AN39+费用表【邓姐发】!AW39</f>
        <v>98427</v>
      </c>
      <c r="F40" s="198">
        <f>费用表【邓姐发】!AC39+费用表【邓姐发】!AD39+费用表【邓姐发】!AF39</f>
        <v>125000.84</v>
      </c>
      <c r="G40" s="198">
        <f>费用表【邓姐发】!AW39</f>
        <v>0</v>
      </c>
      <c r="H40" s="197">
        <f t="shared" si="2"/>
        <v>0</v>
      </c>
      <c r="I40" s="198">
        <f>费用表【邓姐发】!AX39</f>
        <v>0</v>
      </c>
      <c r="J40" s="198">
        <f>费用表【邓姐发】!AV39</f>
        <v>0</v>
      </c>
      <c r="K40" s="198">
        <f>费用表【邓姐发】!AJ39</f>
        <v>0</v>
      </c>
      <c r="L40" s="197">
        <f t="shared" si="3"/>
        <v>8375.81</v>
      </c>
      <c r="M40" s="198">
        <f>费用表【邓姐发】!AH39</f>
        <v>3168.72</v>
      </c>
      <c r="N40" s="198">
        <f>费用表【邓姐发】!AI39</f>
        <v>3168.72</v>
      </c>
      <c r="O40" s="198">
        <f>费用表【邓姐发】!AY39</f>
        <v>0</v>
      </c>
      <c r="P40" s="198">
        <f>费用表【邓姐发】!AM39</f>
        <v>2038.37</v>
      </c>
      <c r="Q40" s="197">
        <f t="shared" si="4"/>
        <v>50</v>
      </c>
      <c r="R40" s="198">
        <f>费用表【邓姐发】!AL39</f>
        <v>0</v>
      </c>
      <c r="S40" s="198">
        <f>费用表【邓姐发】!AK39</f>
        <v>50</v>
      </c>
      <c r="T40" s="198">
        <f>费用表【邓姐发】!AG39</f>
        <v>0</v>
      </c>
      <c r="U40" s="197">
        <f t="shared" si="0"/>
        <v>1520</v>
      </c>
      <c r="V40" s="198">
        <f>费用表【邓姐发】!AO39</f>
        <v>0</v>
      </c>
      <c r="W40" s="198">
        <f>费用表【邓姐发】!AP39</f>
        <v>0</v>
      </c>
      <c r="X40" s="198">
        <f>费用表【邓姐发】!AQ39</f>
        <v>1040</v>
      </c>
      <c r="Y40" s="198">
        <f>费用表【邓姐发】!AR39</f>
        <v>480</v>
      </c>
      <c r="Z40" s="198">
        <f>费用表【邓姐发】!AS39</f>
        <v>0</v>
      </c>
      <c r="AA40" s="198">
        <f>费用表【邓姐发】!AT39</f>
        <v>0</v>
      </c>
      <c r="AB40" s="198">
        <f>费用表【邓姐发】!AN39</f>
        <v>0</v>
      </c>
      <c r="AC40" s="198">
        <f>费用表【邓姐发】!BE39</f>
        <v>0</v>
      </c>
    </row>
    <row r="41" spans="1:29">
      <c r="A41" s="357"/>
      <c r="B41" s="196" t="s">
        <v>149</v>
      </c>
      <c r="C41" s="197">
        <f t="shared" si="1"/>
        <v>661000</v>
      </c>
      <c r="D41" s="198">
        <f>费用表【邓姐发】!Y40</f>
        <v>0</v>
      </c>
      <c r="E41" s="198">
        <f>SUM(费用表【邓姐发】!C40:X40)+费用表【邓姐发】!AG40+费用表【邓姐发】!AN40+费用表【邓姐发】!AW40</f>
        <v>108000</v>
      </c>
      <c r="F41" s="198">
        <f>费用表【邓姐发】!AC40+费用表【邓姐发】!AD40+费用表【邓姐发】!AF40</f>
        <v>503000</v>
      </c>
      <c r="G41" s="198">
        <f>费用表【邓姐发】!AW40</f>
        <v>0</v>
      </c>
      <c r="H41" s="197">
        <f t="shared" si="2"/>
        <v>0</v>
      </c>
      <c r="I41" s="198">
        <f>费用表【邓姐发】!AX40</f>
        <v>0</v>
      </c>
      <c r="J41" s="198">
        <f>费用表【邓姐发】!AV40</f>
        <v>0</v>
      </c>
      <c r="K41" s="198">
        <f>费用表【邓姐发】!AJ40</f>
        <v>0</v>
      </c>
      <c r="L41" s="197">
        <f t="shared" si="3"/>
        <v>50000</v>
      </c>
      <c r="M41" s="198">
        <f>费用表【邓姐发】!AH40</f>
        <v>0</v>
      </c>
      <c r="N41" s="198">
        <f>费用表【邓姐发】!AI40</f>
        <v>50000</v>
      </c>
      <c r="O41" s="198">
        <f>费用表【邓姐发】!AY40</f>
        <v>0</v>
      </c>
      <c r="P41" s="198">
        <f>费用表【邓姐发】!AM40</f>
        <v>0</v>
      </c>
      <c r="Q41" s="197">
        <f t="shared" si="4"/>
        <v>0</v>
      </c>
      <c r="R41" s="198">
        <f>费用表【邓姐发】!AL40</f>
        <v>0</v>
      </c>
      <c r="S41" s="198">
        <f>费用表【邓姐发】!AK40</f>
        <v>0</v>
      </c>
      <c r="T41" s="198">
        <f>费用表【邓姐发】!AG40</f>
        <v>8000</v>
      </c>
      <c r="U41" s="197">
        <f t="shared" si="0"/>
        <v>0</v>
      </c>
      <c r="V41" s="198">
        <f>费用表【邓姐发】!AO40</f>
        <v>0</v>
      </c>
      <c r="W41" s="198">
        <f>费用表【邓姐发】!AP40</f>
        <v>0</v>
      </c>
      <c r="X41" s="198">
        <f>费用表【邓姐发】!AQ40</f>
        <v>0</v>
      </c>
      <c r="Y41" s="198">
        <f>费用表【邓姐发】!AR40</f>
        <v>0</v>
      </c>
      <c r="Z41" s="198">
        <f>费用表【邓姐发】!AS40</f>
        <v>0</v>
      </c>
      <c r="AA41" s="198">
        <f>费用表【邓姐发】!AT40</f>
        <v>0</v>
      </c>
      <c r="AB41" s="198">
        <f>费用表【邓姐发】!AN40</f>
        <v>0</v>
      </c>
      <c r="AC41" s="198">
        <f>费用表【邓姐发】!BE40</f>
        <v>0</v>
      </c>
    </row>
    <row r="42" spans="1:29">
      <c r="A42" s="357"/>
      <c r="B42" s="196" t="s">
        <v>150</v>
      </c>
      <c r="C42" s="197">
        <f t="shared" si="1"/>
        <v>1450003.1099999999</v>
      </c>
      <c r="D42" s="198">
        <f>费用表【邓姐发】!Y41</f>
        <v>0</v>
      </c>
      <c r="E42" s="198">
        <f>SUM(费用表【邓姐发】!C41:X41)+费用表【邓姐发】!AG41+费用表【邓姐发】!AN41+费用表【邓姐发】!AW41</f>
        <v>511380.1</v>
      </c>
      <c r="F42" s="198">
        <f>费用表【邓姐发】!AC41+费用表【邓姐发】!AD41+费用表【邓姐发】!AF41</f>
        <v>208498.45</v>
      </c>
      <c r="G42" s="198">
        <f>费用表【邓姐发】!AW41</f>
        <v>47169.81</v>
      </c>
      <c r="H42" s="197">
        <f t="shared" si="2"/>
        <v>0</v>
      </c>
      <c r="I42" s="198">
        <f>费用表【邓姐发】!AX41</f>
        <v>0</v>
      </c>
      <c r="J42" s="198">
        <f>费用表【邓姐发】!AV41</f>
        <v>0</v>
      </c>
      <c r="K42" s="198">
        <f>费用表【邓姐发】!AJ41</f>
        <v>0</v>
      </c>
      <c r="L42" s="197">
        <f t="shared" si="3"/>
        <v>701822.68</v>
      </c>
      <c r="M42" s="198">
        <f>费用表【邓姐发】!AH41</f>
        <v>0</v>
      </c>
      <c r="N42" s="198">
        <f>费用表【邓姐发】!AI41</f>
        <v>701822.68</v>
      </c>
      <c r="O42" s="198">
        <f>费用表【邓姐发】!AY41</f>
        <v>0</v>
      </c>
      <c r="P42" s="198">
        <f>费用表【邓姐发】!AM41</f>
        <v>0</v>
      </c>
      <c r="Q42" s="197">
        <f t="shared" si="4"/>
        <v>0</v>
      </c>
      <c r="R42" s="198">
        <f>费用表【邓姐发】!AL41</f>
        <v>0</v>
      </c>
      <c r="S42" s="198">
        <f>费用表【邓姐发】!AK41</f>
        <v>0</v>
      </c>
      <c r="T42" s="198">
        <f>费用表【邓姐发】!AG41</f>
        <v>0</v>
      </c>
      <c r="U42" s="197">
        <f t="shared" si="0"/>
        <v>28301.88</v>
      </c>
      <c r="V42" s="198">
        <f>费用表【邓姐发】!AO41</f>
        <v>28301.88</v>
      </c>
      <c r="W42" s="198">
        <f>费用表【邓姐发】!AP41</f>
        <v>0</v>
      </c>
      <c r="X42" s="198">
        <f>费用表【邓姐发】!AQ41</f>
        <v>0</v>
      </c>
      <c r="Y42" s="198">
        <f>费用表【邓姐发】!AR41</f>
        <v>0</v>
      </c>
      <c r="Z42" s="198">
        <f>费用表【邓姐发】!AS41</f>
        <v>0</v>
      </c>
      <c r="AA42" s="198">
        <f>费用表【邓姐发】!AT41</f>
        <v>0</v>
      </c>
      <c r="AB42" s="198">
        <f>费用表【邓姐发】!AN41</f>
        <v>0</v>
      </c>
      <c r="AC42" s="198">
        <f>费用表【邓姐发】!BE41</f>
        <v>0</v>
      </c>
    </row>
    <row r="43" spans="1:29">
      <c r="A43" s="357"/>
      <c r="B43" s="196" t="s">
        <v>151</v>
      </c>
      <c r="C43" s="197">
        <f t="shared" si="1"/>
        <v>0</v>
      </c>
      <c r="D43" s="198">
        <f>费用表【邓姐发】!Y42</f>
        <v>0</v>
      </c>
      <c r="E43" s="198">
        <f>SUM(费用表【邓姐发】!C42:X42)+费用表【邓姐发】!AG42+费用表【邓姐发】!AN42+费用表【邓姐发】!AW42</f>
        <v>0</v>
      </c>
      <c r="F43" s="198">
        <f>费用表【邓姐发】!AC42+费用表【邓姐发】!AD42+费用表【邓姐发】!AF42</f>
        <v>0</v>
      </c>
      <c r="G43" s="198">
        <f>费用表【邓姐发】!AW42</f>
        <v>0</v>
      </c>
      <c r="H43" s="197">
        <f t="shared" si="2"/>
        <v>0</v>
      </c>
      <c r="I43" s="198">
        <f>费用表【邓姐发】!AX42</f>
        <v>0</v>
      </c>
      <c r="J43" s="198">
        <f>费用表【邓姐发】!AV42</f>
        <v>0</v>
      </c>
      <c r="K43" s="198">
        <f>费用表【邓姐发】!AJ42</f>
        <v>0</v>
      </c>
      <c r="L43" s="197">
        <f t="shared" si="3"/>
        <v>0</v>
      </c>
      <c r="M43" s="198">
        <f>费用表【邓姐发】!AH42</f>
        <v>0</v>
      </c>
      <c r="N43" s="198">
        <f>费用表【邓姐发】!AI42</f>
        <v>0</v>
      </c>
      <c r="O43" s="198">
        <f>费用表【邓姐发】!AY42</f>
        <v>0</v>
      </c>
      <c r="P43" s="198">
        <f>费用表【邓姐发】!AM42</f>
        <v>0</v>
      </c>
      <c r="Q43" s="197">
        <f t="shared" si="4"/>
        <v>0</v>
      </c>
      <c r="R43" s="198">
        <f>费用表【邓姐发】!AL42</f>
        <v>0</v>
      </c>
      <c r="S43" s="198">
        <f>费用表【邓姐发】!AK42</f>
        <v>0</v>
      </c>
      <c r="T43" s="198">
        <f>费用表【邓姐发】!AG42</f>
        <v>0</v>
      </c>
      <c r="U43" s="197">
        <f t="shared" si="0"/>
        <v>0</v>
      </c>
      <c r="V43" s="198">
        <f>费用表【邓姐发】!AO42</f>
        <v>0</v>
      </c>
      <c r="W43" s="198">
        <f>费用表【邓姐发】!AP42</f>
        <v>0</v>
      </c>
      <c r="X43" s="198">
        <f>费用表【邓姐发】!AQ42</f>
        <v>0</v>
      </c>
      <c r="Y43" s="198">
        <f>费用表【邓姐发】!AR42</f>
        <v>0</v>
      </c>
      <c r="Z43" s="198">
        <f>费用表【邓姐发】!AS42</f>
        <v>0</v>
      </c>
      <c r="AA43" s="198">
        <f>费用表【邓姐发】!AT42</f>
        <v>0</v>
      </c>
      <c r="AB43" s="198">
        <f>费用表【邓姐发】!AN42</f>
        <v>0</v>
      </c>
      <c r="AC43" s="198">
        <f>费用表【邓姐发】!BE42</f>
        <v>0</v>
      </c>
    </row>
    <row r="44" spans="1:29">
      <c r="A44" s="357"/>
      <c r="B44" s="196" t="s">
        <v>152</v>
      </c>
      <c r="C44" s="197">
        <f t="shared" si="1"/>
        <v>6194187.6899999995</v>
      </c>
      <c r="D44" s="198">
        <f>费用表【邓姐发】!Y43</f>
        <v>0</v>
      </c>
      <c r="E44" s="198">
        <f>SUM(费用表【邓姐发】!C43:X43)+费用表【邓姐发】!AG43+费用表【邓姐发】!AN43+费用表【邓姐发】!AW43</f>
        <v>3094114.95</v>
      </c>
      <c r="F44" s="198">
        <f>费用表【邓姐发】!AC43+费用表【邓姐发】!AD43+费用表【邓姐发】!AF43</f>
        <v>2847352.07</v>
      </c>
      <c r="G44" s="198">
        <f>费用表【邓姐发】!AW43</f>
        <v>0</v>
      </c>
      <c r="H44" s="197">
        <f t="shared" si="2"/>
        <v>87811.63</v>
      </c>
      <c r="I44" s="198">
        <f>费用表【邓姐发】!AX43</f>
        <v>11783.77</v>
      </c>
      <c r="J44" s="198">
        <f>费用表【邓姐发】!AV43</f>
        <v>64244.09</v>
      </c>
      <c r="K44" s="198">
        <f>费用表【邓姐发】!AJ43</f>
        <v>11783.77</v>
      </c>
      <c r="L44" s="197">
        <f t="shared" si="3"/>
        <v>63901.880000000005</v>
      </c>
      <c r="M44" s="198">
        <f>费用表【邓姐发】!AH43</f>
        <v>18687.169999999998</v>
      </c>
      <c r="N44" s="198">
        <f>费用表【邓姐发】!AI43</f>
        <v>21647.17</v>
      </c>
      <c r="O44" s="198">
        <f>费用表【邓姐发】!AY43</f>
        <v>11783.77</v>
      </c>
      <c r="P44" s="198">
        <f>费用表【邓姐发】!AM43</f>
        <v>11783.77</v>
      </c>
      <c r="Q44" s="197">
        <f t="shared" si="4"/>
        <v>101007.16</v>
      </c>
      <c r="R44" s="198">
        <f>费用表【邓姐发】!AL43</f>
        <v>0</v>
      </c>
      <c r="S44" s="198">
        <f>费用表【邓姐发】!AK43</f>
        <v>101007.16</v>
      </c>
      <c r="T44" s="198">
        <f>费用表【邓姐发】!AG43</f>
        <v>58727.33</v>
      </c>
      <c r="U44" s="197">
        <f t="shared" si="0"/>
        <v>0</v>
      </c>
      <c r="V44" s="198">
        <f>费用表【邓姐发】!AO43</f>
        <v>0</v>
      </c>
      <c r="W44" s="198">
        <f>费用表【邓姐发】!AP43</f>
        <v>0</v>
      </c>
      <c r="X44" s="198">
        <f>费用表【邓姐发】!AQ43</f>
        <v>0</v>
      </c>
      <c r="Y44" s="198">
        <f>费用表【邓姐发】!AR43</f>
        <v>0</v>
      </c>
      <c r="Z44" s="198">
        <f>费用表【邓姐发】!AS43</f>
        <v>0</v>
      </c>
      <c r="AA44" s="198">
        <f>费用表【邓姐发】!AT43</f>
        <v>0</v>
      </c>
      <c r="AB44" s="198">
        <f>费用表【邓姐发】!AN43</f>
        <v>0</v>
      </c>
      <c r="AC44" s="198">
        <f>费用表【邓姐发】!BE43</f>
        <v>0</v>
      </c>
    </row>
    <row r="45" spans="1:29">
      <c r="A45" s="357"/>
      <c r="B45" s="200" t="s">
        <v>153</v>
      </c>
      <c r="C45" s="197">
        <f t="shared" si="1"/>
        <v>2375924.66</v>
      </c>
      <c r="D45" s="198">
        <f>费用表【邓姐发】!Y44</f>
        <v>0</v>
      </c>
      <c r="E45" s="198">
        <f>SUM(费用表【邓姐发】!C44:X44)+费用表【邓姐发】!AG44+费用表【邓姐发】!AN44+费用表【邓姐发】!AW44</f>
        <v>519946.63</v>
      </c>
      <c r="F45" s="198">
        <f>费用表【邓姐发】!AC44+费用表【邓姐发】!AD44+费用表【邓姐发】!AF44</f>
        <v>1477640.5199999998</v>
      </c>
      <c r="G45" s="198">
        <f>费用表【邓姐发】!AW44</f>
        <v>0</v>
      </c>
      <c r="H45" s="197">
        <f t="shared" si="2"/>
        <v>128048.12</v>
      </c>
      <c r="I45" s="198">
        <f>费用表【邓姐发】!AX44</f>
        <v>5568.87</v>
      </c>
      <c r="J45" s="198">
        <f>费用表【邓姐发】!AV44</f>
        <v>118776.42</v>
      </c>
      <c r="K45" s="198">
        <f>费用表【邓姐发】!AJ44</f>
        <v>3702.83</v>
      </c>
      <c r="L45" s="197">
        <f t="shared" si="3"/>
        <v>243393.16999999998</v>
      </c>
      <c r="M45" s="198">
        <f>费用表【邓姐发】!AH44</f>
        <v>108429.97</v>
      </c>
      <c r="N45" s="198">
        <f>费用表【邓姐发】!AI44</f>
        <v>108429.97</v>
      </c>
      <c r="O45" s="198">
        <f>费用表【邓姐发】!AY44</f>
        <v>5568.87</v>
      </c>
      <c r="P45" s="198">
        <f>费用表【邓姐发】!AM44</f>
        <v>20964.36</v>
      </c>
      <c r="Q45" s="197">
        <f t="shared" si="4"/>
        <v>6896.22</v>
      </c>
      <c r="R45" s="198">
        <f>费用表【邓姐发】!AL44</f>
        <v>3948.11</v>
      </c>
      <c r="S45" s="198">
        <f>费用表【邓姐发】!AK44</f>
        <v>2948.11</v>
      </c>
      <c r="T45" s="198">
        <f>费用表【邓姐发】!AG44</f>
        <v>25</v>
      </c>
      <c r="U45" s="197">
        <f t="shared" si="0"/>
        <v>0</v>
      </c>
      <c r="V45" s="198">
        <f>费用表【邓姐发】!AO44</f>
        <v>0</v>
      </c>
      <c r="W45" s="198">
        <f>费用表【邓姐发】!AP44</f>
        <v>0</v>
      </c>
      <c r="X45" s="198">
        <f>费用表【邓姐发】!AQ44</f>
        <v>0</v>
      </c>
      <c r="Y45" s="198">
        <f>费用表【邓姐发】!AR44</f>
        <v>0</v>
      </c>
      <c r="Z45" s="198">
        <f>费用表【邓姐发】!AS44</f>
        <v>0</v>
      </c>
      <c r="AA45" s="198">
        <f>费用表【邓姐发】!AT44</f>
        <v>0</v>
      </c>
      <c r="AB45" s="198">
        <f>费用表【邓姐发】!AN44</f>
        <v>2000</v>
      </c>
      <c r="AC45" s="198">
        <f>费用表【邓姐发】!BE44</f>
        <v>0</v>
      </c>
    </row>
    <row r="46" spans="1:29" ht="13.5" customHeight="1">
      <c r="A46" s="357"/>
      <c r="B46" s="196" t="s">
        <v>154</v>
      </c>
      <c r="C46" s="197">
        <f t="shared" si="1"/>
        <v>28691914.400000002</v>
      </c>
      <c r="D46" s="198">
        <f>费用表【邓姐发】!Y45</f>
        <v>0</v>
      </c>
      <c r="E46" s="198">
        <f>SUM(费用表【邓姐发】!C45:X45)+费用表【邓姐发】!AG45+费用表【邓姐发】!AN45+费用表【邓姐发】!AW45</f>
        <v>12666440.210000001</v>
      </c>
      <c r="F46" s="198">
        <f>费用表【邓姐发】!AC45+费用表【邓姐发】!AD45+费用表【邓姐发】!AF45</f>
        <v>15390847.619999999</v>
      </c>
      <c r="G46" s="198">
        <f>费用表【邓姐发】!AW45</f>
        <v>0</v>
      </c>
      <c r="H46" s="197">
        <f t="shared" si="2"/>
        <v>46276.14</v>
      </c>
      <c r="I46" s="198">
        <f>费用表【邓姐发】!AX45</f>
        <v>0</v>
      </c>
      <c r="J46" s="198">
        <f>费用表【邓姐发】!AV45</f>
        <v>23138.07</v>
      </c>
      <c r="K46" s="198">
        <f>费用表【邓姐发】!AJ45</f>
        <v>23138.07</v>
      </c>
      <c r="L46" s="197">
        <f t="shared" si="3"/>
        <v>92552.28</v>
      </c>
      <c r="M46" s="198">
        <f>费用表【邓姐发】!AH45</f>
        <v>23138.07</v>
      </c>
      <c r="N46" s="198">
        <f>费用表【邓姐发】!AI45</f>
        <v>23138.07</v>
      </c>
      <c r="O46" s="198">
        <f>费用表【邓姐发】!AY45</f>
        <v>23138.07</v>
      </c>
      <c r="P46" s="198">
        <f>费用表【邓姐发】!AM45</f>
        <v>23138.07</v>
      </c>
      <c r="Q46" s="197">
        <f t="shared" si="4"/>
        <v>46276.14</v>
      </c>
      <c r="R46" s="198">
        <f>费用表【邓姐发】!AL45</f>
        <v>23138.07</v>
      </c>
      <c r="S46" s="198">
        <f>费用表【邓姐发】!AK45</f>
        <v>23138.07</v>
      </c>
      <c r="T46" s="198">
        <f>费用表【邓姐发】!AG45</f>
        <v>9727896.6300000008</v>
      </c>
      <c r="U46" s="197">
        <f t="shared" si="0"/>
        <v>449522.01</v>
      </c>
      <c r="V46" s="198">
        <f>费用表【邓姐发】!AO45</f>
        <v>269713.19</v>
      </c>
      <c r="W46" s="198">
        <f>费用表【邓姐发】!AP45</f>
        <v>179808.82</v>
      </c>
      <c r="X46" s="198">
        <f>费用表【邓姐发】!AQ45</f>
        <v>0</v>
      </c>
      <c r="Y46" s="198">
        <f>费用表【邓姐发】!AR45</f>
        <v>0</v>
      </c>
      <c r="Z46" s="198">
        <f>费用表【邓姐发】!AS45</f>
        <v>0</v>
      </c>
      <c r="AA46" s="198">
        <f>费用表【邓姐发】!AT45</f>
        <v>0</v>
      </c>
      <c r="AB46" s="198">
        <f>费用表【邓姐发】!AN45</f>
        <v>964000.8</v>
      </c>
      <c r="AC46" s="198">
        <f>费用表【邓姐发】!BE45</f>
        <v>248859.68</v>
      </c>
    </row>
    <row r="47" spans="1:29">
      <c r="A47" s="357"/>
      <c r="B47" s="196" t="s">
        <v>155</v>
      </c>
      <c r="C47" s="197">
        <f t="shared" si="1"/>
        <v>9894182.7799999993</v>
      </c>
      <c r="D47" s="198">
        <f>费用表【邓姐发】!Y46</f>
        <v>0</v>
      </c>
      <c r="E47" s="198">
        <f>SUM(费用表【邓姐发】!C46:X46)+费用表【邓姐发】!AG46+费用表【邓姐发】!AN46+费用表【邓姐发】!AW46</f>
        <v>7420850.0599999996</v>
      </c>
      <c r="F47" s="198">
        <f>费用表【邓姐发】!AC46+费用表【邓姐发】!AD46+费用表【邓姐发】!AF46</f>
        <v>2351471.02</v>
      </c>
      <c r="G47" s="198">
        <f>费用表【邓姐发】!AW46</f>
        <v>0</v>
      </c>
      <c r="H47" s="197">
        <f t="shared" si="2"/>
        <v>41629.370000000003</v>
      </c>
      <c r="I47" s="198">
        <f>费用表【邓姐发】!AX46</f>
        <v>0</v>
      </c>
      <c r="J47" s="198">
        <f>费用表【邓姐发】!AV46</f>
        <v>7243.71</v>
      </c>
      <c r="K47" s="198">
        <f>费用表【邓姐发】!AJ46</f>
        <v>34385.660000000003</v>
      </c>
      <c r="L47" s="197">
        <f t="shared" si="3"/>
        <v>58951.099999999991</v>
      </c>
      <c r="M47" s="198">
        <f>费用表【邓姐发】!AH46</f>
        <v>22563.53</v>
      </c>
      <c r="N47" s="198">
        <f>费用表【邓姐发】!AI46</f>
        <v>14195.72</v>
      </c>
      <c r="O47" s="198">
        <f>费用表【邓姐发】!AY46</f>
        <v>4830.34</v>
      </c>
      <c r="P47" s="198">
        <f>费用表【邓姐发】!AM46</f>
        <v>17361.509999999998</v>
      </c>
      <c r="Q47" s="197">
        <f t="shared" si="4"/>
        <v>21281.23</v>
      </c>
      <c r="R47" s="198">
        <f>费用表【邓姐发】!AL46</f>
        <v>5808.68</v>
      </c>
      <c r="S47" s="198">
        <f>费用表【邓姐发】!AK46</f>
        <v>15472.55</v>
      </c>
      <c r="T47" s="198">
        <f>费用表【邓姐发】!AG46</f>
        <v>294250.14</v>
      </c>
      <c r="U47" s="197">
        <f t="shared" si="0"/>
        <v>0</v>
      </c>
      <c r="V47" s="198">
        <f>费用表【邓姐发】!AO46</f>
        <v>0</v>
      </c>
      <c r="W47" s="198">
        <f>费用表【邓姐发】!AP46</f>
        <v>0</v>
      </c>
      <c r="X47" s="198">
        <f>费用表【邓姐发】!AQ46</f>
        <v>0</v>
      </c>
      <c r="Y47" s="198">
        <f>费用表【邓姐发】!AR46</f>
        <v>0</v>
      </c>
      <c r="Z47" s="198">
        <f>费用表【邓姐发】!AS46</f>
        <v>0</v>
      </c>
      <c r="AA47" s="198">
        <f>费用表【邓姐发】!AT46</f>
        <v>0</v>
      </c>
      <c r="AB47" s="198">
        <f>费用表【邓姐发】!AN46</f>
        <v>0</v>
      </c>
      <c r="AC47" s="198">
        <f>费用表【邓姐发】!BE46</f>
        <v>0</v>
      </c>
    </row>
    <row r="48" spans="1:29">
      <c r="A48" s="357"/>
      <c r="B48" s="196" t="s">
        <v>156</v>
      </c>
      <c r="C48" s="197">
        <f t="shared" si="1"/>
        <v>7010471.3200000003</v>
      </c>
      <c r="D48" s="198">
        <f>费用表【邓姐发】!Y47</f>
        <v>0</v>
      </c>
      <c r="E48" s="198">
        <f>SUM(费用表【邓姐发】!C47:X47)+费用表【邓姐发】!AG47+费用表【邓姐发】!AN47+费用表【邓姐发】!AW47</f>
        <v>6582837.1500000004</v>
      </c>
      <c r="F48" s="198">
        <f>费用表【邓姐发】!AC47+费用表【邓姐发】!AD47+费用表【邓姐发】!AF47</f>
        <v>349500.8</v>
      </c>
      <c r="G48" s="198">
        <f>费用表【邓姐发】!AW47</f>
        <v>0</v>
      </c>
      <c r="H48" s="197">
        <f t="shared" si="2"/>
        <v>0</v>
      </c>
      <c r="I48" s="198">
        <f>费用表【邓姐发】!AX47</f>
        <v>0</v>
      </c>
      <c r="J48" s="198">
        <f>费用表【邓姐发】!AV47</f>
        <v>0</v>
      </c>
      <c r="K48" s="198">
        <f>费用表【邓姐发】!AJ47</f>
        <v>0</v>
      </c>
      <c r="L48" s="197">
        <f t="shared" si="3"/>
        <v>78133.37</v>
      </c>
      <c r="M48" s="198">
        <f>费用表【邓姐发】!AH47</f>
        <v>78133.37</v>
      </c>
      <c r="N48" s="198">
        <f>费用表【邓姐发】!AI47</f>
        <v>0</v>
      </c>
      <c r="O48" s="198">
        <f>费用表【邓姐发】!AY47</f>
        <v>0</v>
      </c>
      <c r="P48" s="198">
        <f>费用表【邓姐发】!AM47</f>
        <v>0</v>
      </c>
      <c r="Q48" s="197">
        <f t="shared" si="4"/>
        <v>0</v>
      </c>
      <c r="R48" s="198">
        <f>费用表【邓姐发】!AL47</f>
        <v>0</v>
      </c>
      <c r="S48" s="198">
        <f>费用表【邓姐发】!AK47</f>
        <v>0</v>
      </c>
      <c r="T48" s="198">
        <f>费用表【邓姐发】!AG47</f>
        <v>0</v>
      </c>
      <c r="U48" s="197">
        <f t="shared" si="0"/>
        <v>0</v>
      </c>
      <c r="V48" s="198">
        <f>费用表【邓姐发】!AO47</f>
        <v>0</v>
      </c>
      <c r="W48" s="198">
        <f>费用表【邓姐发】!AP47</f>
        <v>0</v>
      </c>
      <c r="X48" s="198">
        <f>费用表【邓姐发】!AQ47</f>
        <v>0</v>
      </c>
      <c r="Y48" s="198">
        <f>费用表【邓姐发】!AR47</f>
        <v>0</v>
      </c>
      <c r="Z48" s="198">
        <f>费用表【邓姐发】!AS47</f>
        <v>0</v>
      </c>
      <c r="AA48" s="198">
        <f>费用表【邓姐发】!AT47</f>
        <v>0</v>
      </c>
      <c r="AB48" s="198">
        <f>费用表【邓姐发】!AN47</f>
        <v>0</v>
      </c>
      <c r="AC48" s="198">
        <f>费用表【邓姐发】!BE47</f>
        <v>4402.58</v>
      </c>
    </row>
    <row r="49" spans="1:29">
      <c r="A49" s="357"/>
      <c r="B49" s="196" t="s">
        <v>157</v>
      </c>
      <c r="C49" s="197">
        <f t="shared" si="1"/>
        <v>4200668.2300000004</v>
      </c>
      <c r="D49" s="198">
        <f>费用表【邓姐发】!Y48</f>
        <v>0</v>
      </c>
      <c r="E49" s="198">
        <f>SUM(费用表【邓姐发】!C48:X48)+费用表【邓姐发】!AG48+费用表【邓姐发】!AN48+费用表【邓姐发】!AW48</f>
        <v>1403214.6199999999</v>
      </c>
      <c r="F49" s="198">
        <f>费用表【邓姐发】!AC48+费用表【邓姐发】!AD48+费用表【邓姐发】!AF48</f>
        <v>2665545.79</v>
      </c>
      <c r="G49" s="198">
        <f>费用表【邓姐发】!AW48</f>
        <v>7194.95</v>
      </c>
      <c r="H49" s="197">
        <f t="shared" si="2"/>
        <v>32909.519999999997</v>
      </c>
      <c r="I49" s="198">
        <f>费用表【邓姐发】!AX48</f>
        <v>0</v>
      </c>
      <c r="J49" s="198">
        <f>费用表【邓姐发】!AV48</f>
        <v>19375.14</v>
      </c>
      <c r="K49" s="198">
        <f>费用表【邓姐发】!AJ48</f>
        <v>13534.38</v>
      </c>
      <c r="L49" s="197">
        <f t="shared" si="3"/>
        <v>60952.140000000007</v>
      </c>
      <c r="M49" s="198">
        <f>费用表【邓姐发】!AH48</f>
        <v>14309.06</v>
      </c>
      <c r="N49" s="198">
        <f>费用表【邓姐发】!AI48</f>
        <v>16095.26</v>
      </c>
      <c r="O49" s="198">
        <f>费用表【邓姐发】!AY48</f>
        <v>17013.45</v>
      </c>
      <c r="P49" s="198">
        <f>费用表【邓姐发】!AM48</f>
        <v>13534.37</v>
      </c>
      <c r="Q49" s="197">
        <f t="shared" si="4"/>
        <v>27068.76</v>
      </c>
      <c r="R49" s="198">
        <f>费用表【邓姐发】!AL48</f>
        <v>13534.38</v>
      </c>
      <c r="S49" s="198">
        <f>费用表【邓姐发】!AK48</f>
        <v>13534.38</v>
      </c>
      <c r="T49" s="198">
        <f>费用表【邓姐发】!AG48</f>
        <v>46880.45</v>
      </c>
      <c r="U49" s="197">
        <f t="shared" si="0"/>
        <v>10977.4</v>
      </c>
      <c r="V49" s="198">
        <f>费用表【邓姐发】!AO48</f>
        <v>1096.69</v>
      </c>
      <c r="W49" s="198">
        <f>费用表【邓姐发】!AP48</f>
        <v>9880.7099999999991</v>
      </c>
      <c r="X49" s="198">
        <f>费用表【邓姐发】!AQ48</f>
        <v>0</v>
      </c>
      <c r="Y49" s="198">
        <f>费用表【邓姐发】!AR48</f>
        <v>0</v>
      </c>
      <c r="Z49" s="198">
        <f>费用表【邓姐发】!AS48</f>
        <v>0</v>
      </c>
      <c r="AA49" s="198">
        <f>费用表【邓姐发】!AT48</f>
        <v>0</v>
      </c>
      <c r="AB49" s="198">
        <f>费用表【邓姐发】!AN48</f>
        <v>0</v>
      </c>
      <c r="AC49" s="198">
        <f>费用表【邓姐发】!BE48</f>
        <v>0</v>
      </c>
    </row>
    <row r="50" spans="1:29">
      <c r="A50" s="357"/>
      <c r="B50" s="196" t="s">
        <v>158</v>
      </c>
      <c r="C50" s="197">
        <f t="shared" si="1"/>
        <v>592497.1</v>
      </c>
      <c r="D50" s="198">
        <f>费用表【邓姐发】!Y49</f>
        <v>0</v>
      </c>
      <c r="E50" s="198">
        <f>SUM(费用表【邓姐发】!C49:X49)+费用表【邓姐发】!AG49+费用表【邓姐发】!AN49+费用表【邓姐发】!AW49</f>
        <v>96698.12</v>
      </c>
      <c r="F50" s="198">
        <f>费用表【邓姐发】!AC49+费用表【邓姐发】!AD49+费用表【邓姐发】!AF49</f>
        <v>277945.90000000002</v>
      </c>
      <c r="G50" s="198">
        <f>费用表【邓姐发】!AW49</f>
        <v>0</v>
      </c>
      <c r="H50" s="197">
        <f t="shared" si="2"/>
        <v>0</v>
      </c>
      <c r="I50" s="198">
        <f>费用表【邓姐发】!AX49</f>
        <v>0</v>
      </c>
      <c r="J50" s="198">
        <f>费用表【邓姐发】!AV49</f>
        <v>0</v>
      </c>
      <c r="K50" s="198">
        <f>费用表【邓姐发】!AJ49</f>
        <v>0</v>
      </c>
      <c r="L50" s="197">
        <f t="shared" si="3"/>
        <v>377.36</v>
      </c>
      <c r="M50" s="198">
        <f>费用表【邓姐发】!AH49</f>
        <v>0</v>
      </c>
      <c r="N50" s="198">
        <f>费用表【邓姐发】!AI49</f>
        <v>0</v>
      </c>
      <c r="O50" s="198">
        <f>费用表【邓姐发】!AY49</f>
        <v>377.36</v>
      </c>
      <c r="P50" s="198">
        <f>费用表【邓姐发】!AM49</f>
        <v>0</v>
      </c>
      <c r="Q50" s="197">
        <f t="shared" si="4"/>
        <v>217475.72</v>
      </c>
      <c r="R50" s="198">
        <f>费用表【邓姐发】!AL49</f>
        <v>0</v>
      </c>
      <c r="S50" s="198">
        <f>费用表【邓姐发】!AK49</f>
        <v>217475.72</v>
      </c>
      <c r="T50" s="198">
        <f>费用表【邓姐发】!AG49</f>
        <v>0</v>
      </c>
      <c r="U50" s="197">
        <f t="shared" si="0"/>
        <v>0</v>
      </c>
      <c r="V50" s="198">
        <f>费用表【邓姐发】!AO49</f>
        <v>0</v>
      </c>
      <c r="W50" s="198">
        <f>费用表【邓姐发】!AP49</f>
        <v>0</v>
      </c>
      <c r="X50" s="198">
        <f>费用表【邓姐发】!AQ49</f>
        <v>0</v>
      </c>
      <c r="Y50" s="198">
        <f>费用表【邓姐发】!AR49</f>
        <v>0</v>
      </c>
      <c r="Z50" s="198">
        <f>费用表【邓姐发】!AS49</f>
        <v>0</v>
      </c>
      <c r="AA50" s="198">
        <f>费用表【邓姐发】!AT49</f>
        <v>0</v>
      </c>
      <c r="AB50" s="198">
        <f>费用表【邓姐发】!AN49</f>
        <v>0</v>
      </c>
      <c r="AC50" s="198">
        <f>费用表【邓姐发】!BE49</f>
        <v>0</v>
      </c>
    </row>
    <row r="51" spans="1:29">
      <c r="A51" s="358"/>
      <c r="B51" s="201" t="s">
        <v>121</v>
      </c>
      <c r="C51" s="197">
        <f t="shared" si="1"/>
        <v>67330898.170000017</v>
      </c>
      <c r="D51" s="198">
        <f>费用表【邓姐发】!Y50</f>
        <v>0</v>
      </c>
      <c r="E51" s="198">
        <f>SUM(费用表【邓姐发】!C50:X50)+费用表【邓姐发】!AG50+费用表【邓姐发】!AN50+费用表【邓姐发】!AW50</f>
        <v>34929570.720000006</v>
      </c>
      <c r="F51" s="198">
        <f>费用表【邓姐发】!AC50+费用表【邓姐发】!AD50+费用表【邓姐发】!AF50</f>
        <v>29590297.580000002</v>
      </c>
      <c r="G51" s="198">
        <f>费用表【邓姐发】!AW50</f>
        <v>59001.52</v>
      </c>
      <c r="H51" s="197">
        <f t="shared" si="2"/>
        <v>366111.1</v>
      </c>
      <c r="I51" s="198">
        <f>费用表【邓姐发】!AX50</f>
        <v>19316.22</v>
      </c>
      <c r="J51" s="198">
        <f>费用表【邓姐发】!AV50</f>
        <v>249196.4</v>
      </c>
      <c r="K51" s="198">
        <f>费用表【邓姐发】!AJ50</f>
        <v>97598.48</v>
      </c>
      <c r="L51" s="197">
        <f t="shared" si="3"/>
        <v>1416203.07</v>
      </c>
      <c r="M51" s="198">
        <f>费用表【邓姐发】!AH50</f>
        <v>279362.34000000003</v>
      </c>
      <c r="N51" s="198">
        <f>费用表【邓姐发】!AI50</f>
        <v>954883.19</v>
      </c>
      <c r="O51" s="198">
        <f>费用表【邓姐发】!AY50</f>
        <v>74482.69</v>
      </c>
      <c r="P51" s="198">
        <f>费用表【邓姐发】!AM50</f>
        <v>107474.85</v>
      </c>
      <c r="Q51" s="197">
        <f t="shared" si="4"/>
        <v>447706.62</v>
      </c>
      <c r="R51" s="198">
        <f>费用表【邓姐发】!AL50</f>
        <v>55408.56</v>
      </c>
      <c r="S51" s="198">
        <f>费用表【邓姐发】!AK50</f>
        <v>392298.06</v>
      </c>
      <c r="T51" s="198">
        <f>费用表【邓姐发】!AG50</f>
        <v>10353798.68</v>
      </c>
      <c r="U51" s="197">
        <f t="shared" si="0"/>
        <v>581009.07999999996</v>
      </c>
      <c r="V51" s="198">
        <f>费用表【邓姐发】!AO50</f>
        <v>335844.1</v>
      </c>
      <c r="W51" s="198">
        <f>费用表【邓姐发】!AP50</f>
        <v>218373.48</v>
      </c>
      <c r="X51" s="198">
        <f>费用表【邓姐发】!AQ50</f>
        <v>9224.2199999999993</v>
      </c>
      <c r="Y51" s="198">
        <f>费用表【邓姐发】!AR50</f>
        <v>3564.39</v>
      </c>
      <c r="Z51" s="198">
        <f>费用表【邓姐发】!AS50</f>
        <v>11837.53</v>
      </c>
      <c r="AA51" s="198">
        <f>费用表【邓姐发】!AT50</f>
        <v>2165.36</v>
      </c>
      <c r="AB51" s="198">
        <f>费用表【邓姐发】!AN50</f>
        <v>973844.47</v>
      </c>
      <c r="AC51" s="198">
        <f>费用表【邓姐发】!BE50</f>
        <v>326317.19</v>
      </c>
    </row>
    <row r="52" spans="1:29">
      <c r="A52" s="202"/>
      <c r="B52" s="203" t="s">
        <v>2</v>
      </c>
      <c r="C52" s="197">
        <f t="shared" si="1"/>
        <v>372203683.39000005</v>
      </c>
      <c r="D52" s="197">
        <f>D14+D20+D34+D51</f>
        <v>29877.14</v>
      </c>
      <c r="E52" s="197">
        <f t="shared" ref="E52:AC52" si="5">E14+E20+E34+E51</f>
        <v>119921052.29000002</v>
      </c>
      <c r="F52" s="197">
        <f t="shared" si="5"/>
        <v>196886633.63</v>
      </c>
      <c r="G52" s="197">
        <f t="shared" si="5"/>
        <v>2980316.9999999995</v>
      </c>
      <c r="H52" s="197">
        <f t="shared" si="5"/>
        <v>874882.16999999958</v>
      </c>
      <c r="I52" s="197">
        <f t="shared" si="5"/>
        <v>-4069819.1</v>
      </c>
      <c r="J52" s="197">
        <f t="shared" si="5"/>
        <v>1871172.65</v>
      </c>
      <c r="K52" s="197">
        <f t="shared" si="5"/>
        <v>3073528.62</v>
      </c>
      <c r="L52" s="197">
        <f t="shared" si="5"/>
        <v>10956336.609999999</v>
      </c>
      <c r="M52" s="197">
        <f t="shared" si="5"/>
        <v>2376603.4299999997</v>
      </c>
      <c r="N52" s="197">
        <f t="shared" si="5"/>
        <v>3447029.1999999997</v>
      </c>
      <c r="O52" s="197">
        <f t="shared" si="5"/>
        <v>4177855.3800000004</v>
      </c>
      <c r="P52" s="197">
        <f t="shared" si="5"/>
        <v>954848.6</v>
      </c>
      <c r="Q52" s="197">
        <f t="shared" si="5"/>
        <v>2845044.45</v>
      </c>
      <c r="R52" s="197">
        <f t="shared" si="5"/>
        <v>274412.52999999991</v>
      </c>
      <c r="S52" s="197">
        <f t="shared" si="5"/>
        <v>2570631.9200000004</v>
      </c>
      <c r="T52" s="197">
        <f t="shared" si="5"/>
        <v>12227781.629999999</v>
      </c>
      <c r="U52" s="197">
        <f t="shared" si="5"/>
        <v>40689857.100000001</v>
      </c>
      <c r="V52" s="197">
        <f t="shared" si="5"/>
        <v>19425218.620000001</v>
      </c>
      <c r="W52" s="197">
        <f t="shared" si="5"/>
        <v>7730887.0499999998</v>
      </c>
      <c r="X52" s="197">
        <f t="shared" si="5"/>
        <v>5512354.9099999992</v>
      </c>
      <c r="Y52" s="197">
        <f t="shared" si="5"/>
        <v>1919043.0899999999</v>
      </c>
      <c r="Z52" s="197">
        <f t="shared" si="5"/>
        <v>4919333</v>
      </c>
      <c r="AA52" s="197">
        <f t="shared" si="5"/>
        <v>1183020.4300000002</v>
      </c>
      <c r="AB52" s="197">
        <f t="shared" si="5"/>
        <v>5886532.7399999993</v>
      </c>
      <c r="AC52" s="197">
        <f t="shared" si="5"/>
        <v>6793423.4300000006</v>
      </c>
    </row>
    <row r="53" spans="1:29">
      <c r="A53" s="193"/>
      <c r="B53" s="194" t="s">
        <v>57</v>
      </c>
      <c r="C53" s="198">
        <f>C52-利润考核表结果表!B19</f>
        <v>0</v>
      </c>
      <c r="D53" s="198">
        <f>D52-利润考核表结果表!C19</f>
        <v>0</v>
      </c>
      <c r="E53" s="198">
        <f>E52-利润考核表结果表!D19</f>
        <v>0</v>
      </c>
      <c r="F53" s="198">
        <f>F52-利润考核表结果表!E19</f>
        <v>0</v>
      </c>
      <c r="G53" s="198">
        <f>G52-利润考核表结果表!F19</f>
        <v>0</v>
      </c>
      <c r="H53" s="198">
        <f>H52-利润考核表结果表!G19</f>
        <v>0</v>
      </c>
      <c r="I53" s="198">
        <f>I52-利润考核表结果表!H19</f>
        <v>0</v>
      </c>
      <c r="J53" s="198">
        <f>J52-利润考核表结果表!I19</f>
        <v>0</v>
      </c>
      <c r="K53" s="198">
        <f>K52-利润考核表结果表!J19</f>
        <v>0</v>
      </c>
      <c r="L53" s="198">
        <f>L52-利润考核表结果表!K19</f>
        <v>0</v>
      </c>
      <c r="M53" s="198">
        <f>M52-利润考核表结果表!L19</f>
        <v>0</v>
      </c>
      <c r="N53" s="198">
        <f>N52-利润考核表结果表!M19</f>
        <v>0</v>
      </c>
      <c r="O53" s="198">
        <f>O52-利润考核表结果表!N19</f>
        <v>0</v>
      </c>
      <c r="P53" s="198">
        <f>P52-利润考核表结果表!O19</f>
        <v>0</v>
      </c>
      <c r="Q53" s="198">
        <f>Q52-利润考核表结果表!P19</f>
        <v>0</v>
      </c>
      <c r="R53" s="198">
        <f>R52-利润考核表结果表!Q19</f>
        <v>0</v>
      </c>
      <c r="S53" s="198">
        <f>S52-利润考核表结果表!R19</f>
        <v>0</v>
      </c>
      <c r="T53" s="198">
        <f>T52-利润考核表结果表!S19</f>
        <v>0</v>
      </c>
      <c r="U53" s="198">
        <f>U52-利润考核表结果表!T19</f>
        <v>0</v>
      </c>
      <c r="V53" s="198">
        <f>V52-利润考核表结果表!U19</f>
        <v>0</v>
      </c>
      <c r="W53" s="198">
        <f>W52-利润考核表结果表!V19</f>
        <v>0</v>
      </c>
      <c r="X53" s="198">
        <f>X52-利润考核表结果表!W19</f>
        <v>0</v>
      </c>
      <c r="Y53" s="198">
        <f>Y52-利润考核表结果表!X19</f>
        <v>0</v>
      </c>
      <c r="Z53" s="198">
        <f>Z52-利润考核表结果表!Y19</f>
        <v>0</v>
      </c>
      <c r="AA53" s="198">
        <f>AA52-利润考核表结果表!Z19</f>
        <v>0</v>
      </c>
      <c r="AB53" s="198">
        <f>AB52-利润考核表结果表!AA19</f>
        <v>0</v>
      </c>
      <c r="AC53" s="198">
        <f>AC52-利润考核表结果表!AB19</f>
        <v>0</v>
      </c>
    </row>
    <row r="54" spans="1:29">
      <c r="B54" s="204" t="s">
        <v>159</v>
      </c>
      <c r="E54" s="186">
        <f>SUM(费用表【邓姐发】!C53:V53)+费用表【邓姐发】!AE53+费用表【邓姐发】!AG53+费用表【邓姐发】!AN53</f>
        <v>0</v>
      </c>
    </row>
    <row r="55" spans="1:29">
      <c r="A55" s="193" t="s">
        <v>107</v>
      </c>
      <c r="B55" s="194" t="s">
        <v>108</v>
      </c>
      <c r="C55" s="205" t="str">
        <f>C3</f>
        <v>合计</v>
      </c>
      <c r="D55" s="205" t="str">
        <f t="shared" ref="D55:AC55" si="6">D3</f>
        <v>其他</v>
      </c>
      <c r="E55" s="205" t="s">
        <v>4</v>
      </c>
      <c r="F55" s="205" t="str">
        <f t="shared" si="6"/>
        <v>经纪业务</v>
      </c>
      <c r="G55" s="205" t="str">
        <f t="shared" si="6"/>
        <v>资产管理部</v>
      </c>
      <c r="H55" s="205" t="str">
        <f t="shared" si="6"/>
        <v>权益投资小计</v>
      </c>
      <c r="I55" s="205" t="str">
        <f t="shared" si="6"/>
        <v>权益产品投资部</v>
      </c>
      <c r="J55" s="205" t="str">
        <f t="shared" si="6"/>
        <v>量化产品投资部</v>
      </c>
      <c r="K55" s="205" t="str">
        <f t="shared" si="6"/>
        <v>证券投资部</v>
      </c>
      <c r="L55" s="205" t="str">
        <f t="shared" si="6"/>
        <v>固收投资小计</v>
      </c>
      <c r="M55" s="205" t="str">
        <f t="shared" si="6"/>
        <v>固定收益投资部</v>
      </c>
      <c r="N55" s="205" t="str">
        <f t="shared" si="6"/>
        <v>固定收益市场部</v>
      </c>
      <c r="O55" s="205" t="str">
        <f t="shared" si="6"/>
        <v>固收产品投资部</v>
      </c>
      <c r="P55" s="205" t="str">
        <f t="shared" si="6"/>
        <v>投顾业务部</v>
      </c>
      <c r="Q55" s="205" t="str">
        <f t="shared" si="6"/>
        <v>深分投资小计</v>
      </c>
      <c r="R55" s="205" t="str">
        <f t="shared" si="6"/>
        <v>做市业务部</v>
      </c>
      <c r="S55" s="205" t="str">
        <f t="shared" si="6"/>
        <v>金融衍生品部</v>
      </c>
      <c r="T55" s="205" t="str">
        <f t="shared" si="6"/>
        <v>深圳管理总部</v>
      </c>
      <c r="U55" s="205" t="str">
        <f t="shared" si="6"/>
        <v>投资银行合计</v>
      </c>
      <c r="V55" s="205" t="str">
        <f t="shared" si="6"/>
        <v>投资银行一部</v>
      </c>
      <c r="W55" s="205" t="str">
        <f t="shared" si="6"/>
        <v>投资银行二部</v>
      </c>
      <c r="X55" s="205" t="str">
        <f t="shared" si="6"/>
        <v>投资银行三部</v>
      </c>
      <c r="Y55" s="205" t="str">
        <f t="shared" si="6"/>
        <v>投资银行四部</v>
      </c>
      <c r="Z55" s="205" t="str">
        <f t="shared" si="6"/>
        <v>投资银行北京一部</v>
      </c>
      <c r="AA55" s="205" t="str">
        <f t="shared" si="6"/>
        <v>投资银行北京二部</v>
      </c>
      <c r="AB55" s="205" t="str">
        <f t="shared" si="6"/>
        <v>投资银行管理部</v>
      </c>
      <c r="AC55" s="205" t="str">
        <f t="shared" si="6"/>
        <v>运营支持部</v>
      </c>
    </row>
    <row r="56" spans="1:29" ht="13.5" customHeight="1">
      <c r="A56" s="362" t="s">
        <v>110</v>
      </c>
      <c r="B56" s="206" t="s">
        <v>111</v>
      </c>
      <c r="C56" s="197">
        <f>D56+E56+F56+H56+L56+Q56+U56</f>
        <v>0</v>
      </c>
      <c r="D56" s="207"/>
      <c r="E56" s="207">
        <f>INDEX('用友贴出原始数据-费用表'!$A$5:$AL$271,MATCH($B56&amp;"调整额",'用友贴出原始数据-费用表'!$A$6:$A$348,0)+1,MATCH($E$55,'用友贴出原始数据-费用表'!$B$5:$AL$5,0)+1)+G56+T56+AB56</f>
        <v>0</v>
      </c>
      <c r="F56" s="207">
        <f>INDEX('用友贴出原始数据-费用表'!$A$5:$AL$271,MATCH($B56&amp;"调整额",'用友贴出原始数据-费用表'!$A$6:$A$348,0)+1,MATCH($F$55,'用友贴出原始数据-费用表'!$B$5:$AL$5,0)+1)+INDEX('用友贴出原始数据-费用表'!$A$5:$AL$271,MATCH($B56&amp;"调整额",'用友贴出原始数据-费用表'!$A$6:$A$348,0)+1,MATCH("广东分公司",'用友贴出原始数据-费用表'!$B$5:$AL$5,0)+1)</f>
        <v>0</v>
      </c>
      <c r="G56" s="207">
        <f>INDEX('用友贴出原始数据-费用表'!$A$5:$AL$271,MATCH($B56&amp;"调整额",'用友贴出原始数据-费用表'!$A$6:$A$348,0)+1,MATCH($G$55,'用友贴出原始数据-费用表'!$B$5:$AL$5,0)+1)</f>
        <v>0</v>
      </c>
      <c r="H56" s="207">
        <f>SUM(I56:K56)</f>
        <v>0</v>
      </c>
      <c r="I56" s="207">
        <f>INDEX('用友贴出原始数据-费用表'!$A$5:$AL$271,MATCH($B56&amp;"调整额",'用友贴出原始数据-费用表'!$A$6:$A$348,0)+1,MATCH($I$55,'用友贴出原始数据-费用表'!$B$5:$AL$5,0)+1)</f>
        <v>0</v>
      </c>
      <c r="J56" s="207">
        <f>INDEX('用友贴出原始数据-费用表'!$A$5:$AL$271,MATCH($B56&amp;"调整额",'用友贴出原始数据-费用表'!$A$6:$A$348,0)+1,MATCH($J$55,'用友贴出原始数据-费用表'!$B$5:$AL$5,0)+1)</f>
        <v>0</v>
      </c>
      <c r="K56" s="207">
        <f>INDEX('用友贴出原始数据-费用表'!$A$5:$AL$271,MATCH($B56&amp;"调整额",'用友贴出原始数据-费用表'!$A$6:$A$348,0)+1,MATCH($K$55,'用友贴出原始数据-费用表'!$B$5:$AL$5,0)+1)</f>
        <v>0</v>
      </c>
      <c r="L56" s="207">
        <f>SUM(M56:P56)</f>
        <v>0</v>
      </c>
      <c r="M56" s="207">
        <f>INDEX('用友贴出原始数据-费用表'!$A$5:$AL$271,MATCH($B56&amp;"调整额",'用友贴出原始数据-费用表'!$A$6:$A$348,0)+1,MATCH($M$55,'用友贴出原始数据-费用表'!$B$5:$AL$5,0)+1)</f>
        <v>0</v>
      </c>
      <c r="N56" s="207">
        <f>INDEX('用友贴出原始数据-费用表'!$A$5:$AL$271,MATCH($B56&amp;"调整额",'用友贴出原始数据-费用表'!$A$6:$A$348,0)+1,MATCH($N$55,'用友贴出原始数据-费用表'!$B$5:$AL$5,0)+1)</f>
        <v>0</v>
      </c>
      <c r="O56" s="207">
        <f>INDEX('用友贴出原始数据-费用表'!$A$5:$AL$271,MATCH($B56&amp;"调整额",'用友贴出原始数据-费用表'!$A$6:$A$348,0)+1,MATCH($O$55,'用友贴出原始数据-费用表'!$B$5:$AL$5,0)+1)</f>
        <v>0</v>
      </c>
      <c r="P56" s="207">
        <f>INDEX('用友贴出原始数据-费用表'!$A$5:$AL$271,MATCH($B56&amp;"调整额",'用友贴出原始数据-费用表'!$A$6:$A$348,0)+1,MATCH($P$55,'用友贴出原始数据-费用表'!$B$5:$AL$5,0)+1)</f>
        <v>0</v>
      </c>
      <c r="Q56" s="207">
        <f>R56+S56</f>
        <v>0</v>
      </c>
      <c r="R56" s="207">
        <f>INDEX('用友贴出原始数据-费用表'!$A$5:$AL$271,MATCH($B56&amp;"调整额",'用友贴出原始数据-费用表'!$A$6:$A$348,0)+1,MATCH($R$55,'用友贴出原始数据-费用表'!$B$5:$AL$5,0)+1)</f>
        <v>0</v>
      </c>
      <c r="S56" s="207">
        <f>INDEX('用友贴出原始数据-费用表'!$A$5:$AL$271,MATCH($B56&amp;"调整额",'用友贴出原始数据-费用表'!$A$6:$A$348,0)+1,MATCH($S$55,'用友贴出原始数据-费用表'!$B$5:$AL$5,0)+1)</f>
        <v>0</v>
      </c>
      <c r="T56" s="207">
        <f>INDEX('用友贴出原始数据-费用表'!$A$5:$AL$271,MATCH($B56&amp;"调整额",'用友贴出原始数据-费用表'!$A$6:$A$348,0)+1,MATCH($T$55,'用友贴出原始数据-费用表'!$B$5:$AL$5,0)+1)</f>
        <v>0</v>
      </c>
      <c r="U56" s="207">
        <f>V56+W56+X56+Y56+Z56+AA56</f>
        <v>0</v>
      </c>
      <c r="V56" s="207">
        <f>INDEX('用友贴出原始数据-费用表'!$A$5:$AL$271,MATCH($B56&amp;"调整额",'用友贴出原始数据-费用表'!$A$6:$A$348,0)+1,MATCH($V$55,'用友贴出原始数据-费用表'!$B$5:$AL$5,0)+1)</f>
        <v>0</v>
      </c>
      <c r="W56" s="207">
        <f>INDEX('用友贴出原始数据-费用表'!$A$5:$AL$271,MATCH($B56&amp;"调整额",'用友贴出原始数据-费用表'!$A$6:$A$348,0)+1,MATCH($W$55,'用友贴出原始数据-费用表'!$B$5:$AL$5,0)+1)</f>
        <v>0</v>
      </c>
      <c r="X56" s="207">
        <f>INDEX('用友贴出原始数据-费用表'!$A$5:$AL$271,MATCH($B56&amp;"调整额",'用友贴出原始数据-费用表'!$A$6:$A$348,0)+1,MATCH($X$55,'用友贴出原始数据-费用表'!$B$5:$AL$5,0)+1)</f>
        <v>0</v>
      </c>
      <c r="Y56" s="207">
        <f>INDEX('用友贴出原始数据-费用表'!$A$5:$AL$271,MATCH($B56&amp;"调整额",'用友贴出原始数据-费用表'!$A$6:$A$348,0)+1,MATCH($Y$55,'用友贴出原始数据-费用表'!$B$5:$AL$5,0)+1)</f>
        <v>0</v>
      </c>
      <c r="Z56" s="207">
        <f>INDEX('用友贴出原始数据-费用表'!$A$5:$AL$271,MATCH($B56&amp;"调整额",'用友贴出原始数据-费用表'!$A$6:$A$348,0)+1,MATCH($Z$55,'用友贴出原始数据-费用表'!$B$5:$AL$5,0)+1)</f>
        <v>0</v>
      </c>
      <c r="AA56" s="207">
        <f>INDEX('用友贴出原始数据-费用表'!$A$5:$AL$271,MATCH($B56&amp;"调整额",'用友贴出原始数据-费用表'!$A$6:$A$348,0)+1,MATCH($AA$55,'用友贴出原始数据-费用表'!$B$5:$AL$5,0)+1)</f>
        <v>0</v>
      </c>
      <c r="AB56" s="207">
        <f>INDEX('用友贴出原始数据-费用表'!$A$5:$AL$271,MATCH($B56&amp;"调整额",'用友贴出原始数据-费用表'!$A$6:$A$348,0)+1,MATCH($AB$55,'用友贴出原始数据-费用表'!$B$5:$AL$5,0)+1)</f>
        <v>0</v>
      </c>
      <c r="AC56" s="207">
        <f>INDEX('用友贴出原始数据-费用表'!$A$5:$AL$271,MATCH($B56&amp;"调整额",'用友贴出原始数据-费用表'!$A$6:$A$348,0)+1,MATCH($AC$55,'用友贴出原始数据-费用表'!$B$5:$AL$5,0)+1)</f>
        <v>0</v>
      </c>
    </row>
    <row r="57" spans="1:29">
      <c r="A57" s="363"/>
      <c r="B57" s="206" t="s">
        <v>112</v>
      </c>
      <c r="C57" s="208">
        <f t="shared" ref="C57:C103" si="7">D57+E57+F57+H57+L57+Q57+U57</f>
        <v>0</v>
      </c>
      <c r="D57" s="207"/>
      <c r="E57" s="207">
        <f>INDEX('用友贴出原始数据-费用表'!$A$5:$AL$271,MATCH($B57&amp;"调整额",'用友贴出原始数据-费用表'!$A$6:$A$348,0)+1,MATCH($E$55,'用友贴出原始数据-费用表'!$B$5:$AL$5,0)+1)+G57+T57+AB57</f>
        <v>0</v>
      </c>
      <c r="F57" s="207">
        <f>INDEX('用友贴出原始数据-费用表'!$A$5:$AL$271,MATCH($B57&amp;"调整额",'用友贴出原始数据-费用表'!$A$6:$A$348,0)+1,MATCH($F$55,'用友贴出原始数据-费用表'!$B$5:$AL$5,0)+1)</f>
        <v>0</v>
      </c>
      <c r="G57" s="207">
        <f>INDEX('用友贴出原始数据-费用表'!$A$5:$AL$271,MATCH($B57&amp;"调整额",'用友贴出原始数据-费用表'!$A$6:$A$348,0)+1,MATCH($G$55,'用友贴出原始数据-费用表'!$B$5:$AL$5,0)+1)</f>
        <v>0</v>
      </c>
      <c r="H57" s="207">
        <f t="shared" ref="H57:H102" si="8">SUM(I57:K57)</f>
        <v>0</v>
      </c>
      <c r="I57" s="207">
        <f>INDEX('用友贴出原始数据-费用表'!$A$5:$AL$271,MATCH($B57&amp;"调整额",'用友贴出原始数据-费用表'!$A$6:$A$348,0)+1,MATCH($I$55,'用友贴出原始数据-费用表'!$B$5:$AL$5,0)+1)</f>
        <v>0</v>
      </c>
      <c r="J57" s="207">
        <f>INDEX('用友贴出原始数据-费用表'!$A$5:$AL$271,MATCH($B57&amp;"调整额",'用友贴出原始数据-费用表'!$A$6:$A$348,0)+1,MATCH($J$55,'用友贴出原始数据-费用表'!$B$5:$AL$5,0)+1)</f>
        <v>0</v>
      </c>
      <c r="K57" s="207">
        <f>INDEX('用友贴出原始数据-费用表'!$A$5:$AL$271,MATCH($B57&amp;"调整额",'用友贴出原始数据-费用表'!$A$6:$A$348,0)+1,MATCH($K$55,'用友贴出原始数据-费用表'!$B$5:$AL$5,0)+1)</f>
        <v>0</v>
      </c>
      <c r="L57" s="207">
        <f t="shared" ref="L57:L102" si="9">SUM(M57:P57)</f>
        <v>0</v>
      </c>
      <c r="M57" s="207">
        <f>INDEX('用友贴出原始数据-费用表'!$A$5:$AL$271,MATCH($B57&amp;"调整额",'用友贴出原始数据-费用表'!$A$6:$A$348,0)+1,MATCH($M$55,'用友贴出原始数据-费用表'!$B$5:$AL$5,0)+1)</f>
        <v>0</v>
      </c>
      <c r="N57" s="207">
        <f>INDEX('用友贴出原始数据-费用表'!$A$5:$AL$271,MATCH($B57&amp;"调整额",'用友贴出原始数据-费用表'!$A$6:$A$348,0)+1,MATCH($N$55,'用友贴出原始数据-费用表'!$B$5:$AL$5,0)+1)</f>
        <v>0</v>
      </c>
      <c r="O57" s="207">
        <f>INDEX('用友贴出原始数据-费用表'!$A$5:$AL$271,MATCH($B57&amp;"调整额",'用友贴出原始数据-费用表'!$A$6:$A$348,0)+1,MATCH($O$55,'用友贴出原始数据-费用表'!$B$5:$AL$5,0)+1)</f>
        <v>0</v>
      </c>
      <c r="P57" s="207">
        <f>INDEX('用友贴出原始数据-费用表'!$A$5:$AL$271,MATCH($B57&amp;"调整额",'用友贴出原始数据-费用表'!$A$6:$A$348,0)+1,MATCH($P$55,'用友贴出原始数据-费用表'!$B$5:$AL$5,0)+1)</f>
        <v>0</v>
      </c>
      <c r="Q57" s="207">
        <f t="shared" ref="Q57:Q102" si="10">R57+S57</f>
        <v>0</v>
      </c>
      <c r="R57" s="207">
        <f>INDEX('用友贴出原始数据-费用表'!$A$5:$AL$271,MATCH($B57&amp;"调整额",'用友贴出原始数据-费用表'!$A$6:$A$348,0)+1,MATCH($R$55,'用友贴出原始数据-费用表'!$B$5:$AL$5,0)+1)</f>
        <v>0</v>
      </c>
      <c r="S57" s="207">
        <f>INDEX('用友贴出原始数据-费用表'!$A$5:$AL$271,MATCH($B57&amp;"调整额",'用友贴出原始数据-费用表'!$A$6:$A$348,0)+1,MATCH($S$55,'用友贴出原始数据-费用表'!$B$5:$AL$5,0)+1)</f>
        <v>0</v>
      </c>
      <c r="T57" s="207">
        <f>INDEX('用友贴出原始数据-费用表'!$A$5:$AL$271,MATCH($B57&amp;"调整额",'用友贴出原始数据-费用表'!$A$6:$A$348,0)+1,MATCH($T$55,'用友贴出原始数据-费用表'!$B$5:$AL$5,0)+1)</f>
        <v>0</v>
      </c>
      <c r="U57" s="207">
        <f t="shared" ref="U57:U104" si="11">V57+W57+X57+Y57+Z57+AA57</f>
        <v>0</v>
      </c>
      <c r="V57" s="207">
        <f>INDEX('用友贴出原始数据-费用表'!$A$5:$AL$271,MATCH($B57&amp;"调整额",'用友贴出原始数据-费用表'!$A$6:$A$348,0)+1,MATCH($V$55,'用友贴出原始数据-费用表'!$B$5:$AL$5,0)+1)</f>
        <v>0</v>
      </c>
      <c r="W57" s="207">
        <f>INDEX('用友贴出原始数据-费用表'!$A$5:$AL$271,MATCH($B57&amp;"调整额",'用友贴出原始数据-费用表'!$A$6:$A$348,0)+1,MATCH($W$55,'用友贴出原始数据-费用表'!$B$5:$AL$5,0)+1)</f>
        <v>0</v>
      </c>
      <c r="X57" s="207">
        <f>INDEX('用友贴出原始数据-费用表'!$A$5:$AL$271,MATCH($B57&amp;"调整额",'用友贴出原始数据-费用表'!$A$6:$A$348,0)+1,MATCH($X$55,'用友贴出原始数据-费用表'!$B$5:$AL$5,0)+1)</f>
        <v>0</v>
      </c>
      <c r="Y57" s="207">
        <f>INDEX('用友贴出原始数据-费用表'!$A$5:$AL$271,MATCH($B57&amp;"调整额",'用友贴出原始数据-费用表'!$A$6:$A$348,0)+1,MATCH($Y$55,'用友贴出原始数据-费用表'!$B$5:$AL$5,0)+1)</f>
        <v>0</v>
      </c>
      <c r="Z57" s="207">
        <f>INDEX('用友贴出原始数据-费用表'!$A$5:$AL$271,MATCH($B57&amp;"调整额",'用友贴出原始数据-费用表'!$A$6:$A$348,0)+1,MATCH($Z$55,'用友贴出原始数据-费用表'!$B$5:$AL$5,0)+1)</f>
        <v>0</v>
      </c>
      <c r="AA57" s="207">
        <f>INDEX('用友贴出原始数据-费用表'!$A$5:$AL$271,MATCH($B57&amp;"调整额",'用友贴出原始数据-费用表'!$A$6:$A$348,0)+1,MATCH($AA$55,'用友贴出原始数据-费用表'!$B$5:$AL$5,0)+1)</f>
        <v>0</v>
      </c>
      <c r="AB57" s="207">
        <f>INDEX('用友贴出原始数据-费用表'!$A$5:$AL$271,MATCH($B57&amp;"调整额",'用友贴出原始数据-费用表'!$A$6:$A$348,0)+1,MATCH($AB$55,'用友贴出原始数据-费用表'!$B$5:$AL$5,0)+1)</f>
        <v>0</v>
      </c>
      <c r="AC57" s="207">
        <f>INDEX('用友贴出原始数据-费用表'!$A$5:$AL$271,MATCH($B57&amp;"调整额",'用友贴出原始数据-费用表'!$A$6:$A$348,0)+1,MATCH($AC$55,'用友贴出原始数据-费用表'!$B$5:$AL$5,0)+1)</f>
        <v>0</v>
      </c>
    </row>
    <row r="58" spans="1:29">
      <c r="A58" s="363"/>
      <c r="B58" s="206" t="s">
        <v>113</v>
      </c>
      <c r="C58" s="208">
        <f t="shared" si="7"/>
        <v>0</v>
      </c>
      <c r="D58" s="207"/>
      <c r="E58" s="207">
        <f>INDEX('用友贴出原始数据-费用表'!$A$5:$AL$271,MATCH($B58&amp;"调整额",'用友贴出原始数据-费用表'!$A$6:$A$348,0)+1,MATCH($E$55,'用友贴出原始数据-费用表'!$B$5:$AL$5,0)+1)+G58+T58+AB58</f>
        <v>0</v>
      </c>
      <c r="F58" s="207">
        <f>INDEX('用友贴出原始数据-费用表'!$A$5:$AL$271,MATCH($B58&amp;"调整额",'用友贴出原始数据-费用表'!$A$6:$A$348,0)+1,MATCH($F$55,'用友贴出原始数据-费用表'!$B$5:$AL$5,0)+1)</f>
        <v>0</v>
      </c>
      <c r="G58" s="207">
        <f>INDEX('用友贴出原始数据-费用表'!$A$5:$AL$271,MATCH($B58&amp;"调整额",'用友贴出原始数据-费用表'!$A$6:$A$348,0)+1,MATCH($G$55,'用友贴出原始数据-费用表'!$B$5:$AL$5,0)+1)</f>
        <v>0</v>
      </c>
      <c r="H58" s="207">
        <f t="shared" si="8"/>
        <v>0</v>
      </c>
      <c r="I58" s="207">
        <f>INDEX('用友贴出原始数据-费用表'!$A$5:$AL$271,MATCH($B58&amp;"调整额",'用友贴出原始数据-费用表'!$A$6:$A$348,0)+1,MATCH($I$55,'用友贴出原始数据-费用表'!$B$5:$AL$5,0)+1)</f>
        <v>0</v>
      </c>
      <c r="J58" s="207">
        <f>INDEX('用友贴出原始数据-费用表'!$A$5:$AL$271,MATCH($B58&amp;"调整额",'用友贴出原始数据-费用表'!$A$6:$A$348,0)+1,MATCH($J$55,'用友贴出原始数据-费用表'!$B$5:$AL$5,0)+1)</f>
        <v>0</v>
      </c>
      <c r="K58" s="207">
        <f>INDEX('用友贴出原始数据-费用表'!$A$5:$AL$271,MATCH($B58&amp;"调整额",'用友贴出原始数据-费用表'!$A$6:$A$348,0)+1,MATCH($K$55,'用友贴出原始数据-费用表'!$B$5:$AL$5,0)+1)</f>
        <v>0</v>
      </c>
      <c r="L58" s="207">
        <f t="shared" si="9"/>
        <v>0</v>
      </c>
      <c r="M58" s="207">
        <f>INDEX('用友贴出原始数据-费用表'!$A$5:$AL$271,MATCH($B58&amp;"调整额",'用友贴出原始数据-费用表'!$A$6:$A$348,0)+1,MATCH($M$55,'用友贴出原始数据-费用表'!$B$5:$AL$5,0)+1)</f>
        <v>0</v>
      </c>
      <c r="N58" s="207">
        <f>INDEX('用友贴出原始数据-费用表'!$A$5:$AL$271,MATCH($B58&amp;"调整额",'用友贴出原始数据-费用表'!$A$6:$A$348,0)+1,MATCH($N$55,'用友贴出原始数据-费用表'!$B$5:$AL$5,0)+1)</f>
        <v>0</v>
      </c>
      <c r="O58" s="207">
        <f>INDEX('用友贴出原始数据-费用表'!$A$5:$AL$271,MATCH($B58&amp;"调整额",'用友贴出原始数据-费用表'!$A$6:$A$348,0)+1,MATCH($O$55,'用友贴出原始数据-费用表'!$B$5:$AL$5,0)+1)</f>
        <v>0</v>
      </c>
      <c r="P58" s="207">
        <f>INDEX('用友贴出原始数据-费用表'!$A$5:$AL$271,MATCH($B58&amp;"调整额",'用友贴出原始数据-费用表'!$A$6:$A$348,0)+1,MATCH($P$55,'用友贴出原始数据-费用表'!$B$5:$AL$5,0)+1)</f>
        <v>0</v>
      </c>
      <c r="Q58" s="207">
        <f t="shared" si="10"/>
        <v>0</v>
      </c>
      <c r="R58" s="207">
        <f>INDEX('用友贴出原始数据-费用表'!$A$5:$AL$271,MATCH($B58&amp;"调整额",'用友贴出原始数据-费用表'!$A$6:$A$348,0)+1,MATCH($R$55,'用友贴出原始数据-费用表'!$B$5:$AL$5,0)+1)</f>
        <v>0</v>
      </c>
      <c r="S58" s="207">
        <f>INDEX('用友贴出原始数据-费用表'!$A$5:$AL$271,MATCH($B58&amp;"调整额",'用友贴出原始数据-费用表'!$A$6:$A$348,0)+1,MATCH($S$55,'用友贴出原始数据-费用表'!$B$5:$AL$5,0)+1)</f>
        <v>0</v>
      </c>
      <c r="T58" s="207">
        <f>INDEX('用友贴出原始数据-费用表'!$A$5:$AL$271,MATCH($B58&amp;"调整额",'用友贴出原始数据-费用表'!$A$6:$A$348,0)+1,MATCH($T$55,'用友贴出原始数据-费用表'!$B$5:$AL$5,0)+1)</f>
        <v>0</v>
      </c>
      <c r="U58" s="207">
        <f t="shared" si="11"/>
        <v>0</v>
      </c>
      <c r="V58" s="207">
        <f>INDEX('用友贴出原始数据-费用表'!$A$5:$AL$271,MATCH($B58&amp;"调整额",'用友贴出原始数据-费用表'!$A$6:$A$348,0)+1,MATCH($V$55,'用友贴出原始数据-费用表'!$B$5:$AL$5,0)+1)</f>
        <v>0</v>
      </c>
      <c r="W58" s="207">
        <f>INDEX('用友贴出原始数据-费用表'!$A$5:$AL$271,MATCH($B58&amp;"调整额",'用友贴出原始数据-费用表'!$A$6:$A$348,0)+1,MATCH($W$55,'用友贴出原始数据-费用表'!$B$5:$AL$5,0)+1)</f>
        <v>0</v>
      </c>
      <c r="X58" s="207">
        <f>INDEX('用友贴出原始数据-费用表'!$A$5:$AL$271,MATCH($B58&amp;"调整额",'用友贴出原始数据-费用表'!$A$6:$A$348,0)+1,MATCH($X$55,'用友贴出原始数据-费用表'!$B$5:$AL$5,0)+1)</f>
        <v>0</v>
      </c>
      <c r="Y58" s="207">
        <f>INDEX('用友贴出原始数据-费用表'!$A$5:$AL$271,MATCH($B58&amp;"调整额",'用友贴出原始数据-费用表'!$A$6:$A$348,0)+1,MATCH($Y$55,'用友贴出原始数据-费用表'!$B$5:$AL$5,0)+1)</f>
        <v>0</v>
      </c>
      <c r="Z58" s="207">
        <f>INDEX('用友贴出原始数据-费用表'!$A$5:$AL$271,MATCH($B58&amp;"调整额",'用友贴出原始数据-费用表'!$A$6:$A$348,0)+1,MATCH($Z$55,'用友贴出原始数据-费用表'!$B$5:$AL$5,0)+1)</f>
        <v>0</v>
      </c>
      <c r="AA58" s="207">
        <f>INDEX('用友贴出原始数据-费用表'!$A$5:$AL$271,MATCH($B58&amp;"调整额",'用友贴出原始数据-费用表'!$A$6:$A$348,0)+1,MATCH($AA$55,'用友贴出原始数据-费用表'!$B$5:$AL$5,0)+1)</f>
        <v>0</v>
      </c>
      <c r="AB58" s="207">
        <f>INDEX('用友贴出原始数据-费用表'!$A$5:$AL$271,MATCH($B58&amp;"调整额",'用友贴出原始数据-费用表'!$A$6:$A$348,0)+1,MATCH($AB$55,'用友贴出原始数据-费用表'!$B$5:$AL$5,0)+1)</f>
        <v>0</v>
      </c>
      <c r="AC58" s="207">
        <f>INDEX('用友贴出原始数据-费用表'!$A$5:$AL$271,MATCH($B58&amp;"调整额",'用友贴出原始数据-费用表'!$A$6:$A$348,0)+1,MATCH($AC$55,'用友贴出原始数据-费用表'!$B$5:$AL$5,0)+1)</f>
        <v>0</v>
      </c>
    </row>
    <row r="59" spans="1:29">
      <c r="A59" s="363"/>
      <c r="B59" s="206" t="s">
        <v>114</v>
      </c>
      <c r="C59" s="208">
        <f t="shared" si="7"/>
        <v>0</v>
      </c>
      <c r="D59" s="207"/>
      <c r="E59" s="207">
        <f>INDEX('用友贴出原始数据-费用表'!$A$5:$AL$271,MATCH($B59&amp;"调整额",'用友贴出原始数据-费用表'!$A$6:$A$348,0)+1,MATCH($E$55,'用友贴出原始数据-费用表'!$B$5:$AL$5,0)+1)+G59+T59+AB59</f>
        <v>0</v>
      </c>
      <c r="F59" s="207">
        <f>INDEX('用友贴出原始数据-费用表'!$A$5:$AL$271,MATCH($B59&amp;"调整额",'用友贴出原始数据-费用表'!$A$6:$A$348,0)+1,MATCH($F$55,'用友贴出原始数据-费用表'!$B$5:$AL$5,0)+1)</f>
        <v>0</v>
      </c>
      <c r="G59" s="207">
        <f>INDEX('用友贴出原始数据-费用表'!$A$5:$AL$271,MATCH($B59&amp;"调整额",'用友贴出原始数据-费用表'!$A$6:$A$348,0)+1,MATCH($G$55,'用友贴出原始数据-费用表'!$B$5:$AL$5,0)+1)</f>
        <v>0</v>
      </c>
      <c r="H59" s="207">
        <f t="shared" si="8"/>
        <v>0</v>
      </c>
      <c r="I59" s="207">
        <f>INDEX('用友贴出原始数据-费用表'!$A$5:$AL$271,MATCH($B59&amp;"调整额",'用友贴出原始数据-费用表'!$A$6:$A$348,0)+1,MATCH($I$55,'用友贴出原始数据-费用表'!$B$5:$AL$5,0)+1)</f>
        <v>0</v>
      </c>
      <c r="J59" s="207">
        <f>INDEX('用友贴出原始数据-费用表'!$A$5:$AL$271,MATCH($B59&amp;"调整额",'用友贴出原始数据-费用表'!$A$6:$A$348,0)+1,MATCH($J$55,'用友贴出原始数据-费用表'!$B$5:$AL$5,0)+1)</f>
        <v>0</v>
      </c>
      <c r="K59" s="207">
        <f>INDEX('用友贴出原始数据-费用表'!$A$5:$AL$271,MATCH($B59&amp;"调整额",'用友贴出原始数据-费用表'!$A$6:$A$348,0)+1,MATCH($K$55,'用友贴出原始数据-费用表'!$B$5:$AL$5,0)+1)</f>
        <v>0</v>
      </c>
      <c r="L59" s="207">
        <f t="shared" si="9"/>
        <v>0</v>
      </c>
      <c r="M59" s="207">
        <f>INDEX('用友贴出原始数据-费用表'!$A$5:$AL$271,MATCH($B59&amp;"调整额",'用友贴出原始数据-费用表'!$A$6:$A$348,0)+1,MATCH($M$55,'用友贴出原始数据-费用表'!$B$5:$AL$5,0)+1)</f>
        <v>0</v>
      </c>
      <c r="N59" s="207">
        <f>INDEX('用友贴出原始数据-费用表'!$A$5:$AL$271,MATCH($B59&amp;"调整额",'用友贴出原始数据-费用表'!$A$6:$A$348,0)+1,MATCH($N$55,'用友贴出原始数据-费用表'!$B$5:$AL$5,0)+1)</f>
        <v>0</v>
      </c>
      <c r="O59" s="207">
        <f>INDEX('用友贴出原始数据-费用表'!$A$5:$AL$271,MATCH($B59&amp;"调整额",'用友贴出原始数据-费用表'!$A$6:$A$348,0)+1,MATCH($O$55,'用友贴出原始数据-费用表'!$B$5:$AL$5,0)+1)</f>
        <v>0</v>
      </c>
      <c r="P59" s="207">
        <f>INDEX('用友贴出原始数据-费用表'!$A$5:$AL$271,MATCH($B59&amp;"调整额",'用友贴出原始数据-费用表'!$A$6:$A$348,0)+1,MATCH($P$55,'用友贴出原始数据-费用表'!$B$5:$AL$5,0)+1)</f>
        <v>0</v>
      </c>
      <c r="Q59" s="207">
        <f t="shared" si="10"/>
        <v>0</v>
      </c>
      <c r="R59" s="207">
        <f>INDEX('用友贴出原始数据-费用表'!$A$5:$AL$271,MATCH($B59&amp;"调整额",'用友贴出原始数据-费用表'!$A$6:$A$348,0)+1,MATCH($R$55,'用友贴出原始数据-费用表'!$B$5:$AL$5,0)+1)</f>
        <v>0</v>
      </c>
      <c r="S59" s="207">
        <f>INDEX('用友贴出原始数据-费用表'!$A$5:$AL$271,MATCH($B59&amp;"调整额",'用友贴出原始数据-费用表'!$A$6:$A$348,0)+1,MATCH($S$55,'用友贴出原始数据-费用表'!$B$5:$AL$5,0)+1)</f>
        <v>0</v>
      </c>
      <c r="T59" s="207">
        <f>INDEX('用友贴出原始数据-费用表'!$A$5:$AL$271,MATCH($B59&amp;"调整额",'用友贴出原始数据-费用表'!$A$6:$A$348,0)+1,MATCH($T$55,'用友贴出原始数据-费用表'!$B$5:$AL$5,0)+1)</f>
        <v>0</v>
      </c>
      <c r="U59" s="207">
        <f t="shared" si="11"/>
        <v>0</v>
      </c>
      <c r="V59" s="207">
        <f>INDEX('用友贴出原始数据-费用表'!$A$5:$AL$271,MATCH($B59&amp;"调整额",'用友贴出原始数据-费用表'!$A$6:$A$348,0)+1,MATCH($V$55,'用友贴出原始数据-费用表'!$B$5:$AL$5,0)+1)</f>
        <v>0</v>
      </c>
      <c r="W59" s="207">
        <f>INDEX('用友贴出原始数据-费用表'!$A$5:$AL$271,MATCH($B59&amp;"调整额",'用友贴出原始数据-费用表'!$A$6:$A$348,0)+1,MATCH($W$55,'用友贴出原始数据-费用表'!$B$5:$AL$5,0)+1)</f>
        <v>0</v>
      </c>
      <c r="X59" s="207">
        <f>INDEX('用友贴出原始数据-费用表'!$A$5:$AL$271,MATCH($B59&amp;"调整额",'用友贴出原始数据-费用表'!$A$6:$A$348,0)+1,MATCH($X$55,'用友贴出原始数据-费用表'!$B$5:$AL$5,0)+1)</f>
        <v>0</v>
      </c>
      <c r="Y59" s="207">
        <f>INDEX('用友贴出原始数据-费用表'!$A$5:$AL$271,MATCH($B59&amp;"调整额",'用友贴出原始数据-费用表'!$A$6:$A$348,0)+1,MATCH($Y$55,'用友贴出原始数据-费用表'!$B$5:$AL$5,0)+1)</f>
        <v>0</v>
      </c>
      <c r="Z59" s="207">
        <f>INDEX('用友贴出原始数据-费用表'!$A$5:$AL$271,MATCH($B59&amp;"调整额",'用友贴出原始数据-费用表'!$A$6:$A$348,0)+1,MATCH($Z$55,'用友贴出原始数据-费用表'!$B$5:$AL$5,0)+1)</f>
        <v>0</v>
      </c>
      <c r="AA59" s="207">
        <f>INDEX('用友贴出原始数据-费用表'!$A$5:$AL$271,MATCH($B59&amp;"调整额",'用友贴出原始数据-费用表'!$A$6:$A$348,0)+1,MATCH($AA$55,'用友贴出原始数据-费用表'!$B$5:$AL$5,0)+1)</f>
        <v>0</v>
      </c>
      <c r="AB59" s="207">
        <f>INDEX('用友贴出原始数据-费用表'!$A$5:$AL$271,MATCH($B59&amp;"调整额",'用友贴出原始数据-费用表'!$A$6:$A$348,0)+1,MATCH($AB$55,'用友贴出原始数据-费用表'!$B$5:$AL$5,0)+1)</f>
        <v>0</v>
      </c>
      <c r="AC59" s="207">
        <f>INDEX('用友贴出原始数据-费用表'!$A$5:$AL$271,MATCH($B59&amp;"调整额",'用友贴出原始数据-费用表'!$A$6:$A$348,0)+1,MATCH($AC$55,'用友贴出原始数据-费用表'!$B$5:$AL$5,0)+1)</f>
        <v>0</v>
      </c>
    </row>
    <row r="60" spans="1:29">
      <c r="A60" s="363"/>
      <c r="B60" s="206" t="s">
        <v>115</v>
      </c>
      <c r="C60" s="208">
        <f t="shared" si="7"/>
        <v>0</v>
      </c>
      <c r="D60" s="207"/>
      <c r="E60" s="207">
        <f>INDEX('用友贴出原始数据-费用表'!$A$5:$AL$271,MATCH($B60&amp;"调整额",'用友贴出原始数据-费用表'!$A$6:$A$348,0)+1,MATCH($E$55,'用友贴出原始数据-费用表'!$B$5:$AL$5,0)+1)+G60+T60+AB60</f>
        <v>0</v>
      </c>
      <c r="F60" s="207">
        <f>INDEX('用友贴出原始数据-费用表'!$A$5:$AL$271,MATCH($B60&amp;"调整额",'用友贴出原始数据-费用表'!$A$6:$A$348,0)+1,MATCH($F$55,'用友贴出原始数据-费用表'!$B$5:$AL$5,0)+1)</f>
        <v>0</v>
      </c>
      <c r="G60" s="207">
        <f>INDEX('用友贴出原始数据-费用表'!$A$5:$AL$271,MATCH($B60&amp;"调整额",'用友贴出原始数据-费用表'!$A$6:$A$348,0)+1,MATCH($G$55,'用友贴出原始数据-费用表'!$B$5:$AL$5,0)+1)</f>
        <v>0</v>
      </c>
      <c r="H60" s="207">
        <f t="shared" si="8"/>
        <v>0</v>
      </c>
      <c r="I60" s="207">
        <f>INDEX('用友贴出原始数据-费用表'!$A$5:$AL$271,MATCH($B60&amp;"调整额",'用友贴出原始数据-费用表'!$A$6:$A$348,0)+1,MATCH($I$55,'用友贴出原始数据-费用表'!$B$5:$AL$5,0)+1)</f>
        <v>0</v>
      </c>
      <c r="J60" s="207">
        <f>INDEX('用友贴出原始数据-费用表'!$A$5:$AL$271,MATCH($B60&amp;"调整额",'用友贴出原始数据-费用表'!$A$6:$A$348,0)+1,MATCH($J$55,'用友贴出原始数据-费用表'!$B$5:$AL$5,0)+1)</f>
        <v>0</v>
      </c>
      <c r="K60" s="207">
        <f>INDEX('用友贴出原始数据-费用表'!$A$5:$AL$271,MATCH($B60&amp;"调整额",'用友贴出原始数据-费用表'!$A$6:$A$348,0)+1,MATCH($K$55,'用友贴出原始数据-费用表'!$B$5:$AL$5,0)+1)</f>
        <v>0</v>
      </c>
      <c r="L60" s="207">
        <f t="shared" si="9"/>
        <v>0</v>
      </c>
      <c r="M60" s="207">
        <f>INDEX('用友贴出原始数据-费用表'!$A$5:$AL$271,MATCH($B60&amp;"调整额",'用友贴出原始数据-费用表'!$A$6:$A$348,0)+1,MATCH($M$55,'用友贴出原始数据-费用表'!$B$5:$AL$5,0)+1)</f>
        <v>0</v>
      </c>
      <c r="N60" s="207">
        <f>INDEX('用友贴出原始数据-费用表'!$A$5:$AL$271,MATCH($B60&amp;"调整额",'用友贴出原始数据-费用表'!$A$6:$A$348,0)+1,MATCH($N$55,'用友贴出原始数据-费用表'!$B$5:$AL$5,0)+1)</f>
        <v>0</v>
      </c>
      <c r="O60" s="207">
        <f>INDEX('用友贴出原始数据-费用表'!$A$5:$AL$271,MATCH($B60&amp;"调整额",'用友贴出原始数据-费用表'!$A$6:$A$348,0)+1,MATCH($O$55,'用友贴出原始数据-费用表'!$B$5:$AL$5,0)+1)</f>
        <v>0</v>
      </c>
      <c r="P60" s="207">
        <f>INDEX('用友贴出原始数据-费用表'!$A$5:$AL$271,MATCH($B60&amp;"调整额",'用友贴出原始数据-费用表'!$A$6:$A$348,0)+1,MATCH($P$55,'用友贴出原始数据-费用表'!$B$5:$AL$5,0)+1)</f>
        <v>0</v>
      </c>
      <c r="Q60" s="207">
        <f t="shared" si="10"/>
        <v>0</v>
      </c>
      <c r="R60" s="207">
        <f>INDEX('用友贴出原始数据-费用表'!$A$5:$AL$271,MATCH($B60&amp;"调整额",'用友贴出原始数据-费用表'!$A$6:$A$348,0)+1,MATCH($R$55,'用友贴出原始数据-费用表'!$B$5:$AL$5,0)+1)</f>
        <v>0</v>
      </c>
      <c r="S60" s="207">
        <f>INDEX('用友贴出原始数据-费用表'!$A$5:$AL$271,MATCH($B60&amp;"调整额",'用友贴出原始数据-费用表'!$A$6:$A$348,0)+1,MATCH($S$55,'用友贴出原始数据-费用表'!$B$5:$AL$5,0)+1)</f>
        <v>0</v>
      </c>
      <c r="T60" s="207">
        <f>INDEX('用友贴出原始数据-费用表'!$A$5:$AL$271,MATCH($B60&amp;"调整额",'用友贴出原始数据-费用表'!$A$6:$A$348,0)+1,MATCH($T$55,'用友贴出原始数据-费用表'!$B$5:$AL$5,0)+1)</f>
        <v>0</v>
      </c>
      <c r="U60" s="207">
        <f t="shared" si="11"/>
        <v>0</v>
      </c>
      <c r="V60" s="207">
        <f>INDEX('用友贴出原始数据-费用表'!$A$5:$AL$271,MATCH($B60&amp;"调整额",'用友贴出原始数据-费用表'!$A$6:$A$348,0)+1,MATCH($V$55,'用友贴出原始数据-费用表'!$B$5:$AL$5,0)+1)</f>
        <v>0</v>
      </c>
      <c r="W60" s="207">
        <f>INDEX('用友贴出原始数据-费用表'!$A$5:$AL$271,MATCH($B60&amp;"调整额",'用友贴出原始数据-费用表'!$A$6:$A$348,0)+1,MATCH($W$55,'用友贴出原始数据-费用表'!$B$5:$AL$5,0)+1)</f>
        <v>0</v>
      </c>
      <c r="X60" s="207">
        <f>INDEX('用友贴出原始数据-费用表'!$A$5:$AL$271,MATCH($B60&amp;"调整额",'用友贴出原始数据-费用表'!$A$6:$A$348,0)+1,MATCH($X$55,'用友贴出原始数据-费用表'!$B$5:$AL$5,0)+1)</f>
        <v>0</v>
      </c>
      <c r="Y60" s="207">
        <f>INDEX('用友贴出原始数据-费用表'!$A$5:$AL$271,MATCH($B60&amp;"调整额",'用友贴出原始数据-费用表'!$A$6:$A$348,0)+1,MATCH($Y$55,'用友贴出原始数据-费用表'!$B$5:$AL$5,0)+1)</f>
        <v>0</v>
      </c>
      <c r="Z60" s="207">
        <f>INDEX('用友贴出原始数据-费用表'!$A$5:$AL$271,MATCH($B60&amp;"调整额",'用友贴出原始数据-费用表'!$A$6:$A$348,0)+1,MATCH($Z$55,'用友贴出原始数据-费用表'!$B$5:$AL$5,0)+1)</f>
        <v>0</v>
      </c>
      <c r="AA60" s="207">
        <f>INDEX('用友贴出原始数据-费用表'!$A$5:$AL$271,MATCH($B60&amp;"调整额",'用友贴出原始数据-费用表'!$A$6:$A$348,0)+1,MATCH($AA$55,'用友贴出原始数据-费用表'!$B$5:$AL$5,0)+1)</f>
        <v>0</v>
      </c>
      <c r="AB60" s="207">
        <f>INDEX('用友贴出原始数据-费用表'!$A$5:$AL$271,MATCH($B60&amp;"调整额",'用友贴出原始数据-费用表'!$A$6:$A$348,0)+1,MATCH($AB$55,'用友贴出原始数据-费用表'!$B$5:$AL$5,0)+1)</f>
        <v>0</v>
      </c>
      <c r="AC60" s="207">
        <f>INDEX('用友贴出原始数据-费用表'!$A$5:$AL$271,MATCH($B60&amp;"调整额",'用友贴出原始数据-费用表'!$A$6:$A$348,0)+1,MATCH($AC$55,'用友贴出原始数据-费用表'!$B$5:$AL$5,0)+1)</f>
        <v>0</v>
      </c>
    </row>
    <row r="61" spans="1:29">
      <c r="A61" s="363"/>
      <c r="B61" s="206" t="s">
        <v>116</v>
      </c>
      <c r="C61" s="208">
        <f t="shared" si="7"/>
        <v>0</v>
      </c>
      <c r="D61" s="207"/>
      <c r="E61" s="207">
        <f>INDEX('用友贴出原始数据-费用表'!$A$5:$AL$271,MATCH($B61&amp;"调整额",'用友贴出原始数据-费用表'!$A$6:$A$348,0)+1,MATCH($E$55,'用友贴出原始数据-费用表'!$B$5:$AL$5,0)+1)+G61+T61+AB61</f>
        <v>0</v>
      </c>
      <c r="F61" s="207">
        <f>INDEX('用友贴出原始数据-费用表'!$A$5:$AL$271,MATCH($B61&amp;"调整额",'用友贴出原始数据-费用表'!$A$6:$A$348,0)+1,MATCH($F$55,'用友贴出原始数据-费用表'!$B$5:$AL$5,0)+1)</f>
        <v>0</v>
      </c>
      <c r="G61" s="207">
        <f>INDEX('用友贴出原始数据-费用表'!$A$5:$AL$271,MATCH($B61&amp;"调整额",'用友贴出原始数据-费用表'!$A$6:$A$348,0)+1,MATCH($G$55,'用友贴出原始数据-费用表'!$B$5:$AL$5,0)+1)</f>
        <v>0</v>
      </c>
      <c r="H61" s="207">
        <f t="shared" si="8"/>
        <v>0</v>
      </c>
      <c r="I61" s="207">
        <f>INDEX('用友贴出原始数据-费用表'!$A$5:$AL$271,MATCH($B61&amp;"调整额",'用友贴出原始数据-费用表'!$A$6:$A$348,0)+1,MATCH($I$55,'用友贴出原始数据-费用表'!$B$5:$AL$5,0)+1)</f>
        <v>0</v>
      </c>
      <c r="J61" s="207">
        <f>INDEX('用友贴出原始数据-费用表'!$A$5:$AL$271,MATCH($B61&amp;"调整额",'用友贴出原始数据-费用表'!$A$6:$A$348,0)+1,MATCH($J$55,'用友贴出原始数据-费用表'!$B$5:$AL$5,0)+1)</f>
        <v>0</v>
      </c>
      <c r="K61" s="207">
        <f>INDEX('用友贴出原始数据-费用表'!$A$5:$AL$271,MATCH($B61&amp;"调整额",'用友贴出原始数据-费用表'!$A$6:$A$348,0)+1,MATCH($K$55,'用友贴出原始数据-费用表'!$B$5:$AL$5,0)+1)</f>
        <v>0</v>
      </c>
      <c r="L61" s="207">
        <f t="shared" si="9"/>
        <v>0</v>
      </c>
      <c r="M61" s="207">
        <f>INDEX('用友贴出原始数据-费用表'!$A$5:$AL$271,MATCH($B61&amp;"调整额",'用友贴出原始数据-费用表'!$A$6:$A$348,0)+1,MATCH($M$55,'用友贴出原始数据-费用表'!$B$5:$AL$5,0)+1)</f>
        <v>0</v>
      </c>
      <c r="N61" s="207">
        <f>INDEX('用友贴出原始数据-费用表'!$A$5:$AL$271,MATCH($B61&amp;"调整额",'用友贴出原始数据-费用表'!$A$6:$A$348,0)+1,MATCH($N$55,'用友贴出原始数据-费用表'!$B$5:$AL$5,0)+1)</f>
        <v>0</v>
      </c>
      <c r="O61" s="207">
        <f>INDEX('用友贴出原始数据-费用表'!$A$5:$AL$271,MATCH($B61&amp;"调整额",'用友贴出原始数据-费用表'!$A$6:$A$348,0)+1,MATCH($O$55,'用友贴出原始数据-费用表'!$B$5:$AL$5,0)+1)</f>
        <v>0</v>
      </c>
      <c r="P61" s="207">
        <f>INDEX('用友贴出原始数据-费用表'!$A$5:$AL$271,MATCH($B61&amp;"调整额",'用友贴出原始数据-费用表'!$A$6:$A$348,0)+1,MATCH($P$55,'用友贴出原始数据-费用表'!$B$5:$AL$5,0)+1)</f>
        <v>0</v>
      </c>
      <c r="Q61" s="207">
        <f t="shared" si="10"/>
        <v>0</v>
      </c>
      <c r="R61" s="207">
        <f>INDEX('用友贴出原始数据-费用表'!$A$5:$AL$271,MATCH($B61&amp;"调整额",'用友贴出原始数据-费用表'!$A$6:$A$348,0)+1,MATCH($R$55,'用友贴出原始数据-费用表'!$B$5:$AL$5,0)+1)</f>
        <v>0</v>
      </c>
      <c r="S61" s="207">
        <f>INDEX('用友贴出原始数据-费用表'!$A$5:$AL$271,MATCH($B61&amp;"调整额",'用友贴出原始数据-费用表'!$A$6:$A$348,0)+1,MATCH($S$55,'用友贴出原始数据-费用表'!$B$5:$AL$5,0)+1)</f>
        <v>0</v>
      </c>
      <c r="T61" s="207">
        <f>INDEX('用友贴出原始数据-费用表'!$A$5:$AL$271,MATCH($B61&amp;"调整额",'用友贴出原始数据-费用表'!$A$6:$A$348,0)+1,MATCH($T$55,'用友贴出原始数据-费用表'!$B$5:$AL$5,0)+1)</f>
        <v>0</v>
      </c>
      <c r="U61" s="207">
        <f t="shared" si="11"/>
        <v>0</v>
      </c>
      <c r="V61" s="207">
        <f>INDEX('用友贴出原始数据-费用表'!$A$5:$AL$271,MATCH($B61&amp;"调整额",'用友贴出原始数据-费用表'!$A$6:$A$348,0)+1,MATCH($V$55,'用友贴出原始数据-费用表'!$B$5:$AL$5,0)+1)</f>
        <v>0</v>
      </c>
      <c r="W61" s="207">
        <f>INDEX('用友贴出原始数据-费用表'!$A$5:$AL$271,MATCH($B61&amp;"调整额",'用友贴出原始数据-费用表'!$A$6:$A$348,0)+1,MATCH($W$55,'用友贴出原始数据-费用表'!$B$5:$AL$5,0)+1)</f>
        <v>0</v>
      </c>
      <c r="X61" s="207">
        <f>INDEX('用友贴出原始数据-费用表'!$A$5:$AL$271,MATCH($B61&amp;"调整额",'用友贴出原始数据-费用表'!$A$6:$A$348,0)+1,MATCH($X$55,'用友贴出原始数据-费用表'!$B$5:$AL$5,0)+1)</f>
        <v>0</v>
      </c>
      <c r="Y61" s="207">
        <f>INDEX('用友贴出原始数据-费用表'!$A$5:$AL$271,MATCH($B61&amp;"调整额",'用友贴出原始数据-费用表'!$A$6:$A$348,0)+1,MATCH($Y$55,'用友贴出原始数据-费用表'!$B$5:$AL$5,0)+1)</f>
        <v>0</v>
      </c>
      <c r="Z61" s="207">
        <f>INDEX('用友贴出原始数据-费用表'!$A$5:$AL$271,MATCH($B61&amp;"调整额",'用友贴出原始数据-费用表'!$A$6:$A$348,0)+1,MATCH($Z$55,'用友贴出原始数据-费用表'!$B$5:$AL$5,0)+1)</f>
        <v>0</v>
      </c>
      <c r="AA61" s="207">
        <f>INDEX('用友贴出原始数据-费用表'!$A$5:$AL$271,MATCH($B61&amp;"调整额",'用友贴出原始数据-费用表'!$A$6:$A$348,0)+1,MATCH($AA$55,'用友贴出原始数据-费用表'!$B$5:$AL$5,0)+1)</f>
        <v>0</v>
      </c>
      <c r="AB61" s="207">
        <f>INDEX('用友贴出原始数据-费用表'!$A$5:$AL$271,MATCH($B61&amp;"调整额",'用友贴出原始数据-费用表'!$A$6:$A$348,0)+1,MATCH($AB$55,'用友贴出原始数据-费用表'!$B$5:$AL$5,0)+1)</f>
        <v>0</v>
      </c>
      <c r="AC61" s="207">
        <f>INDEX('用友贴出原始数据-费用表'!$A$5:$AL$271,MATCH($B61&amp;"调整额",'用友贴出原始数据-费用表'!$A$6:$A$348,0)+1,MATCH($AC$55,'用友贴出原始数据-费用表'!$B$5:$AL$5,0)+1)</f>
        <v>0</v>
      </c>
    </row>
    <row r="62" spans="1:29">
      <c r="A62" s="363"/>
      <c r="B62" s="206" t="s">
        <v>117</v>
      </c>
      <c r="C62" s="208">
        <f t="shared" si="7"/>
        <v>0</v>
      </c>
      <c r="D62" s="207"/>
      <c r="E62" s="207">
        <f>INDEX('用友贴出原始数据-费用表'!$A$5:$AL$271,MATCH($B62&amp;"调整额",'用友贴出原始数据-费用表'!$A$6:$A$348,0)+1,MATCH($E$55,'用友贴出原始数据-费用表'!$B$5:$AL$5,0)+1)+G62+T62+AB62</f>
        <v>0</v>
      </c>
      <c r="F62" s="207">
        <f>INDEX('用友贴出原始数据-费用表'!$A$5:$AL$271,MATCH($B62&amp;"调整额",'用友贴出原始数据-费用表'!$A$6:$A$348,0)+1,MATCH($F$55,'用友贴出原始数据-费用表'!$B$5:$AL$5,0)+1)</f>
        <v>0</v>
      </c>
      <c r="G62" s="207">
        <f>INDEX('用友贴出原始数据-费用表'!$A$5:$AL$271,MATCH($B62&amp;"调整额",'用友贴出原始数据-费用表'!$A$6:$A$348,0)+1,MATCH($G$55,'用友贴出原始数据-费用表'!$B$5:$AL$5,0)+1)</f>
        <v>0</v>
      </c>
      <c r="H62" s="207">
        <f t="shared" si="8"/>
        <v>0</v>
      </c>
      <c r="I62" s="207">
        <f>INDEX('用友贴出原始数据-费用表'!$A$5:$AL$271,MATCH($B62&amp;"调整额",'用友贴出原始数据-费用表'!$A$6:$A$348,0)+1,MATCH($I$55,'用友贴出原始数据-费用表'!$B$5:$AL$5,0)+1)</f>
        <v>0</v>
      </c>
      <c r="J62" s="207">
        <f>INDEX('用友贴出原始数据-费用表'!$A$5:$AL$271,MATCH($B62&amp;"调整额",'用友贴出原始数据-费用表'!$A$6:$A$348,0)+1,MATCH($J$55,'用友贴出原始数据-费用表'!$B$5:$AL$5,0)+1)</f>
        <v>0</v>
      </c>
      <c r="K62" s="207">
        <f>INDEX('用友贴出原始数据-费用表'!$A$5:$AL$271,MATCH($B62&amp;"调整额",'用友贴出原始数据-费用表'!$A$6:$A$348,0)+1,MATCH($K$55,'用友贴出原始数据-费用表'!$B$5:$AL$5,0)+1)</f>
        <v>0</v>
      </c>
      <c r="L62" s="207">
        <f t="shared" si="9"/>
        <v>0</v>
      </c>
      <c r="M62" s="207">
        <f>INDEX('用友贴出原始数据-费用表'!$A$5:$AL$271,MATCH($B62&amp;"调整额",'用友贴出原始数据-费用表'!$A$6:$A$348,0)+1,MATCH($M$55,'用友贴出原始数据-费用表'!$B$5:$AL$5,0)+1)</f>
        <v>0</v>
      </c>
      <c r="N62" s="207">
        <f>INDEX('用友贴出原始数据-费用表'!$A$5:$AL$271,MATCH($B62&amp;"调整额",'用友贴出原始数据-费用表'!$A$6:$A$348,0)+1,MATCH($N$55,'用友贴出原始数据-费用表'!$B$5:$AL$5,0)+1)</f>
        <v>0</v>
      </c>
      <c r="O62" s="207">
        <f>INDEX('用友贴出原始数据-费用表'!$A$5:$AL$271,MATCH($B62&amp;"调整额",'用友贴出原始数据-费用表'!$A$6:$A$348,0)+1,MATCH($O$55,'用友贴出原始数据-费用表'!$B$5:$AL$5,0)+1)</f>
        <v>0</v>
      </c>
      <c r="P62" s="207">
        <f>INDEX('用友贴出原始数据-费用表'!$A$5:$AL$271,MATCH($B62&amp;"调整额",'用友贴出原始数据-费用表'!$A$6:$A$348,0)+1,MATCH($P$55,'用友贴出原始数据-费用表'!$B$5:$AL$5,0)+1)</f>
        <v>0</v>
      </c>
      <c r="Q62" s="207">
        <f t="shared" si="10"/>
        <v>0</v>
      </c>
      <c r="R62" s="207">
        <f>INDEX('用友贴出原始数据-费用表'!$A$5:$AL$271,MATCH($B62&amp;"调整额",'用友贴出原始数据-费用表'!$A$6:$A$348,0)+1,MATCH($R$55,'用友贴出原始数据-费用表'!$B$5:$AL$5,0)+1)</f>
        <v>0</v>
      </c>
      <c r="S62" s="207">
        <f>INDEX('用友贴出原始数据-费用表'!$A$5:$AL$271,MATCH($B62&amp;"调整额",'用友贴出原始数据-费用表'!$A$6:$A$348,0)+1,MATCH($S$55,'用友贴出原始数据-费用表'!$B$5:$AL$5,0)+1)</f>
        <v>0</v>
      </c>
      <c r="T62" s="207">
        <f>INDEX('用友贴出原始数据-费用表'!$A$5:$AL$271,MATCH($B62&amp;"调整额",'用友贴出原始数据-费用表'!$A$6:$A$348,0)+1,MATCH($T$55,'用友贴出原始数据-费用表'!$B$5:$AL$5,0)+1)</f>
        <v>0</v>
      </c>
      <c r="U62" s="207">
        <f t="shared" si="11"/>
        <v>0</v>
      </c>
      <c r="V62" s="207">
        <f>INDEX('用友贴出原始数据-费用表'!$A$5:$AL$271,MATCH($B62&amp;"调整额",'用友贴出原始数据-费用表'!$A$6:$A$348,0)+1,MATCH($V$55,'用友贴出原始数据-费用表'!$B$5:$AL$5,0)+1)</f>
        <v>0</v>
      </c>
      <c r="W62" s="207">
        <f>INDEX('用友贴出原始数据-费用表'!$A$5:$AL$271,MATCH($B62&amp;"调整额",'用友贴出原始数据-费用表'!$A$6:$A$348,0)+1,MATCH($W$55,'用友贴出原始数据-费用表'!$B$5:$AL$5,0)+1)</f>
        <v>0</v>
      </c>
      <c r="X62" s="207">
        <f>INDEX('用友贴出原始数据-费用表'!$A$5:$AL$271,MATCH($B62&amp;"调整额",'用友贴出原始数据-费用表'!$A$6:$A$348,0)+1,MATCH($X$55,'用友贴出原始数据-费用表'!$B$5:$AL$5,0)+1)</f>
        <v>0</v>
      </c>
      <c r="Y62" s="207">
        <f>INDEX('用友贴出原始数据-费用表'!$A$5:$AL$271,MATCH($B62&amp;"调整额",'用友贴出原始数据-费用表'!$A$6:$A$348,0)+1,MATCH($Y$55,'用友贴出原始数据-费用表'!$B$5:$AL$5,0)+1)</f>
        <v>0</v>
      </c>
      <c r="Z62" s="207">
        <f>INDEX('用友贴出原始数据-费用表'!$A$5:$AL$271,MATCH($B62&amp;"调整额",'用友贴出原始数据-费用表'!$A$6:$A$348,0)+1,MATCH($Z$55,'用友贴出原始数据-费用表'!$B$5:$AL$5,0)+1)</f>
        <v>0</v>
      </c>
      <c r="AA62" s="207">
        <f>INDEX('用友贴出原始数据-费用表'!$A$5:$AL$271,MATCH($B62&amp;"调整额",'用友贴出原始数据-费用表'!$A$6:$A$348,0)+1,MATCH($AA$55,'用友贴出原始数据-费用表'!$B$5:$AL$5,0)+1)</f>
        <v>0</v>
      </c>
      <c r="AB62" s="207">
        <f>INDEX('用友贴出原始数据-费用表'!$A$5:$AL$271,MATCH($B62&amp;"调整额",'用友贴出原始数据-费用表'!$A$6:$A$348,0)+1,MATCH($AB$55,'用友贴出原始数据-费用表'!$B$5:$AL$5,0)+1)</f>
        <v>0</v>
      </c>
      <c r="AC62" s="207">
        <f>INDEX('用友贴出原始数据-费用表'!$A$5:$AL$271,MATCH($B62&amp;"调整额",'用友贴出原始数据-费用表'!$A$6:$A$348,0)+1,MATCH($AC$55,'用友贴出原始数据-费用表'!$B$5:$AL$5,0)+1)</f>
        <v>0</v>
      </c>
    </row>
    <row r="63" spans="1:29">
      <c r="A63" s="363"/>
      <c r="B63" s="206" t="s">
        <v>118</v>
      </c>
      <c r="C63" s="208">
        <f t="shared" si="7"/>
        <v>0</v>
      </c>
      <c r="D63" s="207"/>
      <c r="E63" s="207">
        <f>INDEX('用友贴出原始数据-费用表'!$A$5:$AL$271,MATCH($B63&amp;"调整额",'用友贴出原始数据-费用表'!$A$6:$A$348,0)+1,MATCH($E$55,'用友贴出原始数据-费用表'!$B$5:$AL$5,0)+1)+G63+T63+AB63</f>
        <v>0</v>
      </c>
      <c r="F63" s="207">
        <f>INDEX('用友贴出原始数据-费用表'!$A$5:$AL$271,MATCH($B63&amp;"调整额",'用友贴出原始数据-费用表'!$A$6:$A$348,0)+1,MATCH($F$55,'用友贴出原始数据-费用表'!$B$5:$AL$5,0)+1)</f>
        <v>0</v>
      </c>
      <c r="G63" s="207">
        <f>INDEX('用友贴出原始数据-费用表'!$A$5:$AL$271,MATCH($B63&amp;"调整额",'用友贴出原始数据-费用表'!$A$6:$A$348,0)+1,MATCH($G$55,'用友贴出原始数据-费用表'!$B$5:$AL$5,0)+1)</f>
        <v>0</v>
      </c>
      <c r="H63" s="207">
        <f t="shared" si="8"/>
        <v>0</v>
      </c>
      <c r="I63" s="207">
        <f>INDEX('用友贴出原始数据-费用表'!$A$5:$AL$271,MATCH($B63&amp;"调整额",'用友贴出原始数据-费用表'!$A$6:$A$348,0)+1,MATCH($I$55,'用友贴出原始数据-费用表'!$B$5:$AL$5,0)+1)</f>
        <v>0</v>
      </c>
      <c r="J63" s="207">
        <f>INDEX('用友贴出原始数据-费用表'!$A$5:$AL$271,MATCH($B63&amp;"调整额",'用友贴出原始数据-费用表'!$A$6:$A$348,0)+1,MATCH($J$55,'用友贴出原始数据-费用表'!$B$5:$AL$5,0)+1)</f>
        <v>0</v>
      </c>
      <c r="K63" s="207">
        <f>INDEX('用友贴出原始数据-费用表'!$A$5:$AL$271,MATCH($B63&amp;"调整额",'用友贴出原始数据-费用表'!$A$6:$A$348,0)+1,MATCH($K$55,'用友贴出原始数据-费用表'!$B$5:$AL$5,0)+1)</f>
        <v>0</v>
      </c>
      <c r="L63" s="207">
        <f t="shared" si="9"/>
        <v>0</v>
      </c>
      <c r="M63" s="207">
        <f>INDEX('用友贴出原始数据-费用表'!$A$5:$AL$271,MATCH($B63&amp;"调整额",'用友贴出原始数据-费用表'!$A$6:$A$348,0)+1,MATCH($M$55,'用友贴出原始数据-费用表'!$B$5:$AL$5,0)+1)</f>
        <v>0</v>
      </c>
      <c r="N63" s="207">
        <f>INDEX('用友贴出原始数据-费用表'!$A$5:$AL$271,MATCH($B63&amp;"调整额",'用友贴出原始数据-费用表'!$A$6:$A$348,0)+1,MATCH($N$55,'用友贴出原始数据-费用表'!$B$5:$AL$5,0)+1)</f>
        <v>0</v>
      </c>
      <c r="O63" s="207">
        <f>INDEX('用友贴出原始数据-费用表'!$A$5:$AL$271,MATCH($B63&amp;"调整额",'用友贴出原始数据-费用表'!$A$6:$A$348,0)+1,MATCH($O$55,'用友贴出原始数据-费用表'!$B$5:$AL$5,0)+1)</f>
        <v>0</v>
      </c>
      <c r="P63" s="207">
        <f>INDEX('用友贴出原始数据-费用表'!$A$5:$AL$271,MATCH($B63&amp;"调整额",'用友贴出原始数据-费用表'!$A$6:$A$348,0)+1,MATCH($P$55,'用友贴出原始数据-费用表'!$B$5:$AL$5,0)+1)</f>
        <v>0</v>
      </c>
      <c r="Q63" s="207">
        <f t="shared" si="10"/>
        <v>0</v>
      </c>
      <c r="R63" s="207">
        <f>INDEX('用友贴出原始数据-费用表'!$A$5:$AL$271,MATCH($B63&amp;"调整额",'用友贴出原始数据-费用表'!$A$6:$A$348,0)+1,MATCH($R$55,'用友贴出原始数据-费用表'!$B$5:$AL$5,0)+1)</f>
        <v>0</v>
      </c>
      <c r="S63" s="207">
        <f>INDEX('用友贴出原始数据-费用表'!$A$5:$AL$271,MATCH($B63&amp;"调整额",'用友贴出原始数据-费用表'!$A$6:$A$348,0)+1,MATCH($S$55,'用友贴出原始数据-费用表'!$B$5:$AL$5,0)+1)</f>
        <v>0</v>
      </c>
      <c r="T63" s="207">
        <f>INDEX('用友贴出原始数据-费用表'!$A$5:$AL$271,MATCH($B63&amp;"调整额",'用友贴出原始数据-费用表'!$A$6:$A$348,0)+1,MATCH($T$55,'用友贴出原始数据-费用表'!$B$5:$AL$5,0)+1)</f>
        <v>0</v>
      </c>
      <c r="U63" s="207">
        <f t="shared" si="11"/>
        <v>0</v>
      </c>
      <c r="V63" s="207">
        <f>INDEX('用友贴出原始数据-费用表'!$A$5:$AL$271,MATCH($B63&amp;"调整额",'用友贴出原始数据-费用表'!$A$6:$A$348,0)+1,MATCH($V$55,'用友贴出原始数据-费用表'!$B$5:$AL$5,0)+1)</f>
        <v>0</v>
      </c>
      <c r="W63" s="207">
        <f>INDEX('用友贴出原始数据-费用表'!$A$5:$AL$271,MATCH($B63&amp;"调整额",'用友贴出原始数据-费用表'!$A$6:$A$348,0)+1,MATCH($W$55,'用友贴出原始数据-费用表'!$B$5:$AL$5,0)+1)</f>
        <v>0</v>
      </c>
      <c r="X63" s="207">
        <f>INDEX('用友贴出原始数据-费用表'!$A$5:$AL$271,MATCH($B63&amp;"调整额",'用友贴出原始数据-费用表'!$A$6:$A$348,0)+1,MATCH($X$55,'用友贴出原始数据-费用表'!$B$5:$AL$5,0)+1)</f>
        <v>0</v>
      </c>
      <c r="Y63" s="207">
        <f>INDEX('用友贴出原始数据-费用表'!$A$5:$AL$271,MATCH($B63&amp;"调整额",'用友贴出原始数据-费用表'!$A$6:$A$348,0)+1,MATCH($Y$55,'用友贴出原始数据-费用表'!$B$5:$AL$5,0)+1)</f>
        <v>0</v>
      </c>
      <c r="Z63" s="207">
        <f>INDEX('用友贴出原始数据-费用表'!$A$5:$AL$271,MATCH($B63&amp;"调整额",'用友贴出原始数据-费用表'!$A$6:$A$348,0)+1,MATCH($Z$55,'用友贴出原始数据-费用表'!$B$5:$AL$5,0)+1)</f>
        <v>0</v>
      </c>
      <c r="AA63" s="207">
        <f>INDEX('用友贴出原始数据-费用表'!$A$5:$AL$271,MATCH($B63&amp;"调整额",'用友贴出原始数据-费用表'!$A$6:$A$348,0)+1,MATCH($AA$55,'用友贴出原始数据-费用表'!$B$5:$AL$5,0)+1)</f>
        <v>0</v>
      </c>
      <c r="AB63" s="207">
        <f>INDEX('用友贴出原始数据-费用表'!$A$5:$AL$271,MATCH($B63&amp;"调整额",'用友贴出原始数据-费用表'!$A$6:$A$348,0)+1,MATCH($AB$55,'用友贴出原始数据-费用表'!$B$5:$AL$5,0)+1)</f>
        <v>0</v>
      </c>
      <c r="AC63" s="207">
        <f>INDEX('用友贴出原始数据-费用表'!$A$5:$AL$271,MATCH($B63&amp;"调整额",'用友贴出原始数据-费用表'!$A$6:$A$348,0)+1,MATCH($AC$55,'用友贴出原始数据-费用表'!$B$5:$AL$5,0)+1)</f>
        <v>0</v>
      </c>
    </row>
    <row r="64" spans="1:29">
      <c r="A64" s="363"/>
      <c r="B64" s="206" t="s">
        <v>119</v>
      </c>
      <c r="C64" s="208">
        <f t="shared" si="7"/>
        <v>0</v>
      </c>
      <c r="D64" s="207"/>
      <c r="E64" s="207">
        <f>INDEX('用友贴出原始数据-费用表'!$A$5:$AL$271,MATCH($B64&amp;"调整额",'用友贴出原始数据-费用表'!$A$6:$A$348,0)+1,MATCH($E$55,'用友贴出原始数据-费用表'!$B$5:$AL$5,0)+1)+G64+T64+AB64</f>
        <v>0</v>
      </c>
      <c r="F64" s="207">
        <f>INDEX('用友贴出原始数据-费用表'!$A$5:$AL$271,MATCH($B64&amp;"调整额",'用友贴出原始数据-费用表'!$A$6:$A$348,0)+1,MATCH($F$55,'用友贴出原始数据-费用表'!$B$5:$AL$5,0)+1)</f>
        <v>0</v>
      </c>
      <c r="G64" s="207">
        <f>INDEX('用友贴出原始数据-费用表'!$A$5:$AL$271,MATCH($B64&amp;"调整额",'用友贴出原始数据-费用表'!$A$6:$A$348,0)+1,MATCH($G$55,'用友贴出原始数据-费用表'!$B$5:$AL$5,0)+1)</f>
        <v>0</v>
      </c>
      <c r="H64" s="207">
        <f t="shared" si="8"/>
        <v>0</v>
      </c>
      <c r="I64" s="207">
        <f>INDEX('用友贴出原始数据-费用表'!$A$5:$AL$271,MATCH($B64&amp;"调整额",'用友贴出原始数据-费用表'!$A$6:$A$348,0)+1,MATCH($I$55,'用友贴出原始数据-费用表'!$B$5:$AL$5,0)+1)</f>
        <v>0</v>
      </c>
      <c r="J64" s="207">
        <f>INDEX('用友贴出原始数据-费用表'!$A$5:$AL$271,MATCH($B64&amp;"调整额",'用友贴出原始数据-费用表'!$A$6:$A$348,0)+1,MATCH($J$55,'用友贴出原始数据-费用表'!$B$5:$AL$5,0)+1)</f>
        <v>0</v>
      </c>
      <c r="K64" s="207">
        <f>INDEX('用友贴出原始数据-费用表'!$A$5:$AL$271,MATCH($B64&amp;"调整额",'用友贴出原始数据-费用表'!$A$6:$A$348,0)+1,MATCH($K$55,'用友贴出原始数据-费用表'!$B$5:$AL$5,0)+1)</f>
        <v>0</v>
      </c>
      <c r="L64" s="207">
        <f t="shared" si="9"/>
        <v>0</v>
      </c>
      <c r="M64" s="207">
        <f>INDEX('用友贴出原始数据-费用表'!$A$5:$AL$271,MATCH($B64&amp;"调整额",'用友贴出原始数据-费用表'!$A$6:$A$348,0)+1,MATCH($M$55,'用友贴出原始数据-费用表'!$B$5:$AL$5,0)+1)</f>
        <v>0</v>
      </c>
      <c r="N64" s="207">
        <f>INDEX('用友贴出原始数据-费用表'!$A$5:$AL$271,MATCH($B64&amp;"调整额",'用友贴出原始数据-费用表'!$A$6:$A$348,0)+1,MATCH($N$55,'用友贴出原始数据-费用表'!$B$5:$AL$5,0)+1)</f>
        <v>0</v>
      </c>
      <c r="O64" s="207">
        <f>INDEX('用友贴出原始数据-费用表'!$A$5:$AL$271,MATCH($B64&amp;"调整额",'用友贴出原始数据-费用表'!$A$6:$A$348,0)+1,MATCH($O$55,'用友贴出原始数据-费用表'!$B$5:$AL$5,0)+1)</f>
        <v>0</v>
      </c>
      <c r="P64" s="207">
        <f>INDEX('用友贴出原始数据-费用表'!$A$5:$AL$271,MATCH($B64&amp;"调整额",'用友贴出原始数据-费用表'!$A$6:$A$348,0)+1,MATCH($P$55,'用友贴出原始数据-费用表'!$B$5:$AL$5,0)+1)</f>
        <v>0</v>
      </c>
      <c r="Q64" s="207">
        <f t="shared" si="10"/>
        <v>0</v>
      </c>
      <c r="R64" s="207">
        <f>INDEX('用友贴出原始数据-费用表'!$A$5:$AL$271,MATCH($B64&amp;"调整额",'用友贴出原始数据-费用表'!$A$6:$A$348,0)+1,MATCH($R$55,'用友贴出原始数据-费用表'!$B$5:$AL$5,0)+1)</f>
        <v>0</v>
      </c>
      <c r="S64" s="207">
        <f>INDEX('用友贴出原始数据-费用表'!$A$5:$AL$271,MATCH($B64&amp;"调整额",'用友贴出原始数据-费用表'!$A$6:$A$348,0)+1,MATCH($S$55,'用友贴出原始数据-费用表'!$B$5:$AL$5,0)+1)</f>
        <v>0</v>
      </c>
      <c r="T64" s="207">
        <f>INDEX('用友贴出原始数据-费用表'!$A$5:$AL$271,MATCH($B64&amp;"调整额",'用友贴出原始数据-费用表'!$A$6:$A$348,0)+1,MATCH($T$55,'用友贴出原始数据-费用表'!$B$5:$AL$5,0)+1)</f>
        <v>0</v>
      </c>
      <c r="U64" s="207">
        <f t="shared" si="11"/>
        <v>0</v>
      </c>
      <c r="V64" s="207">
        <f>INDEX('用友贴出原始数据-费用表'!$A$5:$AL$271,MATCH($B64&amp;"调整额",'用友贴出原始数据-费用表'!$A$6:$A$348,0)+1,MATCH($V$55,'用友贴出原始数据-费用表'!$B$5:$AL$5,0)+1)</f>
        <v>0</v>
      </c>
      <c r="W64" s="207">
        <f>INDEX('用友贴出原始数据-费用表'!$A$5:$AL$271,MATCH($B64&amp;"调整额",'用友贴出原始数据-费用表'!$A$6:$A$348,0)+1,MATCH($W$55,'用友贴出原始数据-费用表'!$B$5:$AL$5,0)+1)</f>
        <v>0</v>
      </c>
      <c r="X64" s="207">
        <f>INDEX('用友贴出原始数据-费用表'!$A$5:$AL$271,MATCH($B64&amp;"调整额",'用友贴出原始数据-费用表'!$A$6:$A$348,0)+1,MATCH($X$55,'用友贴出原始数据-费用表'!$B$5:$AL$5,0)+1)</f>
        <v>0</v>
      </c>
      <c r="Y64" s="207">
        <f>INDEX('用友贴出原始数据-费用表'!$A$5:$AL$271,MATCH($B64&amp;"调整额",'用友贴出原始数据-费用表'!$A$6:$A$348,0)+1,MATCH($Y$55,'用友贴出原始数据-费用表'!$B$5:$AL$5,0)+1)</f>
        <v>0</v>
      </c>
      <c r="Z64" s="207">
        <f>INDEX('用友贴出原始数据-费用表'!$A$5:$AL$271,MATCH($B64&amp;"调整额",'用友贴出原始数据-费用表'!$A$6:$A$348,0)+1,MATCH($Z$55,'用友贴出原始数据-费用表'!$B$5:$AL$5,0)+1)</f>
        <v>0</v>
      </c>
      <c r="AA64" s="207">
        <f>INDEX('用友贴出原始数据-费用表'!$A$5:$AL$271,MATCH($B64&amp;"调整额",'用友贴出原始数据-费用表'!$A$6:$A$348,0)+1,MATCH($AA$55,'用友贴出原始数据-费用表'!$B$5:$AL$5,0)+1)</f>
        <v>0</v>
      </c>
      <c r="AB64" s="207">
        <f>INDEX('用友贴出原始数据-费用表'!$A$5:$AL$271,MATCH($B64&amp;"调整额",'用友贴出原始数据-费用表'!$A$6:$A$348,0)+1,MATCH($AB$55,'用友贴出原始数据-费用表'!$B$5:$AL$5,0)+1)</f>
        <v>0</v>
      </c>
      <c r="AC64" s="207">
        <f>INDEX('用友贴出原始数据-费用表'!$A$5:$AL$271,MATCH($B64&amp;"调整额",'用友贴出原始数据-费用表'!$A$6:$A$348,0)+1,MATCH($AC$55,'用友贴出原始数据-费用表'!$B$5:$AL$5,0)+1)</f>
        <v>0</v>
      </c>
    </row>
    <row r="65" spans="1:29">
      <c r="A65" s="363"/>
      <c r="B65" s="206" t="s">
        <v>120</v>
      </c>
      <c r="C65" s="208">
        <f t="shared" si="7"/>
        <v>0</v>
      </c>
      <c r="D65" s="207"/>
      <c r="E65" s="207">
        <f>INDEX('用友贴出原始数据-费用表'!$A$5:$AL$271,MATCH($B65&amp;"调整额",'用友贴出原始数据-费用表'!$A$6:$A$348,0)+1,MATCH($E$55,'用友贴出原始数据-费用表'!$B$5:$AL$5,0)+1)+G65+T65+AB65</f>
        <v>0</v>
      </c>
      <c r="F65" s="207">
        <f>INDEX('用友贴出原始数据-费用表'!$A$5:$AL$271,MATCH($B65&amp;"调整额",'用友贴出原始数据-费用表'!$A$6:$A$348,0)+1,MATCH($F$55,'用友贴出原始数据-费用表'!$B$5:$AL$5,0)+1)</f>
        <v>0</v>
      </c>
      <c r="G65" s="207">
        <f>INDEX('用友贴出原始数据-费用表'!$A$5:$AL$271,MATCH($B65&amp;"调整额",'用友贴出原始数据-费用表'!$A$6:$A$348,0)+1,MATCH($G$55,'用友贴出原始数据-费用表'!$B$5:$AL$5,0)+1)</f>
        <v>0</v>
      </c>
      <c r="H65" s="207">
        <f t="shared" si="8"/>
        <v>0</v>
      </c>
      <c r="I65" s="207">
        <f>INDEX('用友贴出原始数据-费用表'!$A$5:$AL$271,MATCH($B65&amp;"调整额",'用友贴出原始数据-费用表'!$A$6:$A$348,0)+1,MATCH($I$55,'用友贴出原始数据-费用表'!$B$5:$AL$5,0)+1)</f>
        <v>0</v>
      </c>
      <c r="J65" s="207">
        <f>INDEX('用友贴出原始数据-费用表'!$A$5:$AL$271,MATCH($B65&amp;"调整额",'用友贴出原始数据-费用表'!$A$6:$A$348,0)+1,MATCH($J$55,'用友贴出原始数据-费用表'!$B$5:$AL$5,0)+1)</f>
        <v>0</v>
      </c>
      <c r="K65" s="207">
        <f>INDEX('用友贴出原始数据-费用表'!$A$5:$AL$271,MATCH($B65&amp;"调整额",'用友贴出原始数据-费用表'!$A$6:$A$348,0)+1,MATCH($K$55,'用友贴出原始数据-费用表'!$B$5:$AL$5,0)+1)</f>
        <v>0</v>
      </c>
      <c r="L65" s="207">
        <f t="shared" si="9"/>
        <v>0</v>
      </c>
      <c r="M65" s="207">
        <f>INDEX('用友贴出原始数据-费用表'!$A$5:$AL$271,MATCH($B65&amp;"调整额",'用友贴出原始数据-费用表'!$A$6:$A$348,0)+1,MATCH($M$55,'用友贴出原始数据-费用表'!$B$5:$AL$5,0)+1)</f>
        <v>0</v>
      </c>
      <c r="N65" s="207">
        <f>INDEX('用友贴出原始数据-费用表'!$A$5:$AL$271,MATCH($B65&amp;"调整额",'用友贴出原始数据-费用表'!$A$6:$A$348,0)+1,MATCH($N$55,'用友贴出原始数据-费用表'!$B$5:$AL$5,0)+1)</f>
        <v>0</v>
      </c>
      <c r="O65" s="207">
        <f>INDEX('用友贴出原始数据-费用表'!$A$5:$AL$271,MATCH($B65&amp;"调整额",'用友贴出原始数据-费用表'!$A$6:$A$348,0)+1,MATCH($O$55,'用友贴出原始数据-费用表'!$B$5:$AL$5,0)+1)</f>
        <v>0</v>
      </c>
      <c r="P65" s="207">
        <f>INDEX('用友贴出原始数据-费用表'!$A$5:$AL$271,MATCH($B65&amp;"调整额",'用友贴出原始数据-费用表'!$A$6:$A$348,0)+1,MATCH($P$55,'用友贴出原始数据-费用表'!$B$5:$AL$5,0)+1)</f>
        <v>0</v>
      </c>
      <c r="Q65" s="207">
        <f t="shared" si="10"/>
        <v>0</v>
      </c>
      <c r="R65" s="207">
        <f>INDEX('用友贴出原始数据-费用表'!$A$5:$AL$271,MATCH($B65&amp;"调整额",'用友贴出原始数据-费用表'!$A$6:$A$348,0)+1,MATCH($R$55,'用友贴出原始数据-费用表'!$B$5:$AL$5,0)+1)</f>
        <v>0</v>
      </c>
      <c r="S65" s="207">
        <f>INDEX('用友贴出原始数据-费用表'!$A$5:$AL$271,MATCH($B65&amp;"调整额",'用友贴出原始数据-费用表'!$A$6:$A$348,0)+1,MATCH($S$55,'用友贴出原始数据-费用表'!$B$5:$AL$5,0)+1)</f>
        <v>0</v>
      </c>
      <c r="T65" s="207">
        <f>INDEX('用友贴出原始数据-费用表'!$A$5:$AL$271,MATCH($B65&amp;"调整额",'用友贴出原始数据-费用表'!$A$6:$A$348,0)+1,MATCH($T$55,'用友贴出原始数据-费用表'!$B$5:$AL$5,0)+1)</f>
        <v>0</v>
      </c>
      <c r="U65" s="207">
        <f t="shared" si="11"/>
        <v>0</v>
      </c>
      <c r="V65" s="207">
        <f>INDEX('用友贴出原始数据-费用表'!$A$5:$AL$271,MATCH($B65&amp;"调整额",'用友贴出原始数据-费用表'!$A$6:$A$348,0)+1,MATCH($V$55,'用友贴出原始数据-费用表'!$B$5:$AL$5,0)+1)</f>
        <v>0</v>
      </c>
      <c r="W65" s="207">
        <f>INDEX('用友贴出原始数据-费用表'!$A$5:$AL$271,MATCH($B65&amp;"调整额",'用友贴出原始数据-费用表'!$A$6:$A$348,0)+1,MATCH($W$55,'用友贴出原始数据-费用表'!$B$5:$AL$5,0)+1)</f>
        <v>0</v>
      </c>
      <c r="X65" s="207">
        <f>INDEX('用友贴出原始数据-费用表'!$A$5:$AL$271,MATCH($B65&amp;"调整额",'用友贴出原始数据-费用表'!$A$6:$A$348,0)+1,MATCH($X$55,'用友贴出原始数据-费用表'!$B$5:$AL$5,0)+1)</f>
        <v>0</v>
      </c>
      <c r="Y65" s="207">
        <f>INDEX('用友贴出原始数据-费用表'!$A$5:$AL$271,MATCH($B65&amp;"调整额",'用友贴出原始数据-费用表'!$A$6:$A$348,0)+1,MATCH($Y$55,'用友贴出原始数据-费用表'!$B$5:$AL$5,0)+1)</f>
        <v>0</v>
      </c>
      <c r="Z65" s="207">
        <f>INDEX('用友贴出原始数据-费用表'!$A$5:$AL$271,MATCH($B65&amp;"调整额",'用友贴出原始数据-费用表'!$A$6:$A$348,0)+1,MATCH($Z$55,'用友贴出原始数据-费用表'!$B$5:$AL$5,0)+1)</f>
        <v>0</v>
      </c>
      <c r="AA65" s="207">
        <f>INDEX('用友贴出原始数据-费用表'!$A$5:$AL$271,MATCH($B65&amp;"调整额",'用友贴出原始数据-费用表'!$A$6:$A$348,0)+1,MATCH($AA$55,'用友贴出原始数据-费用表'!$B$5:$AL$5,0)+1)</f>
        <v>0</v>
      </c>
      <c r="AB65" s="207">
        <f>INDEX('用友贴出原始数据-费用表'!$A$5:$AL$271,MATCH($B65&amp;"调整额",'用友贴出原始数据-费用表'!$A$6:$A$348,0)+1,MATCH($AB$55,'用友贴出原始数据-费用表'!$B$5:$AL$5,0)+1)</f>
        <v>0</v>
      </c>
      <c r="AC65" s="207">
        <f>INDEX('用友贴出原始数据-费用表'!$A$5:$AL$271,MATCH($B65&amp;"调整额",'用友贴出原始数据-费用表'!$A$6:$A$348,0)+1,MATCH($AC$55,'用友贴出原始数据-费用表'!$B$5:$AL$5,0)+1)</f>
        <v>0</v>
      </c>
    </row>
    <row r="66" spans="1:29" ht="13.5" customHeight="1">
      <c r="A66" s="364"/>
      <c r="B66" s="211" t="s">
        <v>121</v>
      </c>
      <c r="C66" s="212">
        <f>SUM(C56:C65)</f>
        <v>0</v>
      </c>
      <c r="D66" s="212">
        <f t="shared" ref="D66:AC66" si="12">SUM(D56:D65)</f>
        <v>0</v>
      </c>
      <c r="E66" s="212">
        <f t="shared" si="12"/>
        <v>0</v>
      </c>
      <c r="F66" s="212">
        <f t="shared" si="12"/>
        <v>0</v>
      </c>
      <c r="G66" s="212">
        <f t="shared" si="12"/>
        <v>0</v>
      </c>
      <c r="H66" s="212">
        <f t="shared" si="12"/>
        <v>0</v>
      </c>
      <c r="I66" s="212">
        <f t="shared" si="12"/>
        <v>0</v>
      </c>
      <c r="J66" s="212">
        <f t="shared" si="12"/>
        <v>0</v>
      </c>
      <c r="K66" s="212">
        <f t="shared" si="12"/>
        <v>0</v>
      </c>
      <c r="L66" s="212">
        <f t="shared" si="12"/>
        <v>0</v>
      </c>
      <c r="M66" s="212">
        <f t="shared" si="12"/>
        <v>0</v>
      </c>
      <c r="N66" s="212">
        <f t="shared" si="12"/>
        <v>0</v>
      </c>
      <c r="O66" s="212">
        <f t="shared" si="12"/>
        <v>0</v>
      </c>
      <c r="P66" s="212">
        <f t="shared" si="12"/>
        <v>0</v>
      </c>
      <c r="Q66" s="212">
        <f t="shared" si="12"/>
        <v>0</v>
      </c>
      <c r="R66" s="212">
        <f t="shared" si="12"/>
        <v>0</v>
      </c>
      <c r="S66" s="212">
        <f t="shared" si="12"/>
        <v>0</v>
      </c>
      <c r="T66" s="212">
        <f t="shared" si="12"/>
        <v>0</v>
      </c>
      <c r="U66" s="212">
        <f t="shared" si="12"/>
        <v>0</v>
      </c>
      <c r="V66" s="212">
        <f t="shared" si="12"/>
        <v>0</v>
      </c>
      <c r="W66" s="212">
        <f t="shared" si="12"/>
        <v>0</v>
      </c>
      <c r="X66" s="212">
        <f t="shared" si="12"/>
        <v>0</v>
      </c>
      <c r="Y66" s="212">
        <f t="shared" si="12"/>
        <v>0</v>
      </c>
      <c r="Z66" s="212">
        <f t="shared" si="12"/>
        <v>0</v>
      </c>
      <c r="AA66" s="212">
        <f t="shared" si="12"/>
        <v>0</v>
      </c>
      <c r="AB66" s="212">
        <f t="shared" si="12"/>
        <v>0</v>
      </c>
      <c r="AC66" s="212">
        <f t="shared" si="12"/>
        <v>0</v>
      </c>
    </row>
    <row r="67" spans="1:29" ht="13.5" customHeight="1">
      <c r="A67" s="359" t="s">
        <v>122</v>
      </c>
      <c r="B67" s="206" t="s">
        <v>123</v>
      </c>
      <c r="C67" s="208">
        <f t="shared" si="7"/>
        <v>106131.82999999996</v>
      </c>
      <c r="D67" s="207">
        <v>-939821.99</v>
      </c>
      <c r="E67" s="207">
        <f>INDEX('用友贴出原始数据-费用表'!$A$5:$AL$271,MATCH($B67&amp;"调整额",'用友贴出原始数据-费用表'!$A$6:$A$348,0)+1,MATCH($E$55,'用友贴出原始数据-费用表'!$B$5:$AL$5,0)+1)+G67+T67+AB67</f>
        <v>0</v>
      </c>
      <c r="F67" s="207">
        <f>INDEX('用友贴出原始数据-费用表'!$A$5:$AL$271,MATCH($B67&amp;"调整额",'用友贴出原始数据-费用表'!$A$6:$A$348,0)+1,MATCH($F$55,'用友贴出原始数据-费用表'!$B$5:$AL$5,0)+1)</f>
        <v>12397.62</v>
      </c>
      <c r="G67" s="207">
        <f>INDEX('用友贴出原始数据-费用表'!$A$5:$AL$271,MATCH($B67&amp;"调整额",'用友贴出原始数据-费用表'!$A$6:$A$348,0)+1,MATCH($G$55,'用友贴出原始数据-费用表'!$B$5:$AL$5,0)+1)</f>
        <v>0</v>
      </c>
      <c r="H67" s="207">
        <f t="shared" si="8"/>
        <v>36590.75</v>
      </c>
      <c r="I67" s="207">
        <f>INDEX('用友贴出原始数据-费用表'!$A$5:$AL$271,MATCH($B67&amp;"调整额",'用友贴出原始数据-费用表'!$A$6:$A$348,0)+1,MATCH($I$55,'用友贴出原始数据-费用表'!$B$5:$AL$5,0)+1)</f>
        <v>0</v>
      </c>
      <c r="J67" s="207">
        <f>INDEX('用友贴出原始数据-费用表'!$A$5:$AL$271,MATCH($B67&amp;"调整额",'用友贴出原始数据-费用表'!$A$6:$A$348,0)+1,MATCH($J$55,'用友贴出原始数据-费用表'!$B$5:$AL$5,0)+1)</f>
        <v>36590.75</v>
      </c>
      <c r="K67" s="207">
        <f>INDEX('用友贴出原始数据-费用表'!$A$5:$AL$271,MATCH($B67&amp;"调整额",'用友贴出原始数据-费用表'!$A$6:$A$348,0)+1,MATCH($K$55,'用友贴出原始数据-费用表'!$B$5:$AL$5,0)+1)</f>
        <v>0</v>
      </c>
      <c r="L67" s="207">
        <f t="shared" si="9"/>
        <v>1689947.45</v>
      </c>
      <c r="M67" s="207">
        <f>INDEX('用友贴出原始数据-费用表'!$A$5:$AL$271,MATCH($B67&amp;"调整额",'用友贴出原始数据-费用表'!$A$6:$A$348,0)+1,MATCH($M$55,'用友贴出原始数据-费用表'!$B$5:$AL$5,0)+1)</f>
        <v>0</v>
      </c>
      <c r="N67" s="207">
        <f>INDEX('用友贴出原始数据-费用表'!$A$5:$AL$271,MATCH($B67&amp;"调整额",'用友贴出原始数据-费用表'!$A$6:$A$348,0)+1,MATCH($N$55,'用友贴出原始数据-费用表'!$B$5:$AL$5,0)+1)</f>
        <v>0</v>
      </c>
      <c r="O67" s="207">
        <f>INDEX('用友贴出原始数据-费用表'!$A$5:$AL$271,MATCH($B67&amp;"调整额",'用友贴出原始数据-费用表'!$A$6:$A$348,0)+1,MATCH($O$55,'用友贴出原始数据-费用表'!$B$5:$AL$5,0)+1)</f>
        <v>1689947.45</v>
      </c>
      <c r="P67" s="207">
        <f>INDEX('用友贴出原始数据-费用表'!$A$5:$AL$271,MATCH($B67&amp;"调整额",'用友贴出原始数据-费用表'!$A$6:$A$348,0)+1,MATCH($P$55,'用友贴出原始数据-费用表'!$B$5:$AL$5,0)+1)</f>
        <v>0</v>
      </c>
      <c r="Q67" s="207">
        <f t="shared" si="10"/>
        <v>0</v>
      </c>
      <c r="R67" s="207">
        <f>INDEX('用友贴出原始数据-费用表'!$A$5:$AL$271,MATCH($B67&amp;"调整额",'用友贴出原始数据-费用表'!$A$6:$A$348,0)+1,MATCH($R$55,'用友贴出原始数据-费用表'!$B$5:$AL$5,0)+1)</f>
        <v>0</v>
      </c>
      <c r="S67" s="207">
        <f>INDEX('用友贴出原始数据-费用表'!$A$5:$AL$271,MATCH($B67&amp;"调整额",'用友贴出原始数据-费用表'!$A$6:$A$348,0)+1,MATCH($S$55,'用友贴出原始数据-费用表'!$B$5:$AL$5,0)+1)</f>
        <v>0</v>
      </c>
      <c r="T67" s="207">
        <f>INDEX('用友贴出原始数据-费用表'!$A$5:$AL$271,MATCH($B67&amp;"调整额",'用友贴出原始数据-费用表'!$A$6:$A$348,0)+1,MATCH($T$55,'用友贴出原始数据-费用表'!$B$5:$AL$5,0)+1)</f>
        <v>0</v>
      </c>
      <c r="U67" s="207">
        <f t="shared" si="11"/>
        <v>-692982</v>
      </c>
      <c r="V67" s="207">
        <f>INDEX('用友贴出原始数据-费用表'!$A$5:$AL$271,MATCH($B67&amp;"调整额",'用友贴出原始数据-费用表'!$A$6:$A$348,0)+1,MATCH($V$55,'用友贴出原始数据-费用表'!$B$5:$AL$5,0)+1)</f>
        <v>0</v>
      </c>
      <c r="W67" s="207">
        <f>INDEX('用友贴出原始数据-费用表'!$A$5:$AL$271,MATCH($B67&amp;"调整额",'用友贴出原始数据-费用表'!$A$6:$A$348,0)+1,MATCH($W$55,'用友贴出原始数据-费用表'!$B$5:$AL$5,0)+1)</f>
        <v>0</v>
      </c>
      <c r="X67" s="207">
        <f>INDEX('用友贴出原始数据-费用表'!$A$5:$AL$271,MATCH($B67&amp;"调整额",'用友贴出原始数据-费用表'!$A$6:$A$348,0)+1,MATCH($X$55,'用友贴出原始数据-费用表'!$B$5:$AL$5,0)+1)</f>
        <v>-692982</v>
      </c>
      <c r="Y67" s="207">
        <f>INDEX('用友贴出原始数据-费用表'!$A$5:$AL$271,MATCH($B67&amp;"调整额",'用友贴出原始数据-费用表'!$A$6:$A$348,0)+1,MATCH($Y$55,'用友贴出原始数据-费用表'!$B$5:$AL$5,0)+1)</f>
        <v>0</v>
      </c>
      <c r="Z67" s="207">
        <f>INDEX('用友贴出原始数据-费用表'!$A$5:$AL$271,MATCH($B67&amp;"调整额",'用友贴出原始数据-费用表'!$A$6:$A$348,0)+1,MATCH($Z$55,'用友贴出原始数据-费用表'!$B$5:$AL$5,0)+1)</f>
        <v>0</v>
      </c>
      <c r="AA67" s="207">
        <f>INDEX('用友贴出原始数据-费用表'!$A$5:$AL$271,MATCH($B67&amp;"调整额",'用友贴出原始数据-费用表'!$A$6:$A$348,0)+1,MATCH($AA$55,'用友贴出原始数据-费用表'!$B$5:$AL$5,0)+1)</f>
        <v>0</v>
      </c>
      <c r="AB67" s="207">
        <f>INDEX('用友贴出原始数据-费用表'!$A$5:$AL$271,MATCH($B67&amp;"调整额",'用友贴出原始数据-费用表'!$A$6:$A$348,0)+1,MATCH($AB$55,'用友贴出原始数据-费用表'!$B$5:$AL$5,0)+1)</f>
        <v>0</v>
      </c>
      <c r="AC67" s="207">
        <f>INDEX('用友贴出原始数据-费用表'!$A$5:$AL$271,MATCH($B67&amp;"调整额",'用友贴出原始数据-费用表'!$A$6:$A$348,0)+1,MATCH($AC$55,'用友贴出原始数据-费用表'!$B$5:$AL$5,0)+1)</f>
        <v>0</v>
      </c>
    </row>
    <row r="68" spans="1:29">
      <c r="A68" s="360"/>
      <c r="B68" s="206" t="s">
        <v>124</v>
      </c>
      <c r="C68" s="208">
        <f t="shared" si="7"/>
        <v>0</v>
      </c>
      <c r="D68" s="207">
        <v>3018867.92</v>
      </c>
      <c r="E68" s="207">
        <f>INDEX('用友贴出原始数据-费用表'!$A$5:$AL$271,MATCH($B68&amp;"调整额",'用友贴出原始数据-费用表'!$A$6:$A$348,0)+1,MATCH($E$55,'用友贴出原始数据-费用表'!$B$5:$AL$5,0)+1)+G68+T68+AB68</f>
        <v>0</v>
      </c>
      <c r="F68" s="207">
        <f>INDEX('用友贴出原始数据-费用表'!$A$5:$AL$271,MATCH($B68&amp;"调整额",'用友贴出原始数据-费用表'!$A$6:$A$348,0)+1,MATCH($F$55,'用友贴出原始数据-费用表'!$B$5:$AL$5,0)+1)</f>
        <v>-3018867.92</v>
      </c>
      <c r="G68" s="207">
        <f>INDEX('用友贴出原始数据-费用表'!$A$5:$AL$271,MATCH($B68&amp;"调整额",'用友贴出原始数据-费用表'!$A$6:$A$348,0)+1,MATCH($G$55,'用友贴出原始数据-费用表'!$B$5:$AL$5,0)+1)</f>
        <v>0</v>
      </c>
      <c r="H68" s="207">
        <f t="shared" si="8"/>
        <v>0</v>
      </c>
      <c r="I68" s="207">
        <f>INDEX('用友贴出原始数据-费用表'!$A$5:$AL$271,MATCH($B68&amp;"调整额",'用友贴出原始数据-费用表'!$A$6:$A$348,0)+1,MATCH($I$55,'用友贴出原始数据-费用表'!$B$5:$AL$5,0)+1)</f>
        <v>0</v>
      </c>
      <c r="J68" s="207">
        <f>INDEX('用友贴出原始数据-费用表'!$A$5:$AL$271,MATCH($B68&amp;"调整额",'用友贴出原始数据-费用表'!$A$6:$A$348,0)+1,MATCH($J$55,'用友贴出原始数据-费用表'!$B$5:$AL$5,0)+1)</f>
        <v>0</v>
      </c>
      <c r="K68" s="207">
        <f>INDEX('用友贴出原始数据-费用表'!$A$5:$AL$271,MATCH($B68&amp;"调整额",'用友贴出原始数据-费用表'!$A$6:$A$348,0)+1,MATCH($K$55,'用友贴出原始数据-费用表'!$B$5:$AL$5,0)+1)</f>
        <v>0</v>
      </c>
      <c r="L68" s="207">
        <f t="shared" si="9"/>
        <v>0</v>
      </c>
      <c r="M68" s="207">
        <f>INDEX('用友贴出原始数据-费用表'!$A$5:$AL$271,MATCH($B68&amp;"调整额",'用友贴出原始数据-费用表'!$A$6:$A$348,0)+1,MATCH($M$55,'用友贴出原始数据-费用表'!$B$5:$AL$5,0)+1)</f>
        <v>0</v>
      </c>
      <c r="N68" s="207">
        <f>INDEX('用友贴出原始数据-费用表'!$A$5:$AL$271,MATCH($B68&amp;"调整额",'用友贴出原始数据-费用表'!$A$6:$A$348,0)+1,MATCH($N$55,'用友贴出原始数据-费用表'!$B$5:$AL$5,0)+1)</f>
        <v>0</v>
      </c>
      <c r="O68" s="207">
        <f>INDEX('用友贴出原始数据-费用表'!$A$5:$AL$271,MATCH($B68&amp;"调整额",'用友贴出原始数据-费用表'!$A$6:$A$348,0)+1,MATCH($O$55,'用友贴出原始数据-费用表'!$B$5:$AL$5,0)+1)</f>
        <v>0</v>
      </c>
      <c r="P68" s="207">
        <f>INDEX('用友贴出原始数据-费用表'!$A$5:$AL$271,MATCH($B68&amp;"调整额",'用友贴出原始数据-费用表'!$A$6:$A$348,0)+1,MATCH($P$55,'用友贴出原始数据-费用表'!$B$5:$AL$5,0)+1)</f>
        <v>0</v>
      </c>
      <c r="Q68" s="207">
        <f t="shared" si="10"/>
        <v>0</v>
      </c>
      <c r="R68" s="207">
        <f>INDEX('用友贴出原始数据-费用表'!$A$5:$AL$271,MATCH($B68&amp;"调整额",'用友贴出原始数据-费用表'!$A$6:$A$348,0)+1,MATCH($R$55,'用友贴出原始数据-费用表'!$B$5:$AL$5,0)+1)</f>
        <v>0</v>
      </c>
      <c r="S68" s="207">
        <f>INDEX('用友贴出原始数据-费用表'!$A$5:$AL$271,MATCH($B68&amp;"调整额",'用友贴出原始数据-费用表'!$A$6:$A$348,0)+1,MATCH($S$55,'用友贴出原始数据-费用表'!$B$5:$AL$5,0)+1)</f>
        <v>0</v>
      </c>
      <c r="T68" s="207">
        <f>INDEX('用友贴出原始数据-费用表'!$A$5:$AL$271,MATCH($B68&amp;"调整额",'用友贴出原始数据-费用表'!$A$6:$A$348,0)+1,MATCH($T$55,'用友贴出原始数据-费用表'!$B$5:$AL$5,0)+1)</f>
        <v>0</v>
      </c>
      <c r="U68" s="207">
        <f t="shared" si="11"/>
        <v>0</v>
      </c>
      <c r="V68" s="207">
        <f>INDEX('用友贴出原始数据-费用表'!$A$5:$AL$271,MATCH($B68&amp;"调整额",'用友贴出原始数据-费用表'!$A$6:$A$348,0)+1,MATCH($V$55,'用友贴出原始数据-费用表'!$B$5:$AL$5,0)+1)</f>
        <v>0</v>
      </c>
      <c r="W68" s="207">
        <f>INDEX('用友贴出原始数据-费用表'!$A$5:$AL$271,MATCH($B68&amp;"调整额",'用友贴出原始数据-费用表'!$A$6:$A$348,0)+1,MATCH($W$55,'用友贴出原始数据-费用表'!$B$5:$AL$5,0)+1)</f>
        <v>0</v>
      </c>
      <c r="X68" s="207">
        <f>INDEX('用友贴出原始数据-费用表'!$A$5:$AL$271,MATCH($B68&amp;"调整额",'用友贴出原始数据-费用表'!$A$6:$A$348,0)+1,MATCH($X$55,'用友贴出原始数据-费用表'!$B$5:$AL$5,0)+1)</f>
        <v>0</v>
      </c>
      <c r="Y68" s="207">
        <f>INDEX('用友贴出原始数据-费用表'!$A$5:$AL$271,MATCH($B68&amp;"调整额",'用友贴出原始数据-费用表'!$A$6:$A$348,0)+1,MATCH($Y$55,'用友贴出原始数据-费用表'!$B$5:$AL$5,0)+1)</f>
        <v>0</v>
      </c>
      <c r="Z68" s="207">
        <f>INDEX('用友贴出原始数据-费用表'!$A$5:$AL$271,MATCH($B68&amp;"调整额",'用友贴出原始数据-费用表'!$A$6:$A$348,0)+1,MATCH($Z$55,'用友贴出原始数据-费用表'!$B$5:$AL$5,0)+1)</f>
        <v>0</v>
      </c>
      <c r="AA68" s="207">
        <f>INDEX('用友贴出原始数据-费用表'!$A$5:$AL$271,MATCH($B68&amp;"调整额",'用友贴出原始数据-费用表'!$A$6:$A$348,0)+1,MATCH($AA$55,'用友贴出原始数据-费用表'!$B$5:$AL$5,0)+1)</f>
        <v>0</v>
      </c>
      <c r="AB68" s="207">
        <f>INDEX('用友贴出原始数据-费用表'!$A$5:$AL$271,MATCH($B68&amp;"调整额",'用友贴出原始数据-费用表'!$A$6:$A$348,0)+1,MATCH($AB$55,'用友贴出原始数据-费用表'!$B$5:$AL$5,0)+1)</f>
        <v>0</v>
      </c>
      <c r="AC68" s="207">
        <f>INDEX('用友贴出原始数据-费用表'!$A$5:$AL$271,MATCH($B68&amp;"调整额",'用友贴出原始数据-费用表'!$A$6:$A$348,0)+1,MATCH($AC$55,'用友贴出原始数据-费用表'!$B$5:$AL$5,0)+1)</f>
        <v>0</v>
      </c>
    </row>
    <row r="69" spans="1:29">
      <c r="A69" s="360"/>
      <c r="B69" s="206" t="s">
        <v>125</v>
      </c>
      <c r="C69" s="208">
        <f t="shared" si="7"/>
        <v>-1.0459189070388675E-10</v>
      </c>
      <c r="D69" s="207">
        <v>-1156287.1796250001</v>
      </c>
      <c r="E69" s="207">
        <f>INDEX('用友贴出原始数据-费用表'!$A$5:$AL$271,MATCH($B69&amp;"调整额",'用友贴出原始数据-费用表'!$A$6:$A$348,0)+1,MATCH($E$55,'用友贴出原始数据-费用表'!$B$5:$AL$5,0)+1)+G69+T69+AB69</f>
        <v>309514.313325</v>
      </c>
      <c r="F69" s="207">
        <f>INDEX('用友贴出原始数据-费用表'!$A$5:$AL$271,MATCH($B69&amp;"调整额",'用友贴出原始数据-费用表'!$A$6:$A$348,0)+1,MATCH($F$55,'用友贴出原始数据-费用表'!$B$5:$AL$5,0)+1)</f>
        <v>381183.77205000003</v>
      </c>
      <c r="G69" s="207">
        <f>INDEX('用友贴出原始数据-费用表'!$A$5:$AL$271,MATCH($B69&amp;"调整额",'用友贴出原始数据-费用表'!$A$6:$A$348,0)+1,MATCH($G$55,'用友贴出原始数据-费用表'!$B$5:$AL$5,0)+1)</f>
        <v>58678.976649999997</v>
      </c>
      <c r="H69" s="207">
        <f t="shared" si="8"/>
        <v>-207712.35869999998</v>
      </c>
      <c r="I69" s="207">
        <f>INDEX('用友贴出原始数据-费用表'!$A$5:$AL$271,MATCH($B69&amp;"调整额",'用友贴出原始数据-费用表'!$A$6:$A$348,0)+1,MATCH($I$55,'用友贴出原始数据-费用表'!$B$5:$AL$5,0)+1)</f>
        <v>-40276.650049999997</v>
      </c>
      <c r="J69" s="207">
        <f>INDEX('用友贴出原始数据-费用表'!$A$5:$AL$271,MATCH($B69&amp;"调整额",'用友贴出原始数据-费用表'!$A$6:$A$348,0)+1,MATCH($J$55,'用友贴出原始数据-费用表'!$B$5:$AL$5,0)+1)</f>
        <v>-3470.8826250000002</v>
      </c>
      <c r="K69" s="207">
        <f>INDEX('用友贴出原始数据-费用表'!$A$5:$AL$271,MATCH($B69&amp;"调整额",'用友贴出原始数据-费用表'!$A$6:$A$348,0)+1,MATCH($K$55,'用友贴出原始数据-费用表'!$B$5:$AL$5,0)+1)</f>
        <v>-163964.82602499999</v>
      </c>
      <c r="L69" s="207">
        <f t="shared" si="9"/>
        <v>-193682.18974999999</v>
      </c>
      <c r="M69" s="207">
        <f>INDEX('用友贴出原始数据-费用表'!$A$5:$AL$271,MATCH($B69&amp;"调整额",'用友贴出原始数据-费用表'!$A$6:$A$348,0)+1,MATCH($M$55,'用友贴出原始数据-费用表'!$B$5:$AL$5,0)+1)</f>
        <v>-360400.41537499998</v>
      </c>
      <c r="N69" s="207">
        <f>INDEX('用友贴出原始数据-费用表'!$A$5:$AL$271,MATCH($B69&amp;"调整额",'用友贴出原始数据-费用表'!$A$6:$A$348,0)+1,MATCH($N$55,'用友贴出原始数据-费用表'!$B$5:$AL$5,0)+1)</f>
        <v>195585.89522499999</v>
      </c>
      <c r="O69" s="207">
        <f>INDEX('用友贴出原始数据-费用表'!$A$5:$AL$271,MATCH($B69&amp;"调整额",'用友贴出原始数据-费用表'!$A$6:$A$348,0)+1,MATCH($O$55,'用友贴出原始数据-费用表'!$B$5:$AL$5,0)+1)</f>
        <v>-65461.060700000002</v>
      </c>
      <c r="P69" s="207">
        <f>INDEX('用友贴出原始数据-费用表'!$A$5:$AL$271,MATCH($B69&amp;"调整额",'用友贴出原始数据-费用表'!$A$6:$A$348,0)+1,MATCH($P$55,'用友贴出原始数据-费用表'!$B$5:$AL$5,0)+1)</f>
        <v>36593.391100000001</v>
      </c>
      <c r="Q69" s="207">
        <f t="shared" si="10"/>
        <v>871692.68339999998</v>
      </c>
      <c r="R69" s="207">
        <f>INDEX('用友贴出原始数据-费用表'!$A$5:$AL$271,MATCH($B69&amp;"调整额",'用友贴出原始数据-费用表'!$A$6:$A$348,0)+1,MATCH($R$55,'用友贴出原始数据-费用表'!$B$5:$AL$5,0)+1)</f>
        <v>877892.44654999999</v>
      </c>
      <c r="S69" s="207">
        <f>INDEX('用友贴出原始数据-费用表'!$A$5:$AL$271,MATCH($B69&amp;"调整额",'用友贴出原始数据-费用表'!$A$6:$A$348,0)+1,MATCH($S$55,'用友贴出原始数据-费用表'!$B$5:$AL$5,0)+1)</f>
        <v>-6199.7631499999998</v>
      </c>
      <c r="T69" s="207">
        <f>INDEX('用友贴出原始数据-费用表'!$A$5:$AL$271,MATCH($B69&amp;"调整额",'用友贴出原始数据-费用表'!$A$6:$A$348,0)+1,MATCH($T$55,'用友贴出原始数据-费用表'!$B$5:$AL$5,0)+1)</f>
        <v>0</v>
      </c>
      <c r="U69" s="207">
        <f t="shared" si="11"/>
        <v>-4709.0407000000005</v>
      </c>
      <c r="V69" s="207">
        <f>INDEX('用友贴出原始数据-费用表'!$A$5:$AL$271,MATCH($B69&amp;"调整额",'用友贴出原始数据-费用表'!$A$6:$A$348,0)+1,MATCH($V$55,'用友贴出原始数据-费用表'!$B$5:$AL$5,0)+1)</f>
        <v>7291.666725</v>
      </c>
      <c r="W69" s="207">
        <f>INDEX('用友贴出原始数据-费用表'!$A$5:$AL$271,MATCH($B69&amp;"调整额",'用友贴出原始数据-费用表'!$A$6:$A$348,0)+1,MATCH($W$55,'用友贴出原始数据-费用表'!$B$5:$AL$5,0)+1)</f>
        <v>-619.10379999999998</v>
      </c>
      <c r="X69" s="207">
        <f>INDEX('用友贴出原始数据-费用表'!$A$5:$AL$271,MATCH($B69&amp;"调整额",'用友贴出原始数据-费用表'!$A$6:$A$348,0)+1,MATCH($X$55,'用友贴出原始数据-费用表'!$B$5:$AL$5,0)+1)</f>
        <v>-9532.5471500000003</v>
      </c>
      <c r="Y69" s="207">
        <f>INDEX('用友贴出原始数据-费用表'!$A$5:$AL$271,MATCH($B69&amp;"调整额",'用友贴出原始数据-费用表'!$A$6:$A$348,0)+1,MATCH($Y$55,'用友贴出原始数据-费用表'!$B$5:$AL$5,0)+1)</f>
        <v>-1849.0564750000001</v>
      </c>
      <c r="Z69" s="207">
        <f>INDEX('用友贴出原始数据-费用表'!$A$5:$AL$271,MATCH($B69&amp;"调整额",'用友贴出原始数据-费用表'!$A$6:$A$348,0)+1,MATCH($Z$55,'用友贴出原始数据-费用表'!$B$5:$AL$5,0)+1)</f>
        <v>0</v>
      </c>
      <c r="AA69" s="207">
        <f>INDEX('用友贴出原始数据-费用表'!$A$5:$AL$271,MATCH($B69&amp;"调整额",'用友贴出原始数据-费用表'!$A$6:$A$348,0)+1,MATCH($AA$55,'用友贴出原始数据-费用表'!$B$5:$AL$5,0)+1)</f>
        <v>0</v>
      </c>
      <c r="AB69" s="207">
        <f>INDEX('用友贴出原始数据-费用表'!$A$5:$AL$271,MATCH($B69&amp;"调整额",'用友贴出原始数据-费用表'!$A$6:$A$348,0)+1,MATCH($AB$55,'用友贴出原始数据-费用表'!$B$5:$AL$5,0)+1)</f>
        <v>0</v>
      </c>
      <c r="AC69" s="207">
        <f>INDEX('用友贴出原始数据-费用表'!$A$5:$AL$271,MATCH($B69&amp;"调整额",'用友贴出原始数据-费用表'!$A$6:$A$348,0)+1,MATCH($AC$55,'用友贴出原始数据-费用表'!$B$5:$AL$5,0)+1)</f>
        <v>0</v>
      </c>
    </row>
    <row r="70" spans="1:29">
      <c r="A70" s="360"/>
      <c r="B70" s="206" t="s">
        <v>126</v>
      </c>
      <c r="C70" s="208">
        <f t="shared" si="7"/>
        <v>0</v>
      </c>
      <c r="D70" s="207">
        <v>0</v>
      </c>
      <c r="E70" s="207">
        <f>INDEX('用友贴出原始数据-费用表'!$A$5:$AL$271,MATCH($B70&amp;"调整额",'用友贴出原始数据-费用表'!$A$6:$A$348,0)+1,MATCH($E$55,'用友贴出原始数据-费用表'!$B$5:$AL$5,0)+1)+G70+T70+AB70</f>
        <v>0</v>
      </c>
      <c r="F70" s="207">
        <f>INDEX('用友贴出原始数据-费用表'!$A$5:$AL$271,MATCH($B70&amp;"调整额",'用友贴出原始数据-费用表'!$A$6:$A$348,0)+1,MATCH($F$55,'用友贴出原始数据-费用表'!$B$5:$AL$5,0)+1)</f>
        <v>0</v>
      </c>
      <c r="G70" s="207">
        <f>INDEX('用友贴出原始数据-费用表'!$A$5:$AL$271,MATCH($B70&amp;"调整额",'用友贴出原始数据-费用表'!$A$6:$A$348,0)+1,MATCH($G$55,'用友贴出原始数据-费用表'!$B$5:$AL$5,0)+1)</f>
        <v>0</v>
      </c>
      <c r="H70" s="207">
        <f t="shared" si="8"/>
        <v>0</v>
      </c>
      <c r="I70" s="207">
        <f>INDEX('用友贴出原始数据-费用表'!$A$5:$AL$271,MATCH($B70&amp;"调整额",'用友贴出原始数据-费用表'!$A$6:$A$348,0)+1,MATCH($I$55,'用友贴出原始数据-费用表'!$B$5:$AL$5,0)+1)</f>
        <v>0</v>
      </c>
      <c r="J70" s="207">
        <f>INDEX('用友贴出原始数据-费用表'!$A$5:$AL$271,MATCH($B70&amp;"调整额",'用友贴出原始数据-费用表'!$A$6:$A$348,0)+1,MATCH($J$55,'用友贴出原始数据-费用表'!$B$5:$AL$5,0)+1)</f>
        <v>0</v>
      </c>
      <c r="K70" s="207">
        <f>INDEX('用友贴出原始数据-费用表'!$A$5:$AL$271,MATCH($B70&amp;"调整额",'用友贴出原始数据-费用表'!$A$6:$A$348,0)+1,MATCH($K$55,'用友贴出原始数据-费用表'!$B$5:$AL$5,0)+1)</f>
        <v>0</v>
      </c>
      <c r="L70" s="207">
        <f t="shared" si="9"/>
        <v>0</v>
      </c>
      <c r="M70" s="207">
        <f>INDEX('用友贴出原始数据-费用表'!$A$5:$AL$271,MATCH($B70&amp;"调整额",'用友贴出原始数据-费用表'!$A$6:$A$348,0)+1,MATCH($M$55,'用友贴出原始数据-费用表'!$B$5:$AL$5,0)+1)</f>
        <v>0</v>
      </c>
      <c r="N70" s="207">
        <f>INDEX('用友贴出原始数据-费用表'!$A$5:$AL$271,MATCH($B70&amp;"调整额",'用友贴出原始数据-费用表'!$A$6:$A$348,0)+1,MATCH($N$55,'用友贴出原始数据-费用表'!$B$5:$AL$5,0)+1)</f>
        <v>0</v>
      </c>
      <c r="O70" s="207">
        <f>INDEX('用友贴出原始数据-费用表'!$A$5:$AL$271,MATCH($B70&amp;"调整额",'用友贴出原始数据-费用表'!$A$6:$A$348,0)+1,MATCH($O$55,'用友贴出原始数据-费用表'!$B$5:$AL$5,0)+1)</f>
        <v>0</v>
      </c>
      <c r="P70" s="207">
        <f>INDEX('用友贴出原始数据-费用表'!$A$5:$AL$271,MATCH($B70&amp;"调整额",'用友贴出原始数据-费用表'!$A$6:$A$348,0)+1,MATCH($P$55,'用友贴出原始数据-费用表'!$B$5:$AL$5,0)+1)</f>
        <v>0</v>
      </c>
      <c r="Q70" s="207">
        <f t="shared" si="10"/>
        <v>0</v>
      </c>
      <c r="R70" s="207">
        <f>INDEX('用友贴出原始数据-费用表'!$A$5:$AL$271,MATCH($B70&amp;"调整额",'用友贴出原始数据-费用表'!$A$6:$A$348,0)+1,MATCH($R$55,'用友贴出原始数据-费用表'!$B$5:$AL$5,0)+1)</f>
        <v>0</v>
      </c>
      <c r="S70" s="207">
        <f>INDEX('用友贴出原始数据-费用表'!$A$5:$AL$271,MATCH($B70&amp;"调整额",'用友贴出原始数据-费用表'!$A$6:$A$348,0)+1,MATCH($S$55,'用友贴出原始数据-费用表'!$B$5:$AL$5,0)+1)</f>
        <v>0</v>
      </c>
      <c r="T70" s="207">
        <f>INDEX('用友贴出原始数据-费用表'!$A$5:$AL$271,MATCH($B70&amp;"调整额",'用友贴出原始数据-费用表'!$A$6:$A$348,0)+1,MATCH($T$55,'用友贴出原始数据-费用表'!$B$5:$AL$5,0)+1)</f>
        <v>0</v>
      </c>
      <c r="U70" s="207">
        <f t="shared" si="11"/>
        <v>0</v>
      </c>
      <c r="V70" s="207">
        <f>INDEX('用友贴出原始数据-费用表'!$A$5:$AL$271,MATCH($B70&amp;"调整额",'用友贴出原始数据-费用表'!$A$6:$A$348,0)+1,MATCH($V$55,'用友贴出原始数据-费用表'!$B$5:$AL$5,0)+1)</f>
        <v>0</v>
      </c>
      <c r="W70" s="207">
        <f>INDEX('用友贴出原始数据-费用表'!$A$5:$AL$271,MATCH($B70&amp;"调整额",'用友贴出原始数据-费用表'!$A$6:$A$348,0)+1,MATCH($W$55,'用友贴出原始数据-费用表'!$B$5:$AL$5,0)+1)</f>
        <v>0</v>
      </c>
      <c r="X70" s="207">
        <f>INDEX('用友贴出原始数据-费用表'!$A$5:$AL$271,MATCH($B70&amp;"调整额",'用友贴出原始数据-费用表'!$A$6:$A$348,0)+1,MATCH($X$55,'用友贴出原始数据-费用表'!$B$5:$AL$5,0)+1)</f>
        <v>0</v>
      </c>
      <c r="Y70" s="207">
        <f>INDEX('用友贴出原始数据-费用表'!$A$5:$AL$271,MATCH($B70&amp;"调整额",'用友贴出原始数据-费用表'!$A$6:$A$348,0)+1,MATCH($Y$55,'用友贴出原始数据-费用表'!$B$5:$AL$5,0)+1)</f>
        <v>0</v>
      </c>
      <c r="Z70" s="207">
        <f>INDEX('用友贴出原始数据-费用表'!$A$5:$AL$271,MATCH($B70&amp;"调整额",'用友贴出原始数据-费用表'!$A$6:$A$348,0)+1,MATCH($Z$55,'用友贴出原始数据-费用表'!$B$5:$AL$5,0)+1)</f>
        <v>0</v>
      </c>
      <c r="AA70" s="207">
        <f>INDEX('用友贴出原始数据-费用表'!$A$5:$AL$271,MATCH($B70&amp;"调整额",'用友贴出原始数据-费用表'!$A$6:$A$348,0)+1,MATCH($AA$55,'用友贴出原始数据-费用表'!$B$5:$AL$5,0)+1)</f>
        <v>0</v>
      </c>
      <c r="AB70" s="207">
        <f>INDEX('用友贴出原始数据-费用表'!$A$5:$AL$271,MATCH($B70&amp;"调整额",'用友贴出原始数据-费用表'!$A$6:$A$348,0)+1,MATCH($AB$55,'用友贴出原始数据-费用表'!$B$5:$AL$5,0)+1)</f>
        <v>0</v>
      </c>
      <c r="AC70" s="207">
        <f>INDEX('用友贴出原始数据-费用表'!$A$5:$AL$271,MATCH($B70&amp;"调整额",'用友贴出原始数据-费用表'!$A$6:$A$348,0)+1,MATCH($AC$55,'用友贴出原始数据-费用表'!$B$5:$AL$5,0)+1)</f>
        <v>0</v>
      </c>
    </row>
    <row r="71" spans="1:29" ht="13.5" customHeight="1">
      <c r="A71" s="360"/>
      <c r="B71" s="206" t="s">
        <v>127</v>
      </c>
      <c r="C71" s="208">
        <f t="shared" si="7"/>
        <v>0</v>
      </c>
      <c r="D71" s="207"/>
      <c r="E71" s="207">
        <f>INDEX('用友贴出原始数据-费用表'!$A$5:$AL$271,MATCH($B71&amp;"调整额",'用友贴出原始数据-费用表'!$A$6:$A$348,0)+1,MATCH($E$55,'用友贴出原始数据-费用表'!$B$5:$AL$5,0)+1)+G71+T71+AB71</f>
        <v>0</v>
      </c>
      <c r="F71" s="207">
        <f>INDEX('用友贴出原始数据-费用表'!$A$5:$AL$271,MATCH($B71&amp;"调整额",'用友贴出原始数据-费用表'!$A$6:$A$348,0)+1,MATCH($F$55,'用友贴出原始数据-费用表'!$B$5:$AL$5,0)+1)</f>
        <v>0</v>
      </c>
      <c r="G71" s="207">
        <f>INDEX('用友贴出原始数据-费用表'!$A$5:$AL$271,MATCH($B71&amp;"调整额",'用友贴出原始数据-费用表'!$A$6:$A$348,0)+1,MATCH($G$55,'用友贴出原始数据-费用表'!$B$5:$AL$5,0)+1)</f>
        <v>0</v>
      </c>
      <c r="H71" s="207">
        <f t="shared" si="8"/>
        <v>0</v>
      </c>
      <c r="I71" s="207">
        <f>INDEX('用友贴出原始数据-费用表'!$A$5:$AL$271,MATCH($B71&amp;"调整额",'用友贴出原始数据-费用表'!$A$6:$A$348,0)+1,MATCH($I$55,'用友贴出原始数据-费用表'!$B$5:$AL$5,0)+1)</f>
        <v>0</v>
      </c>
      <c r="J71" s="207">
        <f>INDEX('用友贴出原始数据-费用表'!$A$5:$AL$271,MATCH($B71&amp;"调整额",'用友贴出原始数据-费用表'!$A$6:$A$348,0)+1,MATCH($J$55,'用友贴出原始数据-费用表'!$B$5:$AL$5,0)+1)</f>
        <v>0</v>
      </c>
      <c r="K71" s="207">
        <f>INDEX('用友贴出原始数据-费用表'!$A$5:$AL$271,MATCH($B71&amp;"调整额",'用友贴出原始数据-费用表'!$A$6:$A$348,0)+1,MATCH($K$55,'用友贴出原始数据-费用表'!$B$5:$AL$5,0)+1)</f>
        <v>0</v>
      </c>
      <c r="L71" s="207">
        <f t="shared" si="9"/>
        <v>0</v>
      </c>
      <c r="M71" s="207">
        <f>INDEX('用友贴出原始数据-费用表'!$A$5:$AL$271,MATCH($B71&amp;"调整额",'用友贴出原始数据-费用表'!$A$6:$A$348,0)+1,MATCH($M$55,'用友贴出原始数据-费用表'!$B$5:$AL$5,0)+1)</f>
        <v>0</v>
      </c>
      <c r="N71" s="207">
        <f>INDEX('用友贴出原始数据-费用表'!$A$5:$AL$271,MATCH($B71&amp;"调整额",'用友贴出原始数据-费用表'!$A$6:$A$348,0)+1,MATCH($N$55,'用友贴出原始数据-费用表'!$B$5:$AL$5,0)+1)</f>
        <v>0</v>
      </c>
      <c r="O71" s="207">
        <f>INDEX('用友贴出原始数据-费用表'!$A$5:$AL$271,MATCH($B71&amp;"调整额",'用友贴出原始数据-费用表'!$A$6:$A$348,0)+1,MATCH($O$55,'用友贴出原始数据-费用表'!$B$5:$AL$5,0)+1)</f>
        <v>0</v>
      </c>
      <c r="P71" s="207">
        <f>INDEX('用友贴出原始数据-费用表'!$A$5:$AL$271,MATCH($B71&amp;"调整额",'用友贴出原始数据-费用表'!$A$6:$A$348,0)+1,MATCH($P$55,'用友贴出原始数据-费用表'!$B$5:$AL$5,0)+1)</f>
        <v>0</v>
      </c>
      <c r="Q71" s="207">
        <f t="shared" si="10"/>
        <v>0</v>
      </c>
      <c r="R71" s="207">
        <f>INDEX('用友贴出原始数据-费用表'!$A$5:$AL$271,MATCH($B71&amp;"调整额",'用友贴出原始数据-费用表'!$A$6:$A$348,0)+1,MATCH($R$55,'用友贴出原始数据-费用表'!$B$5:$AL$5,0)+1)</f>
        <v>0</v>
      </c>
      <c r="S71" s="207">
        <f>INDEX('用友贴出原始数据-费用表'!$A$5:$AL$271,MATCH($B71&amp;"调整额",'用友贴出原始数据-费用表'!$A$6:$A$348,0)+1,MATCH($S$55,'用友贴出原始数据-费用表'!$B$5:$AL$5,0)+1)</f>
        <v>0</v>
      </c>
      <c r="T71" s="207">
        <f>INDEX('用友贴出原始数据-费用表'!$A$5:$AL$271,MATCH($B71&amp;"调整额",'用友贴出原始数据-费用表'!$A$6:$A$348,0)+1,MATCH($T$55,'用友贴出原始数据-费用表'!$B$5:$AL$5,0)+1)</f>
        <v>0</v>
      </c>
      <c r="U71" s="207">
        <f t="shared" si="11"/>
        <v>0</v>
      </c>
      <c r="V71" s="207">
        <f>INDEX('用友贴出原始数据-费用表'!$A$5:$AL$271,MATCH($B71&amp;"调整额",'用友贴出原始数据-费用表'!$A$6:$A$348,0)+1,MATCH($V$55,'用友贴出原始数据-费用表'!$B$5:$AL$5,0)+1)</f>
        <v>0</v>
      </c>
      <c r="W71" s="207">
        <f>INDEX('用友贴出原始数据-费用表'!$A$5:$AL$271,MATCH($B71&amp;"调整额",'用友贴出原始数据-费用表'!$A$6:$A$348,0)+1,MATCH($W$55,'用友贴出原始数据-费用表'!$B$5:$AL$5,0)+1)</f>
        <v>0</v>
      </c>
      <c r="X71" s="207">
        <f>INDEX('用友贴出原始数据-费用表'!$A$5:$AL$271,MATCH($B71&amp;"调整额",'用友贴出原始数据-费用表'!$A$6:$A$348,0)+1,MATCH($X$55,'用友贴出原始数据-费用表'!$B$5:$AL$5,0)+1)</f>
        <v>0</v>
      </c>
      <c r="Y71" s="207">
        <f>INDEX('用友贴出原始数据-费用表'!$A$5:$AL$271,MATCH($B71&amp;"调整额",'用友贴出原始数据-费用表'!$A$6:$A$348,0)+1,MATCH($Y$55,'用友贴出原始数据-费用表'!$B$5:$AL$5,0)+1)</f>
        <v>0</v>
      </c>
      <c r="Z71" s="207">
        <f>INDEX('用友贴出原始数据-费用表'!$A$5:$AL$271,MATCH($B71&amp;"调整额",'用友贴出原始数据-费用表'!$A$6:$A$348,0)+1,MATCH($Z$55,'用友贴出原始数据-费用表'!$B$5:$AL$5,0)+1)</f>
        <v>0</v>
      </c>
      <c r="AA71" s="207">
        <f>INDEX('用友贴出原始数据-费用表'!$A$5:$AL$271,MATCH($B71&amp;"调整额",'用友贴出原始数据-费用表'!$A$6:$A$348,0)+1,MATCH($AA$55,'用友贴出原始数据-费用表'!$B$5:$AL$5,0)+1)</f>
        <v>0</v>
      </c>
      <c r="AB71" s="207">
        <f>INDEX('用友贴出原始数据-费用表'!$A$5:$AL$271,MATCH($B71&amp;"调整额",'用友贴出原始数据-费用表'!$A$6:$A$348,0)+1,MATCH($AB$55,'用友贴出原始数据-费用表'!$B$5:$AL$5,0)+1)</f>
        <v>0</v>
      </c>
      <c r="AC71" s="207">
        <f>INDEX('用友贴出原始数据-费用表'!$A$5:$AL$271,MATCH($B71&amp;"调整额",'用友贴出原始数据-费用表'!$A$6:$A$348,0)+1,MATCH($AC$55,'用友贴出原始数据-费用表'!$B$5:$AL$5,0)+1)</f>
        <v>0</v>
      </c>
    </row>
    <row r="72" spans="1:29">
      <c r="A72" s="361"/>
      <c r="B72" s="211" t="s">
        <v>121</v>
      </c>
      <c r="C72" s="212">
        <f t="shared" si="7"/>
        <v>106131.82999999984</v>
      </c>
      <c r="D72" s="212">
        <f>SUM(D67:D71)</f>
        <v>922758.75037499983</v>
      </c>
      <c r="E72" s="212">
        <f t="shared" ref="E72:Y72" si="13">SUM(E67:E71)</f>
        <v>309514.313325</v>
      </c>
      <c r="F72" s="212">
        <f t="shared" si="13"/>
        <v>-2625286.52795</v>
      </c>
      <c r="G72" s="212">
        <f t="shared" si="13"/>
        <v>58678.976649999997</v>
      </c>
      <c r="H72" s="212">
        <f t="shared" si="13"/>
        <v>-171121.60869999998</v>
      </c>
      <c r="I72" s="212">
        <f t="shared" si="13"/>
        <v>-40276.650049999997</v>
      </c>
      <c r="J72" s="212">
        <f t="shared" si="13"/>
        <v>33119.867375000002</v>
      </c>
      <c r="K72" s="212">
        <f t="shared" si="13"/>
        <v>-163964.82602499999</v>
      </c>
      <c r="L72" s="212">
        <f t="shared" si="13"/>
        <v>1496265.2602500001</v>
      </c>
      <c r="M72" s="212">
        <f t="shared" si="13"/>
        <v>-360400.41537499998</v>
      </c>
      <c r="N72" s="212">
        <f t="shared" si="13"/>
        <v>195585.89522499999</v>
      </c>
      <c r="O72" s="212">
        <f t="shared" si="13"/>
        <v>1624486.3892999999</v>
      </c>
      <c r="P72" s="212">
        <f t="shared" si="13"/>
        <v>36593.391100000001</v>
      </c>
      <c r="Q72" s="212">
        <f t="shared" si="13"/>
        <v>871692.68339999998</v>
      </c>
      <c r="R72" s="212">
        <f t="shared" si="13"/>
        <v>877892.44654999999</v>
      </c>
      <c r="S72" s="212">
        <f t="shared" si="13"/>
        <v>-6199.7631499999998</v>
      </c>
      <c r="T72" s="212">
        <f t="shared" si="13"/>
        <v>0</v>
      </c>
      <c r="U72" s="212">
        <f t="shared" si="11"/>
        <v>-697691.04070000001</v>
      </c>
      <c r="V72" s="212">
        <f t="shared" si="13"/>
        <v>7291.666725</v>
      </c>
      <c r="W72" s="212">
        <f t="shared" si="13"/>
        <v>-619.10379999999998</v>
      </c>
      <c r="X72" s="212">
        <f t="shared" si="13"/>
        <v>-702514.54715</v>
      </c>
      <c r="Y72" s="212">
        <f t="shared" si="13"/>
        <v>-1849.0564750000001</v>
      </c>
      <c r="Z72" s="212">
        <f t="shared" ref="Z72" si="14">SUM(Z67:Z71)</f>
        <v>0</v>
      </c>
      <c r="AA72" s="212">
        <f t="shared" ref="AA72" si="15">SUM(AA67:AA71)</f>
        <v>0</v>
      </c>
      <c r="AB72" s="212">
        <f t="shared" ref="AB72" si="16">SUM(AB67:AB71)</f>
        <v>0</v>
      </c>
      <c r="AC72" s="212">
        <f t="shared" ref="AC72" si="17">SUM(AC67:AC71)</f>
        <v>0</v>
      </c>
    </row>
    <row r="73" spans="1:29" ht="13.5" customHeight="1">
      <c r="A73" s="356" t="s">
        <v>128</v>
      </c>
      <c r="B73" s="206" t="s">
        <v>129</v>
      </c>
      <c r="C73" s="208">
        <f t="shared" si="7"/>
        <v>-106131.83000000002</v>
      </c>
      <c r="D73" s="207"/>
      <c r="E73" s="207">
        <f>INDEX('用友贴出原始数据-费用表'!$A$5:$AL$271,MATCH($B73&amp;"调整额",'用友贴出原始数据-费用表'!$A$6:$A$348,0)+1,MATCH($E$55,'用友贴出原始数据-费用表'!$B$5:$AL$5,0)+1)+G73+T73+AB73</f>
        <v>-148636.83000000002</v>
      </c>
      <c r="F73" s="207">
        <f>INDEX('用友贴出原始数据-费用表'!$A$5:$AL$271,MATCH($B73&amp;"调整额",'用友贴出原始数据-费用表'!$A$6:$A$348,0)+1,MATCH($F$55,'用友贴出原始数据-费用表'!$B$5:$AL$5,0)+1)</f>
        <v>10080</v>
      </c>
      <c r="G73" s="207">
        <f>INDEX('用友贴出原始数据-费用表'!$A$5:$AL$271,MATCH($B73&amp;"调整额",'用友贴出原始数据-费用表'!$A$6:$A$348,0)+1,MATCH($G$55,'用友贴出原始数据-费用表'!$B$5:$AL$5,0)+1)</f>
        <v>-95426.83</v>
      </c>
      <c r="H73" s="207">
        <f t="shared" si="8"/>
        <v>0</v>
      </c>
      <c r="I73" s="207">
        <f>INDEX('用友贴出原始数据-费用表'!$A$5:$AL$271,MATCH($B73&amp;"调整额",'用友贴出原始数据-费用表'!$A$6:$A$348,0)+1,MATCH($I$55,'用友贴出原始数据-费用表'!$B$5:$AL$5,0)+1)</f>
        <v>0</v>
      </c>
      <c r="J73" s="207">
        <f>INDEX('用友贴出原始数据-费用表'!$A$5:$AL$271,MATCH($B73&amp;"调整额",'用友贴出原始数据-费用表'!$A$6:$A$348,0)+1,MATCH($J$55,'用友贴出原始数据-费用表'!$B$5:$AL$5,0)+0)</f>
        <v>0</v>
      </c>
      <c r="K73" s="207">
        <f>INDEX('用友贴出原始数据-费用表'!$A$5:$AL$271,MATCH($B73&amp;"调整额",'用友贴出原始数据-费用表'!$A$6:$A$348,0)+1,MATCH($K$55,'用友贴出原始数据-费用表'!$B$5:$AL$5,0)+1)</f>
        <v>0</v>
      </c>
      <c r="L73" s="207">
        <f t="shared" si="9"/>
        <v>0</v>
      </c>
      <c r="M73" s="207">
        <f>INDEX('用友贴出原始数据-费用表'!$A$5:$AL$271,MATCH($B73&amp;"调整额",'用友贴出原始数据-费用表'!$A$6:$A$348,0)+1,MATCH($M$55,'用友贴出原始数据-费用表'!$B$5:$AL$5,0)+1)</f>
        <v>0</v>
      </c>
      <c r="N73" s="207">
        <f>INDEX('用友贴出原始数据-费用表'!$A$5:$AL$271,MATCH($B73&amp;"调整额",'用友贴出原始数据-费用表'!$A$6:$A$348,0)+1,MATCH($N$55,'用友贴出原始数据-费用表'!$B$5:$AL$5,0)+1)</f>
        <v>0</v>
      </c>
      <c r="O73" s="207">
        <f>INDEX('用友贴出原始数据-费用表'!$A$5:$AL$271,MATCH($B73&amp;"调整额",'用友贴出原始数据-费用表'!$A$6:$A$348,0)+1,MATCH($O$55,'用友贴出原始数据-费用表'!$B$5:$AL$5,0)+1)</f>
        <v>0</v>
      </c>
      <c r="P73" s="207">
        <f>INDEX('用友贴出原始数据-费用表'!$A$5:$AL$271,MATCH($B73&amp;"调整额",'用友贴出原始数据-费用表'!$A$6:$A$348,0)+1,MATCH($P$55,'用友贴出原始数据-费用表'!$B$5:$AL$5,0)+1)</f>
        <v>0</v>
      </c>
      <c r="Q73" s="207">
        <f t="shared" si="10"/>
        <v>0</v>
      </c>
      <c r="R73" s="207">
        <f>INDEX('用友贴出原始数据-费用表'!$A$5:$AL$271,MATCH($B73&amp;"调整额",'用友贴出原始数据-费用表'!$A$6:$A$348,0)+1,MATCH($R$55,'用友贴出原始数据-费用表'!$B$5:$AL$5,0)+1)</f>
        <v>0</v>
      </c>
      <c r="S73" s="207">
        <f>INDEX('用友贴出原始数据-费用表'!$A$5:$AL$271,MATCH($B73&amp;"调整额",'用友贴出原始数据-费用表'!$A$6:$A$348,0)+1,MATCH($S$55,'用友贴出原始数据-费用表'!$B$5:$AL$5,0)+1)</f>
        <v>0</v>
      </c>
      <c r="T73" s="207">
        <f>INDEX('用友贴出原始数据-费用表'!$A$5:$AL$271,MATCH($B73&amp;"调整额",'用友贴出原始数据-费用表'!$A$6:$A$348,0)+1,MATCH($T$55,'用友贴出原始数据-费用表'!$B$5:$AL$5,0)+1)</f>
        <v>0</v>
      </c>
      <c r="U73" s="207">
        <f t="shared" si="11"/>
        <v>32425</v>
      </c>
      <c r="V73" s="207">
        <f>INDEX('用友贴出原始数据-费用表'!$A$5:$AL$271,MATCH($B73&amp;"调整额",'用友贴出原始数据-费用表'!$A$6:$A$348,0)+1,MATCH($V$55,'用友贴出原始数据-费用表'!$B$5:$AL$5,0)+1)</f>
        <v>15460</v>
      </c>
      <c r="W73" s="207">
        <f>INDEX('用友贴出原始数据-费用表'!$A$5:$AL$271,MATCH($B73&amp;"调整额",'用友贴出原始数据-费用表'!$A$6:$A$348,0)+1,MATCH($W$55,'用友贴出原始数据-费用表'!$B$5:$AL$5,0)+1)</f>
        <v>0</v>
      </c>
      <c r="X73" s="207">
        <f>INDEX('用友贴出原始数据-费用表'!$A$5:$AL$271,MATCH($B73&amp;"调整额",'用友贴出原始数据-费用表'!$A$6:$A$348,0)+1,MATCH($X$55,'用友贴出原始数据-费用表'!$B$5:$AL$5,0)+1)</f>
        <v>16965</v>
      </c>
      <c r="Y73" s="207">
        <f>INDEX('用友贴出原始数据-费用表'!$A$5:$AL$271,MATCH($B73&amp;"调整额",'用友贴出原始数据-费用表'!$A$6:$A$348,0)+1,MATCH($Y$55,'用友贴出原始数据-费用表'!$B$5:$AL$5,0)+1)</f>
        <v>0</v>
      </c>
      <c r="Z73" s="207">
        <f>INDEX('用友贴出原始数据-费用表'!$A$5:$AL$271,MATCH($B73&amp;"调整额",'用友贴出原始数据-费用表'!$A$6:$A$348,0)+1,MATCH($Z$55,'用友贴出原始数据-费用表'!$B$5:$AL$5,0)+1)</f>
        <v>0</v>
      </c>
      <c r="AA73" s="207">
        <f>INDEX('用友贴出原始数据-费用表'!$A$5:$AL$271,MATCH($B73&amp;"调整额",'用友贴出原始数据-费用表'!$A$6:$A$348,0)+1,MATCH($AA$55,'用友贴出原始数据-费用表'!$B$5:$AL$5,0)+1)</f>
        <v>0</v>
      </c>
      <c r="AB73" s="207">
        <f>INDEX('用友贴出原始数据-费用表'!$A$5:$AL$271,MATCH($B73&amp;"调整额",'用友贴出原始数据-费用表'!$A$6:$A$348,0)+1,MATCH($AB$55,'用友贴出原始数据-费用表'!$B$5:$AL$5,0)+1)</f>
        <v>0</v>
      </c>
      <c r="AC73" s="207">
        <f>INDEX('用友贴出原始数据-费用表'!$A$5:$AL$271,MATCH($B73&amp;"调整额",'用友贴出原始数据-费用表'!$A$6:$A$348,0)+1,MATCH($AC$55,'用友贴出原始数据-费用表'!$B$5:$AL$5,0)+1)</f>
        <v>0</v>
      </c>
    </row>
    <row r="74" spans="1:29">
      <c r="A74" s="357"/>
      <c r="B74" s="206" t="s">
        <v>130</v>
      </c>
      <c r="C74" s="208">
        <f t="shared" si="7"/>
        <v>0</v>
      </c>
      <c r="D74" s="207"/>
      <c r="E74" s="207">
        <f>INDEX('用友贴出原始数据-费用表'!$A$5:$AL$271,MATCH($B74&amp;"调整额",'用友贴出原始数据-费用表'!$A$6:$A$348,0)+1,MATCH($E$55,'用友贴出原始数据-费用表'!$B$5:$AL$5,0)+1)+G74+T74+AB74</f>
        <v>0</v>
      </c>
      <c r="F74" s="207">
        <f>INDEX('用友贴出原始数据-费用表'!$A$5:$AL$271,MATCH($B74&amp;"调整额",'用友贴出原始数据-费用表'!$A$6:$A$348,0)+1,MATCH($F$55,'用友贴出原始数据-费用表'!$B$5:$AL$5,0)+1)</f>
        <v>0</v>
      </c>
      <c r="G74" s="207">
        <f>INDEX('用友贴出原始数据-费用表'!$A$5:$AL$271,MATCH($B74&amp;"调整额",'用友贴出原始数据-费用表'!$A$6:$A$348,0)+1,MATCH($G$55,'用友贴出原始数据-费用表'!$B$5:$AL$5,0)+1)</f>
        <v>0</v>
      </c>
      <c r="H74" s="207">
        <f t="shared" si="8"/>
        <v>0</v>
      </c>
      <c r="I74" s="207">
        <f>INDEX('用友贴出原始数据-费用表'!$A$5:$AL$271,MATCH($B74&amp;"调整额",'用友贴出原始数据-费用表'!$A$6:$A$348,0)+1,MATCH($I$55,'用友贴出原始数据-费用表'!$B$5:$AL$5,0)+1)</f>
        <v>0</v>
      </c>
      <c r="J74" s="207">
        <f>INDEX('用友贴出原始数据-费用表'!$A$5:$AL$271,MATCH($B74&amp;"调整额",'用友贴出原始数据-费用表'!$A$6:$A$348,0)+1,MATCH($J$55,'用友贴出原始数据-费用表'!$B$5:$AL$5,0)+0)</f>
        <v>0</v>
      </c>
      <c r="K74" s="207">
        <f>INDEX('用友贴出原始数据-费用表'!$A$5:$AL$271,MATCH($B74&amp;"调整额",'用友贴出原始数据-费用表'!$A$6:$A$348,0)+1,MATCH($K$55,'用友贴出原始数据-费用表'!$B$5:$AL$5,0)+1)</f>
        <v>0</v>
      </c>
      <c r="L74" s="207">
        <f t="shared" si="9"/>
        <v>0</v>
      </c>
      <c r="M74" s="207">
        <f>INDEX('用友贴出原始数据-费用表'!$A$5:$AL$271,MATCH($B74&amp;"调整额",'用友贴出原始数据-费用表'!$A$6:$A$348,0)+1,MATCH($M$55,'用友贴出原始数据-费用表'!$B$5:$AL$5,0)+1)</f>
        <v>0</v>
      </c>
      <c r="N74" s="207">
        <f>INDEX('用友贴出原始数据-费用表'!$A$5:$AL$271,MATCH($B74&amp;"调整额",'用友贴出原始数据-费用表'!$A$6:$A$348,0)+1,MATCH($N$55,'用友贴出原始数据-费用表'!$B$5:$AL$5,0)+1)</f>
        <v>0</v>
      </c>
      <c r="O74" s="207">
        <f>INDEX('用友贴出原始数据-费用表'!$A$5:$AL$271,MATCH($B74&amp;"调整额",'用友贴出原始数据-费用表'!$A$6:$A$348,0)+1,MATCH($O$55,'用友贴出原始数据-费用表'!$B$5:$AL$5,0)+1)</f>
        <v>0</v>
      </c>
      <c r="P74" s="207">
        <f>INDEX('用友贴出原始数据-费用表'!$A$5:$AL$271,MATCH($B74&amp;"调整额",'用友贴出原始数据-费用表'!$A$6:$A$348,0)+1,MATCH($P$55,'用友贴出原始数据-费用表'!$B$5:$AL$5,0)+1)</f>
        <v>0</v>
      </c>
      <c r="Q74" s="207">
        <f t="shared" si="10"/>
        <v>0</v>
      </c>
      <c r="R74" s="207">
        <f>INDEX('用友贴出原始数据-费用表'!$A$5:$AL$271,MATCH($B74&amp;"调整额",'用友贴出原始数据-费用表'!$A$6:$A$348,0)+1,MATCH($R$55,'用友贴出原始数据-费用表'!$B$5:$AL$5,0)+1)</f>
        <v>0</v>
      </c>
      <c r="S74" s="207">
        <f>INDEX('用友贴出原始数据-费用表'!$A$5:$AL$271,MATCH($B74&amp;"调整额",'用友贴出原始数据-费用表'!$A$6:$A$348,0)+1,MATCH($S$55,'用友贴出原始数据-费用表'!$B$5:$AL$5,0)+1)</f>
        <v>0</v>
      </c>
      <c r="T74" s="207">
        <f>INDEX('用友贴出原始数据-费用表'!$A$5:$AL$271,MATCH($B74&amp;"调整额",'用友贴出原始数据-费用表'!$A$6:$A$348,0)+1,MATCH($T$55,'用友贴出原始数据-费用表'!$B$5:$AL$5,0)+1)</f>
        <v>0</v>
      </c>
      <c r="U74" s="207">
        <f t="shared" si="11"/>
        <v>0</v>
      </c>
      <c r="V74" s="207">
        <f>INDEX('用友贴出原始数据-费用表'!$A$5:$AL$271,MATCH($B74&amp;"调整额",'用友贴出原始数据-费用表'!$A$6:$A$348,0)+1,MATCH($V$55,'用友贴出原始数据-费用表'!$B$5:$AL$5,0)+1)</f>
        <v>0</v>
      </c>
      <c r="W74" s="207">
        <f>INDEX('用友贴出原始数据-费用表'!$A$5:$AL$271,MATCH($B74&amp;"调整额",'用友贴出原始数据-费用表'!$A$6:$A$348,0)+1,MATCH($W$55,'用友贴出原始数据-费用表'!$B$5:$AL$5,0)+1)</f>
        <v>0</v>
      </c>
      <c r="X74" s="207">
        <f>INDEX('用友贴出原始数据-费用表'!$A$5:$AL$271,MATCH($B74&amp;"调整额",'用友贴出原始数据-费用表'!$A$6:$A$348,0)+1,MATCH($X$55,'用友贴出原始数据-费用表'!$B$5:$AL$5,0)+1)</f>
        <v>0</v>
      </c>
      <c r="Y74" s="207">
        <f>INDEX('用友贴出原始数据-费用表'!$A$5:$AL$271,MATCH($B74&amp;"调整额",'用友贴出原始数据-费用表'!$A$6:$A$348,0)+1,MATCH($Y$55,'用友贴出原始数据-费用表'!$B$5:$AL$5,0)+1)</f>
        <v>0</v>
      </c>
      <c r="Z74" s="207">
        <f>INDEX('用友贴出原始数据-费用表'!$A$5:$AL$271,MATCH($B74&amp;"调整额",'用友贴出原始数据-费用表'!$A$6:$A$348,0)+1,MATCH($Z$55,'用友贴出原始数据-费用表'!$B$5:$AL$5,0)+1)</f>
        <v>0</v>
      </c>
      <c r="AA74" s="207">
        <f>INDEX('用友贴出原始数据-费用表'!$A$5:$AL$271,MATCH($B74&amp;"调整额",'用友贴出原始数据-费用表'!$A$6:$A$348,0)+1,MATCH($AA$55,'用友贴出原始数据-费用表'!$B$5:$AL$5,0)+1)</f>
        <v>0</v>
      </c>
      <c r="AB74" s="207">
        <f>INDEX('用友贴出原始数据-费用表'!$A$5:$AL$271,MATCH($B74&amp;"调整额",'用友贴出原始数据-费用表'!$A$6:$A$348,0)+1,MATCH($AB$55,'用友贴出原始数据-费用表'!$B$5:$AL$5,0)+1)</f>
        <v>0</v>
      </c>
      <c r="AC74" s="207">
        <f>INDEX('用友贴出原始数据-费用表'!$A$5:$AL$271,MATCH($B74&amp;"调整额",'用友贴出原始数据-费用表'!$A$6:$A$348,0)+1,MATCH($AC$55,'用友贴出原始数据-费用表'!$B$5:$AL$5,0)+1)</f>
        <v>0</v>
      </c>
    </row>
    <row r="75" spans="1:29">
      <c r="A75" s="357"/>
      <c r="B75" s="206" t="s">
        <v>131</v>
      </c>
      <c r="C75" s="208">
        <f t="shared" si="7"/>
        <v>0</v>
      </c>
      <c r="D75" s="207"/>
      <c r="E75" s="207">
        <f>INDEX('用友贴出原始数据-费用表'!$A$5:$AL$271,MATCH($B75&amp;"调整额",'用友贴出原始数据-费用表'!$A$6:$A$348,0)+1,MATCH($E$55,'用友贴出原始数据-费用表'!$B$5:$AL$5,0)+1)+G75+T75+AB75</f>
        <v>0</v>
      </c>
      <c r="F75" s="207">
        <f>INDEX('用友贴出原始数据-费用表'!$A$5:$AL$271,MATCH($B75&amp;"调整额",'用友贴出原始数据-费用表'!$A$6:$A$348,0)+1,MATCH($F$55,'用友贴出原始数据-费用表'!$B$5:$AL$5,0)+1)</f>
        <v>0</v>
      </c>
      <c r="G75" s="207">
        <f>INDEX('用友贴出原始数据-费用表'!$A$5:$AL$271,MATCH($B75&amp;"调整额",'用友贴出原始数据-费用表'!$A$6:$A$348,0)+1,MATCH($G$55,'用友贴出原始数据-费用表'!$B$5:$AL$5,0)+1)</f>
        <v>0</v>
      </c>
      <c r="H75" s="207">
        <f t="shared" si="8"/>
        <v>0</v>
      </c>
      <c r="I75" s="207">
        <f>INDEX('用友贴出原始数据-费用表'!$A$5:$AL$271,MATCH($B75&amp;"调整额",'用友贴出原始数据-费用表'!$A$6:$A$348,0)+1,MATCH($I$55,'用友贴出原始数据-费用表'!$B$5:$AL$5,0)+1)</f>
        <v>0</v>
      </c>
      <c r="J75" s="207">
        <f>INDEX('用友贴出原始数据-费用表'!$A$5:$AL$271,MATCH($B75&amp;"调整额",'用友贴出原始数据-费用表'!$A$6:$A$348,0)+1,MATCH($J$55,'用友贴出原始数据-费用表'!$B$5:$AL$5,0)+0)</f>
        <v>0</v>
      </c>
      <c r="K75" s="207">
        <f>INDEX('用友贴出原始数据-费用表'!$A$5:$AL$271,MATCH($B75&amp;"调整额",'用友贴出原始数据-费用表'!$A$6:$A$348,0)+1,MATCH($K$55,'用友贴出原始数据-费用表'!$B$5:$AL$5,0)+1)</f>
        <v>0</v>
      </c>
      <c r="L75" s="207">
        <f t="shared" si="9"/>
        <v>0</v>
      </c>
      <c r="M75" s="207">
        <f>INDEX('用友贴出原始数据-费用表'!$A$5:$AL$271,MATCH($B75&amp;"调整额",'用友贴出原始数据-费用表'!$A$6:$A$348,0)+1,MATCH($M$55,'用友贴出原始数据-费用表'!$B$5:$AL$5,0)+1)</f>
        <v>0</v>
      </c>
      <c r="N75" s="207">
        <f>INDEX('用友贴出原始数据-费用表'!$A$5:$AL$271,MATCH($B75&amp;"调整额",'用友贴出原始数据-费用表'!$A$6:$A$348,0)+1,MATCH($N$55,'用友贴出原始数据-费用表'!$B$5:$AL$5,0)+1)</f>
        <v>0</v>
      </c>
      <c r="O75" s="207">
        <f>INDEX('用友贴出原始数据-费用表'!$A$5:$AL$271,MATCH($B75&amp;"调整额",'用友贴出原始数据-费用表'!$A$6:$A$348,0)+1,MATCH($O$55,'用友贴出原始数据-费用表'!$B$5:$AL$5,0)+1)</f>
        <v>0</v>
      </c>
      <c r="P75" s="207">
        <f>INDEX('用友贴出原始数据-费用表'!$A$5:$AL$271,MATCH($B75&amp;"调整额",'用友贴出原始数据-费用表'!$A$6:$A$348,0)+1,MATCH($P$55,'用友贴出原始数据-费用表'!$B$5:$AL$5,0)+1)</f>
        <v>0</v>
      </c>
      <c r="Q75" s="207">
        <f t="shared" si="10"/>
        <v>0</v>
      </c>
      <c r="R75" s="207">
        <f>INDEX('用友贴出原始数据-费用表'!$A$5:$AL$271,MATCH($B75&amp;"调整额",'用友贴出原始数据-费用表'!$A$6:$A$348,0)+1,MATCH($R$55,'用友贴出原始数据-费用表'!$B$5:$AL$5,0)+1)</f>
        <v>0</v>
      </c>
      <c r="S75" s="207">
        <f>INDEX('用友贴出原始数据-费用表'!$A$5:$AL$271,MATCH($B75&amp;"调整额",'用友贴出原始数据-费用表'!$A$6:$A$348,0)+1,MATCH($S$55,'用友贴出原始数据-费用表'!$B$5:$AL$5,0)+1)</f>
        <v>0</v>
      </c>
      <c r="T75" s="207">
        <f>INDEX('用友贴出原始数据-费用表'!$A$5:$AL$271,MATCH($B75&amp;"调整额",'用友贴出原始数据-费用表'!$A$6:$A$348,0)+1,MATCH($T$55,'用友贴出原始数据-费用表'!$B$5:$AL$5,0)+1)</f>
        <v>0</v>
      </c>
      <c r="U75" s="207">
        <f t="shared" si="11"/>
        <v>0</v>
      </c>
      <c r="V75" s="207">
        <f>INDEX('用友贴出原始数据-费用表'!$A$5:$AL$271,MATCH($B75&amp;"调整额",'用友贴出原始数据-费用表'!$A$6:$A$348,0)+1,MATCH($V$55,'用友贴出原始数据-费用表'!$B$5:$AL$5,0)+1)</f>
        <v>0</v>
      </c>
      <c r="W75" s="207">
        <f>INDEX('用友贴出原始数据-费用表'!$A$5:$AL$271,MATCH($B75&amp;"调整额",'用友贴出原始数据-费用表'!$A$6:$A$348,0)+1,MATCH($W$55,'用友贴出原始数据-费用表'!$B$5:$AL$5,0)+1)</f>
        <v>0</v>
      </c>
      <c r="X75" s="207">
        <f>INDEX('用友贴出原始数据-费用表'!$A$5:$AL$271,MATCH($B75&amp;"调整额",'用友贴出原始数据-费用表'!$A$6:$A$348,0)+1,MATCH($X$55,'用友贴出原始数据-费用表'!$B$5:$AL$5,0)+1)</f>
        <v>0</v>
      </c>
      <c r="Y75" s="207">
        <f>INDEX('用友贴出原始数据-费用表'!$A$5:$AL$271,MATCH($B75&amp;"调整额",'用友贴出原始数据-费用表'!$A$6:$A$348,0)+1,MATCH($Y$55,'用友贴出原始数据-费用表'!$B$5:$AL$5,0)+1)</f>
        <v>0</v>
      </c>
      <c r="Z75" s="207">
        <f>INDEX('用友贴出原始数据-费用表'!$A$5:$AL$271,MATCH($B75&amp;"调整额",'用友贴出原始数据-费用表'!$A$6:$A$348,0)+1,MATCH($Z$55,'用友贴出原始数据-费用表'!$B$5:$AL$5,0)+1)</f>
        <v>0</v>
      </c>
      <c r="AA75" s="207">
        <f>INDEX('用友贴出原始数据-费用表'!$A$5:$AL$271,MATCH($B75&amp;"调整额",'用友贴出原始数据-费用表'!$A$6:$A$348,0)+1,MATCH($AA$55,'用友贴出原始数据-费用表'!$B$5:$AL$5,0)+1)</f>
        <v>0</v>
      </c>
      <c r="AB75" s="207">
        <f>INDEX('用友贴出原始数据-费用表'!$A$5:$AL$271,MATCH($B75&amp;"调整额",'用友贴出原始数据-费用表'!$A$6:$A$348,0)+1,MATCH($AB$55,'用友贴出原始数据-费用表'!$B$5:$AL$5,0)+1)</f>
        <v>0</v>
      </c>
      <c r="AC75" s="207">
        <f>INDEX('用友贴出原始数据-费用表'!$A$5:$AL$271,MATCH($B75&amp;"调整额",'用友贴出原始数据-费用表'!$A$6:$A$348,0)+1,MATCH($AC$55,'用友贴出原始数据-费用表'!$B$5:$AL$5,0)+1)</f>
        <v>0</v>
      </c>
    </row>
    <row r="76" spans="1:29">
      <c r="A76" s="357"/>
      <c r="B76" s="206" t="s">
        <v>132</v>
      </c>
      <c r="C76" s="208">
        <f t="shared" si="7"/>
        <v>0</v>
      </c>
      <c r="D76" s="207"/>
      <c r="E76" s="207">
        <f>INDEX('用友贴出原始数据-费用表'!$A$5:$AL$271,MATCH($B76&amp;"调整额",'用友贴出原始数据-费用表'!$A$6:$A$348,0)+1,MATCH($E$55,'用友贴出原始数据-费用表'!$B$5:$AL$5,0)+1)+G76+T76+AB76</f>
        <v>0</v>
      </c>
      <c r="F76" s="207">
        <f>INDEX('用友贴出原始数据-费用表'!$A$5:$AL$271,MATCH($B76&amp;"调整额",'用友贴出原始数据-费用表'!$A$6:$A$348,0)+1,MATCH($F$55,'用友贴出原始数据-费用表'!$B$5:$AL$5,0)+1)</f>
        <v>0</v>
      </c>
      <c r="G76" s="207">
        <f>INDEX('用友贴出原始数据-费用表'!$A$5:$AL$271,MATCH($B76&amp;"调整额",'用友贴出原始数据-费用表'!$A$6:$A$348,0)+1,MATCH($G$55,'用友贴出原始数据-费用表'!$B$5:$AL$5,0)+1)</f>
        <v>0</v>
      </c>
      <c r="H76" s="207">
        <f t="shared" si="8"/>
        <v>0</v>
      </c>
      <c r="I76" s="207">
        <f>INDEX('用友贴出原始数据-费用表'!$A$5:$AL$271,MATCH($B76&amp;"调整额",'用友贴出原始数据-费用表'!$A$6:$A$348,0)+1,MATCH($I$55,'用友贴出原始数据-费用表'!$B$5:$AL$5,0)+1)</f>
        <v>0</v>
      </c>
      <c r="J76" s="207">
        <f>INDEX('用友贴出原始数据-费用表'!$A$5:$AL$271,MATCH($B76&amp;"调整额",'用友贴出原始数据-费用表'!$A$6:$A$348,0)+1,MATCH($J$55,'用友贴出原始数据-费用表'!$B$5:$AL$5,0)+0)</f>
        <v>0</v>
      </c>
      <c r="K76" s="207">
        <f>INDEX('用友贴出原始数据-费用表'!$A$5:$AL$271,MATCH($B76&amp;"调整额",'用友贴出原始数据-费用表'!$A$6:$A$348,0)+1,MATCH($K$55,'用友贴出原始数据-费用表'!$B$5:$AL$5,0)+1)</f>
        <v>0</v>
      </c>
      <c r="L76" s="207">
        <f t="shared" si="9"/>
        <v>0</v>
      </c>
      <c r="M76" s="207">
        <f>INDEX('用友贴出原始数据-费用表'!$A$5:$AL$271,MATCH($B76&amp;"调整额",'用友贴出原始数据-费用表'!$A$6:$A$348,0)+1,MATCH($M$55,'用友贴出原始数据-费用表'!$B$5:$AL$5,0)+1)</f>
        <v>0</v>
      </c>
      <c r="N76" s="207">
        <f>INDEX('用友贴出原始数据-费用表'!$A$5:$AL$271,MATCH($B76&amp;"调整额",'用友贴出原始数据-费用表'!$A$6:$A$348,0)+1,MATCH($N$55,'用友贴出原始数据-费用表'!$B$5:$AL$5,0)+1)</f>
        <v>0</v>
      </c>
      <c r="O76" s="207">
        <f>INDEX('用友贴出原始数据-费用表'!$A$5:$AL$271,MATCH($B76&amp;"调整额",'用友贴出原始数据-费用表'!$A$6:$A$348,0)+1,MATCH($O$55,'用友贴出原始数据-费用表'!$B$5:$AL$5,0)+1)</f>
        <v>0</v>
      </c>
      <c r="P76" s="207">
        <f>INDEX('用友贴出原始数据-费用表'!$A$5:$AL$271,MATCH($B76&amp;"调整额",'用友贴出原始数据-费用表'!$A$6:$A$348,0)+1,MATCH($P$55,'用友贴出原始数据-费用表'!$B$5:$AL$5,0)+1)</f>
        <v>0</v>
      </c>
      <c r="Q76" s="207">
        <f t="shared" si="10"/>
        <v>0</v>
      </c>
      <c r="R76" s="207">
        <f>INDEX('用友贴出原始数据-费用表'!$A$5:$AL$271,MATCH($B76&amp;"调整额",'用友贴出原始数据-费用表'!$A$6:$A$348,0)+1,MATCH($R$55,'用友贴出原始数据-费用表'!$B$5:$AL$5,0)+1)</f>
        <v>0</v>
      </c>
      <c r="S76" s="207">
        <f>INDEX('用友贴出原始数据-费用表'!$A$5:$AL$271,MATCH($B76&amp;"调整额",'用友贴出原始数据-费用表'!$A$6:$A$348,0)+1,MATCH($S$55,'用友贴出原始数据-费用表'!$B$5:$AL$5,0)+1)</f>
        <v>0</v>
      </c>
      <c r="T76" s="207">
        <f>INDEX('用友贴出原始数据-费用表'!$A$5:$AL$271,MATCH($B76&amp;"调整额",'用友贴出原始数据-费用表'!$A$6:$A$348,0)+1,MATCH($T$55,'用友贴出原始数据-费用表'!$B$5:$AL$5,0)+1)</f>
        <v>0</v>
      </c>
      <c r="U76" s="207">
        <f t="shared" si="11"/>
        <v>0</v>
      </c>
      <c r="V76" s="207">
        <f>INDEX('用友贴出原始数据-费用表'!$A$5:$AL$271,MATCH($B76&amp;"调整额",'用友贴出原始数据-费用表'!$A$6:$A$348,0)+1,MATCH($V$55,'用友贴出原始数据-费用表'!$B$5:$AL$5,0)+1)</f>
        <v>0</v>
      </c>
      <c r="W76" s="207">
        <f>INDEX('用友贴出原始数据-费用表'!$A$5:$AL$271,MATCH($B76&amp;"调整额",'用友贴出原始数据-费用表'!$A$6:$A$348,0)+1,MATCH($W$55,'用友贴出原始数据-费用表'!$B$5:$AL$5,0)+1)</f>
        <v>0</v>
      </c>
      <c r="X76" s="207">
        <f>INDEX('用友贴出原始数据-费用表'!$A$5:$AL$271,MATCH($B76&amp;"调整额",'用友贴出原始数据-费用表'!$A$6:$A$348,0)+1,MATCH($X$55,'用友贴出原始数据-费用表'!$B$5:$AL$5,0)+1)</f>
        <v>0</v>
      </c>
      <c r="Y76" s="207">
        <f>INDEX('用友贴出原始数据-费用表'!$A$5:$AL$271,MATCH($B76&amp;"调整额",'用友贴出原始数据-费用表'!$A$6:$A$348,0)+1,MATCH($Y$55,'用友贴出原始数据-费用表'!$B$5:$AL$5,0)+1)</f>
        <v>0</v>
      </c>
      <c r="Z76" s="207">
        <f>INDEX('用友贴出原始数据-费用表'!$A$5:$AL$271,MATCH($B76&amp;"调整额",'用友贴出原始数据-费用表'!$A$6:$A$348,0)+1,MATCH($Z$55,'用友贴出原始数据-费用表'!$B$5:$AL$5,0)+1)</f>
        <v>0</v>
      </c>
      <c r="AA76" s="207">
        <f>INDEX('用友贴出原始数据-费用表'!$A$5:$AL$271,MATCH($B76&amp;"调整额",'用友贴出原始数据-费用表'!$A$6:$A$348,0)+1,MATCH($AA$55,'用友贴出原始数据-费用表'!$B$5:$AL$5,0)+1)</f>
        <v>0</v>
      </c>
      <c r="AB76" s="207">
        <f>INDEX('用友贴出原始数据-费用表'!$A$5:$AL$271,MATCH($B76&amp;"调整额",'用友贴出原始数据-费用表'!$A$6:$A$348,0)+1,MATCH($AB$55,'用友贴出原始数据-费用表'!$B$5:$AL$5,0)+1)</f>
        <v>0</v>
      </c>
      <c r="AC76" s="207">
        <f>INDEX('用友贴出原始数据-费用表'!$A$5:$AL$271,MATCH($B76&amp;"调整额",'用友贴出原始数据-费用表'!$A$6:$A$348,0)+1,MATCH($AC$55,'用友贴出原始数据-费用表'!$B$5:$AL$5,0)+1)</f>
        <v>0</v>
      </c>
    </row>
    <row r="77" spans="1:29">
      <c r="A77" s="357"/>
      <c r="B77" s="206" t="s">
        <v>133</v>
      </c>
      <c r="C77" s="208">
        <f t="shared" si="7"/>
        <v>0</v>
      </c>
      <c r="D77" s="207"/>
      <c r="E77" s="207">
        <f>INDEX('用友贴出原始数据-费用表'!$A$5:$AL$271,MATCH($B77&amp;"调整额",'用友贴出原始数据-费用表'!$A$6:$A$348,0)+1,MATCH($E$55,'用友贴出原始数据-费用表'!$B$5:$AL$5,0)+1)+G77+T77+AB77</f>
        <v>0</v>
      </c>
      <c r="F77" s="207">
        <f>INDEX('用友贴出原始数据-费用表'!$A$5:$AL$271,MATCH($B77&amp;"调整额",'用友贴出原始数据-费用表'!$A$6:$A$348,0)+1,MATCH($F$55,'用友贴出原始数据-费用表'!$B$5:$AL$5,0)+1)</f>
        <v>0</v>
      </c>
      <c r="G77" s="207">
        <f>INDEX('用友贴出原始数据-费用表'!$A$5:$AL$271,MATCH($B77&amp;"调整额",'用友贴出原始数据-费用表'!$A$6:$A$348,0)+1,MATCH($G$55,'用友贴出原始数据-费用表'!$B$5:$AL$5,0)+1)</f>
        <v>0</v>
      </c>
      <c r="H77" s="207">
        <f t="shared" si="8"/>
        <v>0</v>
      </c>
      <c r="I77" s="207">
        <f>INDEX('用友贴出原始数据-费用表'!$A$5:$AL$271,MATCH($B77&amp;"调整额",'用友贴出原始数据-费用表'!$A$6:$A$348,0)+1,MATCH($I$55,'用友贴出原始数据-费用表'!$B$5:$AL$5,0)+1)</f>
        <v>0</v>
      </c>
      <c r="J77" s="207">
        <f>INDEX('用友贴出原始数据-费用表'!$A$5:$AL$271,MATCH($B77&amp;"调整额",'用友贴出原始数据-费用表'!$A$6:$A$348,0)+1,MATCH($J$55,'用友贴出原始数据-费用表'!$B$5:$AL$5,0)+0)</f>
        <v>0</v>
      </c>
      <c r="K77" s="207">
        <f>INDEX('用友贴出原始数据-费用表'!$A$5:$AL$271,MATCH($B77&amp;"调整额",'用友贴出原始数据-费用表'!$A$6:$A$348,0)+1,MATCH($K$55,'用友贴出原始数据-费用表'!$B$5:$AL$5,0)+1)</f>
        <v>0</v>
      </c>
      <c r="L77" s="207">
        <f t="shared" si="9"/>
        <v>0</v>
      </c>
      <c r="M77" s="207">
        <f>INDEX('用友贴出原始数据-费用表'!$A$5:$AL$271,MATCH($B77&amp;"调整额",'用友贴出原始数据-费用表'!$A$6:$A$348,0)+1,MATCH($M$55,'用友贴出原始数据-费用表'!$B$5:$AL$5,0)+1)</f>
        <v>0</v>
      </c>
      <c r="N77" s="207">
        <f>INDEX('用友贴出原始数据-费用表'!$A$5:$AL$271,MATCH($B77&amp;"调整额",'用友贴出原始数据-费用表'!$A$6:$A$348,0)+1,MATCH($N$55,'用友贴出原始数据-费用表'!$B$5:$AL$5,0)+1)</f>
        <v>0</v>
      </c>
      <c r="O77" s="207">
        <f>INDEX('用友贴出原始数据-费用表'!$A$5:$AL$271,MATCH($B77&amp;"调整额",'用友贴出原始数据-费用表'!$A$6:$A$348,0)+1,MATCH($O$55,'用友贴出原始数据-费用表'!$B$5:$AL$5,0)+1)</f>
        <v>0</v>
      </c>
      <c r="P77" s="207">
        <f>INDEX('用友贴出原始数据-费用表'!$A$5:$AL$271,MATCH($B77&amp;"调整额",'用友贴出原始数据-费用表'!$A$6:$A$348,0)+1,MATCH($P$55,'用友贴出原始数据-费用表'!$B$5:$AL$5,0)+1)</f>
        <v>0</v>
      </c>
      <c r="Q77" s="207">
        <f t="shared" si="10"/>
        <v>0</v>
      </c>
      <c r="R77" s="207">
        <f>INDEX('用友贴出原始数据-费用表'!$A$5:$AL$271,MATCH($B77&amp;"调整额",'用友贴出原始数据-费用表'!$A$6:$A$348,0)+1,MATCH($R$55,'用友贴出原始数据-费用表'!$B$5:$AL$5,0)+1)</f>
        <v>0</v>
      </c>
      <c r="S77" s="207">
        <f>INDEX('用友贴出原始数据-费用表'!$A$5:$AL$271,MATCH($B77&amp;"调整额",'用友贴出原始数据-费用表'!$A$6:$A$348,0)+1,MATCH($S$55,'用友贴出原始数据-费用表'!$B$5:$AL$5,0)+1)</f>
        <v>0</v>
      </c>
      <c r="T77" s="207">
        <f>INDEX('用友贴出原始数据-费用表'!$A$5:$AL$271,MATCH($B77&amp;"调整额",'用友贴出原始数据-费用表'!$A$6:$A$348,0)+1,MATCH($T$55,'用友贴出原始数据-费用表'!$B$5:$AL$5,0)+1)</f>
        <v>0</v>
      </c>
      <c r="U77" s="207">
        <f t="shared" si="11"/>
        <v>0</v>
      </c>
      <c r="V77" s="207">
        <f>INDEX('用友贴出原始数据-费用表'!$A$5:$AL$271,MATCH($B77&amp;"调整额",'用友贴出原始数据-费用表'!$A$6:$A$348,0)+1,MATCH($V$55,'用友贴出原始数据-费用表'!$B$5:$AL$5,0)+1)</f>
        <v>0</v>
      </c>
      <c r="W77" s="207">
        <f>INDEX('用友贴出原始数据-费用表'!$A$5:$AL$271,MATCH($B77&amp;"调整额",'用友贴出原始数据-费用表'!$A$6:$A$348,0)+1,MATCH($W$55,'用友贴出原始数据-费用表'!$B$5:$AL$5,0)+1)</f>
        <v>0</v>
      </c>
      <c r="X77" s="207">
        <f>INDEX('用友贴出原始数据-费用表'!$A$5:$AL$271,MATCH($B77&amp;"调整额",'用友贴出原始数据-费用表'!$A$6:$A$348,0)+1,MATCH($X$55,'用友贴出原始数据-费用表'!$B$5:$AL$5,0)+1)</f>
        <v>0</v>
      </c>
      <c r="Y77" s="207">
        <f>INDEX('用友贴出原始数据-费用表'!$A$5:$AL$271,MATCH($B77&amp;"调整额",'用友贴出原始数据-费用表'!$A$6:$A$348,0)+1,MATCH($Y$55,'用友贴出原始数据-费用表'!$B$5:$AL$5,0)+1)</f>
        <v>0</v>
      </c>
      <c r="Z77" s="207">
        <f>INDEX('用友贴出原始数据-费用表'!$A$5:$AL$271,MATCH($B77&amp;"调整额",'用友贴出原始数据-费用表'!$A$6:$A$348,0)+1,MATCH($Z$55,'用友贴出原始数据-费用表'!$B$5:$AL$5,0)+1)</f>
        <v>0</v>
      </c>
      <c r="AA77" s="207">
        <f>INDEX('用友贴出原始数据-费用表'!$A$5:$AL$271,MATCH($B77&amp;"调整额",'用友贴出原始数据-费用表'!$A$6:$A$348,0)+1,MATCH($AA$55,'用友贴出原始数据-费用表'!$B$5:$AL$5,0)+1)</f>
        <v>0</v>
      </c>
      <c r="AB77" s="207">
        <f>INDEX('用友贴出原始数据-费用表'!$A$5:$AL$271,MATCH($B77&amp;"调整额",'用友贴出原始数据-费用表'!$A$6:$A$348,0)+1,MATCH($AB$55,'用友贴出原始数据-费用表'!$B$5:$AL$5,0)+1)</f>
        <v>0</v>
      </c>
      <c r="AC77" s="207">
        <f>INDEX('用友贴出原始数据-费用表'!$A$5:$AL$271,MATCH($B77&amp;"调整额",'用友贴出原始数据-费用表'!$A$6:$A$348,0)+1,MATCH($AC$55,'用友贴出原始数据-费用表'!$B$5:$AL$5,0)+1)</f>
        <v>0</v>
      </c>
    </row>
    <row r="78" spans="1:29">
      <c r="A78" s="357"/>
      <c r="B78" s="206" t="s">
        <v>134</v>
      </c>
      <c r="C78" s="208">
        <f t="shared" si="7"/>
        <v>0</v>
      </c>
      <c r="D78" s="207"/>
      <c r="E78" s="207">
        <f>INDEX('用友贴出原始数据-费用表'!$A$5:$AL$271,MATCH($B78&amp;"调整额",'用友贴出原始数据-费用表'!$A$6:$A$348,0)+1,MATCH($E$55,'用友贴出原始数据-费用表'!$B$5:$AL$5,0)+1)+G78+T78+AB78</f>
        <v>-98618.51</v>
      </c>
      <c r="F78" s="207">
        <f>INDEX('用友贴出原始数据-费用表'!$A$5:$AL$271,MATCH($B78&amp;"调整额",'用友贴出原始数据-费用表'!$A$6:$A$348,0)+1,MATCH($F$55,'用友贴出原始数据-费用表'!$B$5:$AL$5,0)+1)</f>
        <v>98618.51</v>
      </c>
      <c r="G78" s="207">
        <f>INDEX('用友贴出原始数据-费用表'!$A$5:$AL$271,MATCH($B78&amp;"调整额",'用友贴出原始数据-费用表'!$A$6:$A$348,0)+1,MATCH($G$55,'用友贴出原始数据-费用表'!$B$5:$AL$5,0)+1)</f>
        <v>-98618.51</v>
      </c>
      <c r="H78" s="207">
        <f t="shared" si="8"/>
        <v>0</v>
      </c>
      <c r="I78" s="207">
        <f>INDEX('用友贴出原始数据-费用表'!$A$5:$AL$271,MATCH($B78&amp;"调整额",'用友贴出原始数据-费用表'!$A$6:$A$348,0)+1,MATCH($I$55,'用友贴出原始数据-费用表'!$B$5:$AL$5,0)+1)</f>
        <v>0</v>
      </c>
      <c r="J78" s="207">
        <f>INDEX('用友贴出原始数据-费用表'!$A$5:$AL$271,MATCH($B78&amp;"调整额",'用友贴出原始数据-费用表'!$A$6:$A$348,0)+1,MATCH($J$55,'用友贴出原始数据-费用表'!$B$5:$AL$5,0)+0)</f>
        <v>0</v>
      </c>
      <c r="K78" s="207">
        <f>INDEX('用友贴出原始数据-费用表'!$A$5:$AL$271,MATCH($B78&amp;"调整额",'用友贴出原始数据-费用表'!$A$6:$A$348,0)+1,MATCH($K$55,'用友贴出原始数据-费用表'!$B$5:$AL$5,0)+1)</f>
        <v>0</v>
      </c>
      <c r="L78" s="207">
        <f t="shared" si="9"/>
        <v>0</v>
      </c>
      <c r="M78" s="207">
        <f>INDEX('用友贴出原始数据-费用表'!$A$5:$AL$271,MATCH($B78&amp;"调整额",'用友贴出原始数据-费用表'!$A$6:$A$348,0)+1,MATCH($M$55,'用友贴出原始数据-费用表'!$B$5:$AL$5,0)+1)</f>
        <v>0</v>
      </c>
      <c r="N78" s="207">
        <f>INDEX('用友贴出原始数据-费用表'!$A$5:$AL$271,MATCH($B78&amp;"调整额",'用友贴出原始数据-费用表'!$A$6:$A$348,0)+1,MATCH($N$55,'用友贴出原始数据-费用表'!$B$5:$AL$5,0)+1)</f>
        <v>0</v>
      </c>
      <c r="O78" s="207">
        <f>INDEX('用友贴出原始数据-费用表'!$A$5:$AL$271,MATCH($B78&amp;"调整额",'用友贴出原始数据-费用表'!$A$6:$A$348,0)+1,MATCH($O$55,'用友贴出原始数据-费用表'!$B$5:$AL$5,0)+1)</f>
        <v>0</v>
      </c>
      <c r="P78" s="207">
        <f>INDEX('用友贴出原始数据-费用表'!$A$5:$AL$271,MATCH($B78&amp;"调整额",'用友贴出原始数据-费用表'!$A$6:$A$348,0)+1,MATCH($P$55,'用友贴出原始数据-费用表'!$B$5:$AL$5,0)+1)</f>
        <v>0</v>
      </c>
      <c r="Q78" s="207">
        <f t="shared" si="10"/>
        <v>0</v>
      </c>
      <c r="R78" s="207">
        <f>INDEX('用友贴出原始数据-费用表'!$A$5:$AL$271,MATCH($B78&amp;"调整额",'用友贴出原始数据-费用表'!$A$6:$A$348,0)+1,MATCH($R$55,'用友贴出原始数据-费用表'!$B$5:$AL$5,0)+1)</f>
        <v>0</v>
      </c>
      <c r="S78" s="207">
        <f>INDEX('用友贴出原始数据-费用表'!$A$5:$AL$271,MATCH($B78&amp;"调整额",'用友贴出原始数据-费用表'!$A$6:$A$348,0)+1,MATCH($S$55,'用友贴出原始数据-费用表'!$B$5:$AL$5,0)+1)</f>
        <v>0</v>
      </c>
      <c r="T78" s="207">
        <f>INDEX('用友贴出原始数据-费用表'!$A$5:$AL$271,MATCH($B78&amp;"调整额",'用友贴出原始数据-费用表'!$A$6:$A$348,0)+1,MATCH($T$55,'用友贴出原始数据-费用表'!$B$5:$AL$5,0)+1)</f>
        <v>0</v>
      </c>
      <c r="U78" s="207">
        <f t="shared" si="11"/>
        <v>0</v>
      </c>
      <c r="V78" s="207">
        <f>INDEX('用友贴出原始数据-费用表'!$A$5:$AL$271,MATCH($B78&amp;"调整额",'用友贴出原始数据-费用表'!$A$6:$A$348,0)+1,MATCH($V$55,'用友贴出原始数据-费用表'!$B$5:$AL$5,0)+1)</f>
        <v>0</v>
      </c>
      <c r="W78" s="207">
        <f>INDEX('用友贴出原始数据-费用表'!$A$5:$AL$271,MATCH($B78&amp;"调整额",'用友贴出原始数据-费用表'!$A$6:$A$348,0)+1,MATCH($W$55,'用友贴出原始数据-费用表'!$B$5:$AL$5,0)+1)</f>
        <v>0</v>
      </c>
      <c r="X78" s="207">
        <f>INDEX('用友贴出原始数据-费用表'!$A$5:$AL$271,MATCH($B78&amp;"调整额",'用友贴出原始数据-费用表'!$A$6:$A$348,0)+1,MATCH($X$55,'用友贴出原始数据-费用表'!$B$5:$AL$5,0)+1)</f>
        <v>0</v>
      </c>
      <c r="Y78" s="207">
        <f>INDEX('用友贴出原始数据-费用表'!$A$5:$AL$271,MATCH($B78&amp;"调整额",'用友贴出原始数据-费用表'!$A$6:$A$348,0)+1,MATCH($Y$55,'用友贴出原始数据-费用表'!$B$5:$AL$5,0)+1)</f>
        <v>0</v>
      </c>
      <c r="Z78" s="207">
        <f>INDEX('用友贴出原始数据-费用表'!$A$5:$AL$271,MATCH($B78&amp;"调整额",'用友贴出原始数据-费用表'!$A$6:$A$348,0)+1,MATCH($Z$55,'用友贴出原始数据-费用表'!$B$5:$AL$5,0)+1)</f>
        <v>0</v>
      </c>
      <c r="AA78" s="207">
        <f>INDEX('用友贴出原始数据-费用表'!$A$5:$AL$271,MATCH($B78&amp;"调整额",'用友贴出原始数据-费用表'!$A$6:$A$348,0)+1,MATCH($AA$55,'用友贴出原始数据-费用表'!$B$5:$AL$5,0)+1)</f>
        <v>0</v>
      </c>
      <c r="AB78" s="207">
        <f>INDEX('用友贴出原始数据-费用表'!$A$5:$AL$271,MATCH($B78&amp;"调整额",'用友贴出原始数据-费用表'!$A$6:$A$348,0)+1,MATCH($AB$55,'用友贴出原始数据-费用表'!$B$5:$AL$5,0)+1)</f>
        <v>0</v>
      </c>
      <c r="AC78" s="207">
        <f>INDEX('用友贴出原始数据-费用表'!$A$5:$AL$271,MATCH($B78&amp;"调整额",'用友贴出原始数据-费用表'!$A$6:$A$348,0)+1,MATCH($AC$55,'用友贴出原始数据-费用表'!$B$5:$AL$5,0)+1)</f>
        <v>0</v>
      </c>
    </row>
    <row r="79" spans="1:29">
      <c r="A79" s="357"/>
      <c r="B79" s="206" t="s">
        <v>135</v>
      </c>
      <c r="C79" s="208">
        <f t="shared" si="7"/>
        <v>0</v>
      </c>
      <c r="D79" s="207"/>
      <c r="E79" s="207">
        <f>INDEX('用友贴出原始数据-费用表'!$A$5:$AL$271,MATCH($B79&amp;"调整额",'用友贴出原始数据-费用表'!$A$6:$A$348,0)+1,MATCH($E$55,'用友贴出原始数据-费用表'!$B$5:$AL$5,0)+1)+G79+T79+AB79</f>
        <v>0</v>
      </c>
      <c r="F79" s="207">
        <f>INDEX('用友贴出原始数据-费用表'!$A$5:$AL$271,MATCH($B79&amp;"调整额",'用友贴出原始数据-费用表'!$A$6:$A$348,0)+1,MATCH($F$55,'用友贴出原始数据-费用表'!$B$5:$AL$5,0)+1)</f>
        <v>0</v>
      </c>
      <c r="G79" s="207">
        <f>INDEX('用友贴出原始数据-费用表'!$A$5:$AL$271,MATCH($B79&amp;"调整额",'用友贴出原始数据-费用表'!$A$6:$A$348,0)+1,MATCH($G$55,'用友贴出原始数据-费用表'!$B$5:$AL$5,0)+1)</f>
        <v>0</v>
      </c>
      <c r="H79" s="207">
        <f t="shared" si="8"/>
        <v>0</v>
      </c>
      <c r="I79" s="207">
        <f>INDEX('用友贴出原始数据-费用表'!$A$5:$AL$271,MATCH($B79&amp;"调整额",'用友贴出原始数据-费用表'!$A$6:$A$348,0)+1,MATCH($I$55,'用友贴出原始数据-费用表'!$B$5:$AL$5,0)+1)</f>
        <v>0</v>
      </c>
      <c r="J79" s="207">
        <f>INDEX('用友贴出原始数据-费用表'!$A$5:$AL$271,MATCH($B79&amp;"调整额",'用友贴出原始数据-费用表'!$A$6:$A$348,0)+1,MATCH($J$55,'用友贴出原始数据-费用表'!$B$5:$AL$5,0)+0)</f>
        <v>0</v>
      </c>
      <c r="K79" s="207">
        <f>INDEX('用友贴出原始数据-费用表'!$A$5:$AL$271,MATCH($B79&amp;"调整额",'用友贴出原始数据-费用表'!$A$6:$A$348,0)+1,MATCH($K$55,'用友贴出原始数据-费用表'!$B$5:$AL$5,0)+1)</f>
        <v>0</v>
      </c>
      <c r="L79" s="207">
        <f t="shared" si="9"/>
        <v>0</v>
      </c>
      <c r="M79" s="207">
        <f>INDEX('用友贴出原始数据-费用表'!$A$5:$AL$271,MATCH($B79&amp;"调整额",'用友贴出原始数据-费用表'!$A$6:$A$348,0)+1,MATCH($M$55,'用友贴出原始数据-费用表'!$B$5:$AL$5,0)+1)</f>
        <v>0</v>
      </c>
      <c r="N79" s="207">
        <f>INDEX('用友贴出原始数据-费用表'!$A$5:$AL$271,MATCH($B79&amp;"调整额",'用友贴出原始数据-费用表'!$A$6:$A$348,0)+1,MATCH($N$55,'用友贴出原始数据-费用表'!$B$5:$AL$5,0)+1)</f>
        <v>0</v>
      </c>
      <c r="O79" s="207">
        <f>INDEX('用友贴出原始数据-费用表'!$A$5:$AL$271,MATCH($B79&amp;"调整额",'用友贴出原始数据-费用表'!$A$6:$A$348,0)+1,MATCH($O$55,'用友贴出原始数据-费用表'!$B$5:$AL$5,0)+1)</f>
        <v>0</v>
      </c>
      <c r="P79" s="207">
        <f>INDEX('用友贴出原始数据-费用表'!$A$5:$AL$271,MATCH($B79&amp;"调整额",'用友贴出原始数据-费用表'!$A$6:$A$348,0)+1,MATCH($P$55,'用友贴出原始数据-费用表'!$B$5:$AL$5,0)+1)</f>
        <v>0</v>
      </c>
      <c r="Q79" s="207">
        <f t="shared" si="10"/>
        <v>0</v>
      </c>
      <c r="R79" s="207">
        <f>INDEX('用友贴出原始数据-费用表'!$A$5:$AL$271,MATCH($B79&amp;"调整额",'用友贴出原始数据-费用表'!$A$6:$A$348,0)+1,MATCH($R$55,'用友贴出原始数据-费用表'!$B$5:$AL$5,0)+1)</f>
        <v>0</v>
      </c>
      <c r="S79" s="207">
        <f>INDEX('用友贴出原始数据-费用表'!$A$5:$AL$271,MATCH($B79&amp;"调整额",'用友贴出原始数据-费用表'!$A$6:$A$348,0)+1,MATCH($S$55,'用友贴出原始数据-费用表'!$B$5:$AL$5,0)+1)</f>
        <v>0</v>
      </c>
      <c r="T79" s="207">
        <f>INDEX('用友贴出原始数据-费用表'!$A$5:$AL$271,MATCH($B79&amp;"调整额",'用友贴出原始数据-费用表'!$A$6:$A$348,0)+1,MATCH($T$55,'用友贴出原始数据-费用表'!$B$5:$AL$5,0)+1)</f>
        <v>0</v>
      </c>
      <c r="U79" s="207">
        <f t="shared" si="11"/>
        <v>0</v>
      </c>
      <c r="V79" s="207">
        <f>INDEX('用友贴出原始数据-费用表'!$A$5:$AL$271,MATCH($B79&amp;"调整额",'用友贴出原始数据-费用表'!$A$6:$A$348,0)+1,MATCH($V$55,'用友贴出原始数据-费用表'!$B$5:$AL$5,0)+1)</f>
        <v>0</v>
      </c>
      <c r="W79" s="207">
        <f>INDEX('用友贴出原始数据-费用表'!$A$5:$AL$271,MATCH($B79&amp;"调整额",'用友贴出原始数据-费用表'!$A$6:$A$348,0)+1,MATCH($W$55,'用友贴出原始数据-费用表'!$B$5:$AL$5,0)+1)</f>
        <v>0</v>
      </c>
      <c r="X79" s="207">
        <f>INDEX('用友贴出原始数据-费用表'!$A$5:$AL$271,MATCH($B79&amp;"调整额",'用友贴出原始数据-费用表'!$A$6:$A$348,0)+1,MATCH($X$55,'用友贴出原始数据-费用表'!$B$5:$AL$5,0)+1)</f>
        <v>0</v>
      </c>
      <c r="Y79" s="207">
        <f>INDEX('用友贴出原始数据-费用表'!$A$5:$AL$271,MATCH($B79&amp;"调整额",'用友贴出原始数据-费用表'!$A$6:$A$348,0)+1,MATCH($Y$55,'用友贴出原始数据-费用表'!$B$5:$AL$5,0)+1)</f>
        <v>0</v>
      </c>
      <c r="Z79" s="207">
        <f>INDEX('用友贴出原始数据-费用表'!$A$5:$AL$271,MATCH($B79&amp;"调整额",'用友贴出原始数据-费用表'!$A$6:$A$348,0)+1,MATCH($Z$55,'用友贴出原始数据-费用表'!$B$5:$AL$5,0)+1)</f>
        <v>0</v>
      </c>
      <c r="AA79" s="207">
        <f>INDEX('用友贴出原始数据-费用表'!$A$5:$AL$271,MATCH($B79&amp;"调整额",'用友贴出原始数据-费用表'!$A$6:$A$348,0)+1,MATCH($AA$55,'用友贴出原始数据-费用表'!$B$5:$AL$5,0)+1)</f>
        <v>0</v>
      </c>
      <c r="AB79" s="207">
        <f>INDEX('用友贴出原始数据-费用表'!$A$5:$AL$271,MATCH($B79&amp;"调整额",'用友贴出原始数据-费用表'!$A$6:$A$348,0)+1,MATCH($AB$55,'用友贴出原始数据-费用表'!$B$5:$AL$5,0)+1)</f>
        <v>0</v>
      </c>
      <c r="AC79" s="207">
        <f>INDEX('用友贴出原始数据-费用表'!$A$5:$AL$271,MATCH($B79&amp;"调整额",'用友贴出原始数据-费用表'!$A$6:$A$348,0)+1,MATCH($AC$55,'用友贴出原始数据-费用表'!$B$5:$AL$5,0)+1)</f>
        <v>0</v>
      </c>
    </row>
    <row r="80" spans="1:29">
      <c r="A80" s="357"/>
      <c r="B80" s="206" t="s">
        <v>136</v>
      </c>
      <c r="C80" s="208">
        <f t="shared" si="7"/>
        <v>0</v>
      </c>
      <c r="D80" s="207"/>
      <c r="E80" s="207">
        <f>INDEX('用友贴出原始数据-费用表'!$A$5:$AL$271,MATCH($B80&amp;"调整额",'用友贴出原始数据-费用表'!$A$6:$A$348,0)+1,MATCH($E$55,'用友贴出原始数据-费用表'!$B$5:$AL$5,0)+1)+G80+T80+AB80</f>
        <v>0</v>
      </c>
      <c r="F80" s="207">
        <f>INDEX('用友贴出原始数据-费用表'!$A$5:$AL$271,MATCH($B80&amp;"调整额",'用友贴出原始数据-费用表'!$A$6:$A$348,0)+1,MATCH($F$55,'用友贴出原始数据-费用表'!$B$5:$AL$5,0)+1)</f>
        <v>0</v>
      </c>
      <c r="G80" s="207">
        <f>INDEX('用友贴出原始数据-费用表'!$A$5:$AL$271,MATCH($B80&amp;"调整额",'用友贴出原始数据-费用表'!$A$6:$A$348,0)+1,MATCH($G$55,'用友贴出原始数据-费用表'!$B$5:$AL$5,0)+1)</f>
        <v>0</v>
      </c>
      <c r="H80" s="207">
        <f t="shared" si="8"/>
        <v>0</v>
      </c>
      <c r="I80" s="207">
        <f>INDEX('用友贴出原始数据-费用表'!$A$5:$AL$271,MATCH($B80&amp;"调整额",'用友贴出原始数据-费用表'!$A$6:$A$348,0)+1,MATCH($I$55,'用友贴出原始数据-费用表'!$B$5:$AL$5,0)+1)</f>
        <v>0</v>
      </c>
      <c r="J80" s="207">
        <f>INDEX('用友贴出原始数据-费用表'!$A$5:$AL$271,MATCH($B80&amp;"调整额",'用友贴出原始数据-费用表'!$A$6:$A$348,0)+1,MATCH($J$55,'用友贴出原始数据-费用表'!$B$5:$AL$5,0)+0)</f>
        <v>0</v>
      </c>
      <c r="K80" s="207">
        <f>INDEX('用友贴出原始数据-费用表'!$A$5:$AL$271,MATCH($B80&amp;"调整额",'用友贴出原始数据-费用表'!$A$6:$A$348,0)+1,MATCH($K$55,'用友贴出原始数据-费用表'!$B$5:$AL$5,0)+1)</f>
        <v>0</v>
      </c>
      <c r="L80" s="207">
        <f t="shared" si="9"/>
        <v>0</v>
      </c>
      <c r="M80" s="207">
        <f>INDEX('用友贴出原始数据-费用表'!$A$5:$AL$271,MATCH($B80&amp;"调整额",'用友贴出原始数据-费用表'!$A$6:$A$348,0)+1,MATCH($M$55,'用友贴出原始数据-费用表'!$B$5:$AL$5,0)+1)</f>
        <v>0</v>
      </c>
      <c r="N80" s="207">
        <f>INDEX('用友贴出原始数据-费用表'!$A$5:$AL$271,MATCH($B80&amp;"调整额",'用友贴出原始数据-费用表'!$A$6:$A$348,0)+1,MATCH($N$55,'用友贴出原始数据-费用表'!$B$5:$AL$5,0)+1)</f>
        <v>0</v>
      </c>
      <c r="O80" s="207">
        <f>INDEX('用友贴出原始数据-费用表'!$A$5:$AL$271,MATCH($B80&amp;"调整额",'用友贴出原始数据-费用表'!$A$6:$A$348,0)+1,MATCH($O$55,'用友贴出原始数据-费用表'!$B$5:$AL$5,0)+1)</f>
        <v>0</v>
      </c>
      <c r="P80" s="207">
        <f>INDEX('用友贴出原始数据-费用表'!$A$5:$AL$271,MATCH($B80&amp;"调整额",'用友贴出原始数据-费用表'!$A$6:$A$348,0)+1,MATCH($P$55,'用友贴出原始数据-费用表'!$B$5:$AL$5,0)+1)</f>
        <v>0</v>
      </c>
      <c r="Q80" s="207">
        <f t="shared" si="10"/>
        <v>0</v>
      </c>
      <c r="R80" s="207">
        <f>INDEX('用友贴出原始数据-费用表'!$A$5:$AL$271,MATCH($B80&amp;"调整额",'用友贴出原始数据-费用表'!$A$6:$A$348,0)+1,MATCH($R$55,'用友贴出原始数据-费用表'!$B$5:$AL$5,0)+1)</f>
        <v>0</v>
      </c>
      <c r="S80" s="207">
        <f>INDEX('用友贴出原始数据-费用表'!$A$5:$AL$271,MATCH($B80&amp;"调整额",'用友贴出原始数据-费用表'!$A$6:$A$348,0)+1,MATCH($S$55,'用友贴出原始数据-费用表'!$B$5:$AL$5,0)+1)</f>
        <v>0</v>
      </c>
      <c r="T80" s="207">
        <f>INDEX('用友贴出原始数据-费用表'!$A$5:$AL$271,MATCH($B80&amp;"调整额",'用友贴出原始数据-费用表'!$A$6:$A$348,0)+1,MATCH($T$55,'用友贴出原始数据-费用表'!$B$5:$AL$5,0)+1)</f>
        <v>0</v>
      </c>
      <c r="U80" s="207">
        <f t="shared" si="11"/>
        <v>0</v>
      </c>
      <c r="V80" s="207">
        <f>INDEX('用友贴出原始数据-费用表'!$A$5:$AL$271,MATCH($B80&amp;"调整额",'用友贴出原始数据-费用表'!$A$6:$A$348,0)+1,MATCH($V$55,'用友贴出原始数据-费用表'!$B$5:$AL$5,0)+1)</f>
        <v>0</v>
      </c>
      <c r="W80" s="207">
        <f>INDEX('用友贴出原始数据-费用表'!$A$5:$AL$271,MATCH($B80&amp;"调整额",'用友贴出原始数据-费用表'!$A$6:$A$348,0)+1,MATCH($W$55,'用友贴出原始数据-费用表'!$B$5:$AL$5,0)+1)</f>
        <v>0</v>
      </c>
      <c r="X80" s="207">
        <f>INDEX('用友贴出原始数据-费用表'!$A$5:$AL$271,MATCH($B80&amp;"调整额",'用友贴出原始数据-费用表'!$A$6:$A$348,0)+1,MATCH($X$55,'用友贴出原始数据-费用表'!$B$5:$AL$5,0)+1)</f>
        <v>0</v>
      </c>
      <c r="Y80" s="207">
        <f>INDEX('用友贴出原始数据-费用表'!$A$5:$AL$271,MATCH($B80&amp;"调整额",'用友贴出原始数据-费用表'!$A$6:$A$348,0)+1,MATCH($Y$55,'用友贴出原始数据-费用表'!$B$5:$AL$5,0)+1)</f>
        <v>0</v>
      </c>
      <c r="Z80" s="207">
        <f>INDEX('用友贴出原始数据-费用表'!$A$5:$AL$271,MATCH($B80&amp;"调整额",'用友贴出原始数据-费用表'!$A$6:$A$348,0)+1,MATCH($Z$55,'用友贴出原始数据-费用表'!$B$5:$AL$5,0)+1)</f>
        <v>0</v>
      </c>
      <c r="AA80" s="207">
        <f>INDEX('用友贴出原始数据-费用表'!$A$5:$AL$271,MATCH($B80&amp;"调整额",'用友贴出原始数据-费用表'!$A$6:$A$348,0)+1,MATCH($AA$55,'用友贴出原始数据-费用表'!$B$5:$AL$5,0)+1)</f>
        <v>0</v>
      </c>
      <c r="AB80" s="207">
        <f>INDEX('用友贴出原始数据-费用表'!$A$5:$AL$271,MATCH($B80&amp;"调整额",'用友贴出原始数据-费用表'!$A$6:$A$348,0)+1,MATCH($AB$55,'用友贴出原始数据-费用表'!$B$5:$AL$5,0)+1)</f>
        <v>0</v>
      </c>
      <c r="AC80" s="207">
        <f>INDEX('用友贴出原始数据-费用表'!$A$5:$AL$271,MATCH($B80&amp;"调整额",'用友贴出原始数据-费用表'!$A$6:$A$348,0)+1,MATCH($AC$55,'用友贴出原始数据-费用表'!$B$5:$AL$5,0)+1)</f>
        <v>0</v>
      </c>
    </row>
    <row r="81" spans="1:29">
      <c r="A81" s="357"/>
      <c r="B81" s="206" t="s">
        <v>137</v>
      </c>
      <c r="C81" s="208">
        <f t="shared" si="7"/>
        <v>0</v>
      </c>
      <c r="D81" s="207"/>
      <c r="E81" s="207">
        <f>INDEX('用友贴出原始数据-费用表'!$A$5:$AL$271,MATCH($B81&amp;"调整额",'用友贴出原始数据-费用表'!$A$6:$A$348,0)+1,MATCH($E$55,'用友贴出原始数据-费用表'!$B$5:$AL$5,0)+1)+G81+T81+AB81</f>
        <v>0</v>
      </c>
      <c r="F81" s="207">
        <f>INDEX('用友贴出原始数据-费用表'!$A$5:$AL$271,MATCH($B81&amp;"调整额",'用友贴出原始数据-费用表'!$A$6:$A$348,0)+1,MATCH($F$55,'用友贴出原始数据-费用表'!$B$5:$AL$5,0)+1)</f>
        <v>0</v>
      </c>
      <c r="G81" s="207">
        <f>INDEX('用友贴出原始数据-费用表'!$A$5:$AL$271,MATCH($B81&amp;"调整额",'用友贴出原始数据-费用表'!$A$6:$A$348,0)+1,MATCH($G$55,'用友贴出原始数据-费用表'!$B$5:$AL$5,0)+1)</f>
        <v>0</v>
      </c>
      <c r="H81" s="207">
        <f t="shared" si="8"/>
        <v>0</v>
      </c>
      <c r="I81" s="207">
        <f>INDEX('用友贴出原始数据-费用表'!$A$5:$AL$271,MATCH($B81&amp;"调整额",'用友贴出原始数据-费用表'!$A$6:$A$348,0)+1,MATCH($I$55,'用友贴出原始数据-费用表'!$B$5:$AL$5,0)+1)</f>
        <v>0</v>
      </c>
      <c r="J81" s="207">
        <f>INDEX('用友贴出原始数据-费用表'!$A$5:$AL$271,MATCH($B81&amp;"调整额",'用友贴出原始数据-费用表'!$A$6:$A$348,0)+1,MATCH($J$55,'用友贴出原始数据-费用表'!$B$5:$AL$5,0)+0)</f>
        <v>0</v>
      </c>
      <c r="K81" s="207">
        <f>INDEX('用友贴出原始数据-费用表'!$A$5:$AL$271,MATCH($B81&amp;"调整额",'用友贴出原始数据-费用表'!$A$6:$A$348,0)+1,MATCH($K$55,'用友贴出原始数据-费用表'!$B$5:$AL$5,0)+1)</f>
        <v>0</v>
      </c>
      <c r="L81" s="207">
        <f t="shared" si="9"/>
        <v>0</v>
      </c>
      <c r="M81" s="207">
        <f>INDEX('用友贴出原始数据-费用表'!$A$5:$AL$271,MATCH($B81&amp;"调整额",'用友贴出原始数据-费用表'!$A$6:$A$348,0)+1,MATCH($M$55,'用友贴出原始数据-费用表'!$B$5:$AL$5,0)+1)</f>
        <v>0</v>
      </c>
      <c r="N81" s="207">
        <f>INDEX('用友贴出原始数据-费用表'!$A$5:$AL$271,MATCH($B81&amp;"调整额",'用友贴出原始数据-费用表'!$A$6:$A$348,0)+1,MATCH($N$55,'用友贴出原始数据-费用表'!$B$5:$AL$5,0)+1)</f>
        <v>0</v>
      </c>
      <c r="O81" s="207">
        <f>INDEX('用友贴出原始数据-费用表'!$A$5:$AL$271,MATCH($B81&amp;"调整额",'用友贴出原始数据-费用表'!$A$6:$A$348,0)+1,MATCH($O$55,'用友贴出原始数据-费用表'!$B$5:$AL$5,0)+1)</f>
        <v>0</v>
      </c>
      <c r="P81" s="207">
        <f>INDEX('用友贴出原始数据-费用表'!$A$5:$AL$271,MATCH($B81&amp;"调整额",'用友贴出原始数据-费用表'!$A$6:$A$348,0)+1,MATCH($P$55,'用友贴出原始数据-费用表'!$B$5:$AL$5,0)+1)</f>
        <v>0</v>
      </c>
      <c r="Q81" s="207">
        <f t="shared" si="10"/>
        <v>0</v>
      </c>
      <c r="R81" s="207">
        <f>INDEX('用友贴出原始数据-费用表'!$A$5:$AL$271,MATCH($B81&amp;"调整额",'用友贴出原始数据-费用表'!$A$6:$A$348,0)+1,MATCH($R$55,'用友贴出原始数据-费用表'!$B$5:$AL$5,0)+1)</f>
        <v>0</v>
      </c>
      <c r="S81" s="207">
        <f>INDEX('用友贴出原始数据-费用表'!$A$5:$AL$271,MATCH($B81&amp;"调整额",'用友贴出原始数据-费用表'!$A$6:$A$348,0)+1,MATCH($S$55,'用友贴出原始数据-费用表'!$B$5:$AL$5,0)+1)</f>
        <v>0</v>
      </c>
      <c r="T81" s="207">
        <f>INDEX('用友贴出原始数据-费用表'!$A$5:$AL$271,MATCH($B81&amp;"调整额",'用友贴出原始数据-费用表'!$A$6:$A$348,0)+1,MATCH($T$55,'用友贴出原始数据-费用表'!$B$5:$AL$5,0)+1)</f>
        <v>0</v>
      </c>
      <c r="U81" s="207">
        <f t="shared" si="11"/>
        <v>0</v>
      </c>
      <c r="V81" s="207">
        <f>INDEX('用友贴出原始数据-费用表'!$A$5:$AL$271,MATCH($B81&amp;"调整额",'用友贴出原始数据-费用表'!$A$6:$A$348,0)+1,MATCH($V$55,'用友贴出原始数据-费用表'!$B$5:$AL$5,0)+1)</f>
        <v>0</v>
      </c>
      <c r="W81" s="207">
        <f>INDEX('用友贴出原始数据-费用表'!$A$5:$AL$271,MATCH($B81&amp;"调整额",'用友贴出原始数据-费用表'!$A$6:$A$348,0)+1,MATCH($W$55,'用友贴出原始数据-费用表'!$B$5:$AL$5,0)+1)</f>
        <v>0</v>
      </c>
      <c r="X81" s="207">
        <f>INDEX('用友贴出原始数据-费用表'!$A$5:$AL$271,MATCH($B81&amp;"调整额",'用友贴出原始数据-费用表'!$A$6:$A$348,0)+1,MATCH($X$55,'用友贴出原始数据-费用表'!$B$5:$AL$5,0)+1)</f>
        <v>0</v>
      </c>
      <c r="Y81" s="207">
        <f>INDEX('用友贴出原始数据-费用表'!$A$5:$AL$271,MATCH($B81&amp;"调整额",'用友贴出原始数据-费用表'!$A$6:$A$348,0)+1,MATCH($Y$55,'用友贴出原始数据-费用表'!$B$5:$AL$5,0)+1)</f>
        <v>0</v>
      </c>
      <c r="Z81" s="207">
        <f>INDEX('用友贴出原始数据-费用表'!$A$5:$AL$271,MATCH($B81&amp;"调整额",'用友贴出原始数据-费用表'!$A$6:$A$348,0)+1,MATCH($Z$55,'用友贴出原始数据-费用表'!$B$5:$AL$5,0)+1)</f>
        <v>0</v>
      </c>
      <c r="AA81" s="207">
        <f>INDEX('用友贴出原始数据-费用表'!$A$5:$AL$271,MATCH($B81&amp;"调整额",'用友贴出原始数据-费用表'!$A$6:$A$348,0)+1,MATCH($AA$55,'用友贴出原始数据-费用表'!$B$5:$AL$5,0)+1)</f>
        <v>0</v>
      </c>
      <c r="AB81" s="207">
        <f>INDEX('用友贴出原始数据-费用表'!$A$5:$AL$271,MATCH($B81&amp;"调整额",'用友贴出原始数据-费用表'!$A$6:$A$348,0)+1,MATCH($AB$55,'用友贴出原始数据-费用表'!$B$5:$AL$5,0)+1)</f>
        <v>0</v>
      </c>
      <c r="AC81" s="207">
        <f>INDEX('用友贴出原始数据-费用表'!$A$5:$AL$271,MATCH($B81&amp;"调整额",'用友贴出原始数据-费用表'!$A$6:$A$348,0)+1,MATCH($AC$55,'用友贴出原始数据-费用表'!$B$5:$AL$5,0)+1)</f>
        <v>0</v>
      </c>
    </row>
    <row r="82" spans="1:29">
      <c r="A82" s="357"/>
      <c r="B82" s="206" t="s">
        <v>138</v>
      </c>
      <c r="C82" s="208">
        <f t="shared" si="7"/>
        <v>0</v>
      </c>
      <c r="D82" s="207"/>
      <c r="E82" s="207">
        <f>INDEX('用友贴出原始数据-费用表'!$A$5:$AL$271,MATCH($B82&amp;"调整额",'用友贴出原始数据-费用表'!$A$6:$A$348,0)+1,MATCH($E$55,'用友贴出原始数据-费用表'!$B$5:$AL$5,0)+1)+G82+T82+AB82</f>
        <v>0</v>
      </c>
      <c r="F82" s="207">
        <f>INDEX('用友贴出原始数据-费用表'!$A$5:$AL$271,MATCH($B82&amp;"调整额",'用友贴出原始数据-费用表'!$A$6:$A$348,0)+1,MATCH($F$55,'用友贴出原始数据-费用表'!$B$5:$AL$5,0)+1)</f>
        <v>0</v>
      </c>
      <c r="G82" s="207">
        <f>INDEX('用友贴出原始数据-费用表'!$A$5:$AL$271,MATCH($B82&amp;"调整额",'用友贴出原始数据-费用表'!$A$6:$A$348,0)+1,MATCH($G$55,'用友贴出原始数据-费用表'!$B$5:$AL$5,0)+1)</f>
        <v>0</v>
      </c>
      <c r="H82" s="207">
        <f t="shared" si="8"/>
        <v>0</v>
      </c>
      <c r="I82" s="207">
        <f>INDEX('用友贴出原始数据-费用表'!$A$5:$AL$271,MATCH($B82&amp;"调整额",'用友贴出原始数据-费用表'!$A$6:$A$348,0)+1,MATCH($I$55,'用友贴出原始数据-费用表'!$B$5:$AL$5,0)+1)</f>
        <v>0</v>
      </c>
      <c r="J82" s="207">
        <f>INDEX('用友贴出原始数据-费用表'!$A$5:$AL$271,MATCH($B82&amp;"调整额",'用友贴出原始数据-费用表'!$A$6:$A$348,0)+1,MATCH($J$55,'用友贴出原始数据-费用表'!$B$5:$AL$5,0)+0)</f>
        <v>0</v>
      </c>
      <c r="K82" s="207">
        <f>INDEX('用友贴出原始数据-费用表'!$A$5:$AL$271,MATCH($B82&amp;"调整额",'用友贴出原始数据-费用表'!$A$6:$A$348,0)+1,MATCH($K$55,'用友贴出原始数据-费用表'!$B$5:$AL$5,0)+1)</f>
        <v>0</v>
      </c>
      <c r="L82" s="207">
        <f t="shared" si="9"/>
        <v>0</v>
      </c>
      <c r="M82" s="207">
        <f>INDEX('用友贴出原始数据-费用表'!$A$5:$AL$271,MATCH($B82&amp;"调整额",'用友贴出原始数据-费用表'!$A$6:$A$348,0)+1,MATCH($M$55,'用友贴出原始数据-费用表'!$B$5:$AL$5,0)+1)</f>
        <v>0</v>
      </c>
      <c r="N82" s="207">
        <f>INDEX('用友贴出原始数据-费用表'!$A$5:$AL$271,MATCH($B82&amp;"调整额",'用友贴出原始数据-费用表'!$A$6:$A$348,0)+1,MATCH($N$55,'用友贴出原始数据-费用表'!$B$5:$AL$5,0)+1)</f>
        <v>0</v>
      </c>
      <c r="O82" s="207">
        <f>INDEX('用友贴出原始数据-费用表'!$A$5:$AL$271,MATCH($B82&amp;"调整额",'用友贴出原始数据-费用表'!$A$6:$A$348,0)+1,MATCH($O$55,'用友贴出原始数据-费用表'!$B$5:$AL$5,0)+1)</f>
        <v>0</v>
      </c>
      <c r="P82" s="207">
        <f>INDEX('用友贴出原始数据-费用表'!$A$5:$AL$271,MATCH($B82&amp;"调整额",'用友贴出原始数据-费用表'!$A$6:$A$348,0)+1,MATCH($P$55,'用友贴出原始数据-费用表'!$B$5:$AL$5,0)+1)</f>
        <v>0</v>
      </c>
      <c r="Q82" s="207">
        <f t="shared" si="10"/>
        <v>0</v>
      </c>
      <c r="R82" s="207">
        <f>INDEX('用友贴出原始数据-费用表'!$A$5:$AL$271,MATCH($B82&amp;"调整额",'用友贴出原始数据-费用表'!$A$6:$A$348,0)+1,MATCH($R$55,'用友贴出原始数据-费用表'!$B$5:$AL$5,0)+1)</f>
        <v>0</v>
      </c>
      <c r="S82" s="207">
        <f>INDEX('用友贴出原始数据-费用表'!$A$5:$AL$271,MATCH($B82&amp;"调整额",'用友贴出原始数据-费用表'!$A$6:$A$348,0)+1,MATCH($S$55,'用友贴出原始数据-费用表'!$B$5:$AL$5,0)+1)</f>
        <v>0</v>
      </c>
      <c r="T82" s="207">
        <f>INDEX('用友贴出原始数据-费用表'!$A$5:$AL$271,MATCH($B82&amp;"调整额",'用友贴出原始数据-费用表'!$A$6:$A$348,0)+1,MATCH($T$55,'用友贴出原始数据-费用表'!$B$5:$AL$5,0)+1)</f>
        <v>0</v>
      </c>
      <c r="U82" s="207">
        <f t="shared" si="11"/>
        <v>0</v>
      </c>
      <c r="V82" s="207">
        <f>INDEX('用友贴出原始数据-费用表'!$A$5:$AL$271,MATCH($B82&amp;"调整额",'用友贴出原始数据-费用表'!$A$6:$A$348,0)+1,MATCH($V$55,'用友贴出原始数据-费用表'!$B$5:$AL$5,0)+1)</f>
        <v>0</v>
      </c>
      <c r="W82" s="207">
        <f>INDEX('用友贴出原始数据-费用表'!$A$5:$AL$271,MATCH($B82&amp;"调整额",'用友贴出原始数据-费用表'!$A$6:$A$348,0)+1,MATCH($W$55,'用友贴出原始数据-费用表'!$B$5:$AL$5,0)+1)</f>
        <v>0</v>
      </c>
      <c r="X82" s="207">
        <f>INDEX('用友贴出原始数据-费用表'!$A$5:$AL$271,MATCH($B82&amp;"调整额",'用友贴出原始数据-费用表'!$A$6:$A$348,0)+1,MATCH($X$55,'用友贴出原始数据-费用表'!$B$5:$AL$5,0)+1)</f>
        <v>0</v>
      </c>
      <c r="Y82" s="207">
        <f>INDEX('用友贴出原始数据-费用表'!$A$5:$AL$271,MATCH($B82&amp;"调整额",'用友贴出原始数据-费用表'!$A$6:$A$348,0)+1,MATCH($Y$55,'用友贴出原始数据-费用表'!$B$5:$AL$5,0)+1)</f>
        <v>0</v>
      </c>
      <c r="Z82" s="207">
        <f>INDEX('用友贴出原始数据-费用表'!$A$5:$AL$271,MATCH($B82&amp;"调整额",'用友贴出原始数据-费用表'!$A$6:$A$348,0)+1,MATCH($Z$55,'用友贴出原始数据-费用表'!$B$5:$AL$5,0)+1)</f>
        <v>0</v>
      </c>
      <c r="AA82" s="207">
        <f>INDEX('用友贴出原始数据-费用表'!$A$5:$AL$271,MATCH($B82&amp;"调整额",'用友贴出原始数据-费用表'!$A$6:$A$348,0)+1,MATCH($AA$55,'用友贴出原始数据-费用表'!$B$5:$AL$5,0)+1)</f>
        <v>0</v>
      </c>
      <c r="AB82" s="207">
        <f>INDEX('用友贴出原始数据-费用表'!$A$5:$AL$271,MATCH($B82&amp;"调整额",'用友贴出原始数据-费用表'!$A$6:$A$348,0)+1,MATCH($AB$55,'用友贴出原始数据-费用表'!$B$5:$AL$5,0)+1)</f>
        <v>0</v>
      </c>
      <c r="AC82" s="207">
        <f>INDEX('用友贴出原始数据-费用表'!$A$5:$AL$271,MATCH($B82&amp;"调整额",'用友贴出原始数据-费用表'!$A$6:$A$348,0)+1,MATCH($AC$55,'用友贴出原始数据-费用表'!$B$5:$AL$5,0)+1)</f>
        <v>0</v>
      </c>
    </row>
    <row r="83" spans="1:29">
      <c r="A83" s="357"/>
      <c r="B83" s="206" t="s">
        <v>139</v>
      </c>
      <c r="C83" s="208">
        <f t="shared" si="7"/>
        <v>0</v>
      </c>
      <c r="D83" s="207"/>
      <c r="E83" s="207">
        <f>INDEX('用友贴出原始数据-费用表'!$A$5:$AL$271,MATCH($B83&amp;"调整额",'用友贴出原始数据-费用表'!$A$6:$A$348,0)+1,MATCH($E$55,'用友贴出原始数据-费用表'!$B$5:$AL$5,0)+1)+G83+T83+AB83</f>
        <v>0</v>
      </c>
      <c r="F83" s="207">
        <f>INDEX('用友贴出原始数据-费用表'!$A$5:$AL$271,MATCH($B83&amp;"调整额",'用友贴出原始数据-费用表'!$A$6:$A$348,0)+1,MATCH($F$55,'用友贴出原始数据-费用表'!$B$5:$AL$5,0)+1)</f>
        <v>0</v>
      </c>
      <c r="G83" s="207">
        <f>INDEX('用友贴出原始数据-费用表'!$A$5:$AL$271,MATCH($B83&amp;"调整额",'用友贴出原始数据-费用表'!$A$6:$A$348,0)+1,MATCH($G$55,'用友贴出原始数据-费用表'!$B$5:$AL$5,0)+1)</f>
        <v>0</v>
      </c>
      <c r="H83" s="207">
        <f t="shared" si="8"/>
        <v>0</v>
      </c>
      <c r="I83" s="207">
        <f>INDEX('用友贴出原始数据-费用表'!$A$5:$AL$271,MATCH($B83&amp;"调整额",'用友贴出原始数据-费用表'!$A$6:$A$348,0)+1,MATCH($I$55,'用友贴出原始数据-费用表'!$B$5:$AL$5,0)+1)</f>
        <v>0</v>
      </c>
      <c r="J83" s="207">
        <f>INDEX('用友贴出原始数据-费用表'!$A$5:$AL$271,MATCH($B83&amp;"调整额",'用友贴出原始数据-费用表'!$A$6:$A$348,0)+1,MATCH($J$55,'用友贴出原始数据-费用表'!$B$5:$AL$5,0)+0)</f>
        <v>0</v>
      </c>
      <c r="K83" s="207">
        <f>INDEX('用友贴出原始数据-费用表'!$A$5:$AL$271,MATCH($B83&amp;"调整额",'用友贴出原始数据-费用表'!$A$6:$A$348,0)+1,MATCH($K$55,'用友贴出原始数据-费用表'!$B$5:$AL$5,0)+1)</f>
        <v>0</v>
      </c>
      <c r="L83" s="207">
        <f t="shared" si="9"/>
        <v>0</v>
      </c>
      <c r="M83" s="207">
        <f>INDEX('用友贴出原始数据-费用表'!$A$5:$AL$271,MATCH($B83&amp;"调整额",'用友贴出原始数据-费用表'!$A$6:$A$348,0)+1,MATCH($M$55,'用友贴出原始数据-费用表'!$B$5:$AL$5,0)+1)</f>
        <v>0</v>
      </c>
      <c r="N83" s="207">
        <f>INDEX('用友贴出原始数据-费用表'!$A$5:$AL$271,MATCH($B83&amp;"调整额",'用友贴出原始数据-费用表'!$A$6:$A$348,0)+1,MATCH($N$55,'用友贴出原始数据-费用表'!$B$5:$AL$5,0)+1)</f>
        <v>0</v>
      </c>
      <c r="O83" s="207">
        <f>INDEX('用友贴出原始数据-费用表'!$A$5:$AL$271,MATCH($B83&amp;"调整额",'用友贴出原始数据-费用表'!$A$6:$A$348,0)+1,MATCH($O$55,'用友贴出原始数据-费用表'!$B$5:$AL$5,0)+1)</f>
        <v>0</v>
      </c>
      <c r="P83" s="207">
        <f>INDEX('用友贴出原始数据-费用表'!$A$5:$AL$271,MATCH($B83&amp;"调整额",'用友贴出原始数据-费用表'!$A$6:$A$348,0)+1,MATCH($P$55,'用友贴出原始数据-费用表'!$B$5:$AL$5,0)+1)</f>
        <v>0</v>
      </c>
      <c r="Q83" s="207">
        <f t="shared" si="10"/>
        <v>0</v>
      </c>
      <c r="R83" s="207">
        <f>INDEX('用友贴出原始数据-费用表'!$A$5:$AL$271,MATCH($B83&amp;"调整额",'用友贴出原始数据-费用表'!$A$6:$A$348,0)+1,MATCH($R$55,'用友贴出原始数据-费用表'!$B$5:$AL$5,0)+1)</f>
        <v>0</v>
      </c>
      <c r="S83" s="207">
        <f>INDEX('用友贴出原始数据-费用表'!$A$5:$AL$271,MATCH($B83&amp;"调整额",'用友贴出原始数据-费用表'!$A$6:$A$348,0)+1,MATCH($S$55,'用友贴出原始数据-费用表'!$B$5:$AL$5,0)+1)</f>
        <v>0</v>
      </c>
      <c r="T83" s="207">
        <f>INDEX('用友贴出原始数据-费用表'!$A$5:$AL$271,MATCH($B83&amp;"调整额",'用友贴出原始数据-费用表'!$A$6:$A$348,0)+1,MATCH($T$55,'用友贴出原始数据-费用表'!$B$5:$AL$5,0)+1)</f>
        <v>0</v>
      </c>
      <c r="U83" s="207">
        <f t="shared" si="11"/>
        <v>0</v>
      </c>
      <c r="V83" s="207">
        <f>INDEX('用友贴出原始数据-费用表'!$A$5:$AL$271,MATCH($B83&amp;"调整额",'用友贴出原始数据-费用表'!$A$6:$A$348,0)+1,MATCH($V$55,'用友贴出原始数据-费用表'!$B$5:$AL$5,0)+1)</f>
        <v>0</v>
      </c>
      <c r="W83" s="207">
        <f>INDEX('用友贴出原始数据-费用表'!$A$5:$AL$271,MATCH($B83&amp;"调整额",'用友贴出原始数据-费用表'!$A$6:$A$348,0)+1,MATCH($W$55,'用友贴出原始数据-费用表'!$B$5:$AL$5,0)+1)</f>
        <v>0</v>
      </c>
      <c r="X83" s="207">
        <f>INDEX('用友贴出原始数据-费用表'!$A$5:$AL$271,MATCH($B83&amp;"调整额",'用友贴出原始数据-费用表'!$A$6:$A$348,0)+1,MATCH($X$55,'用友贴出原始数据-费用表'!$B$5:$AL$5,0)+1)</f>
        <v>0</v>
      </c>
      <c r="Y83" s="207">
        <f>INDEX('用友贴出原始数据-费用表'!$A$5:$AL$271,MATCH($B83&amp;"调整额",'用友贴出原始数据-费用表'!$A$6:$A$348,0)+1,MATCH($Y$55,'用友贴出原始数据-费用表'!$B$5:$AL$5,0)+1)</f>
        <v>0</v>
      </c>
      <c r="Z83" s="207">
        <f>INDEX('用友贴出原始数据-费用表'!$A$5:$AL$271,MATCH($B83&amp;"调整额",'用友贴出原始数据-费用表'!$A$6:$A$348,0)+1,MATCH($Z$55,'用友贴出原始数据-费用表'!$B$5:$AL$5,0)+1)</f>
        <v>0</v>
      </c>
      <c r="AA83" s="207">
        <f>INDEX('用友贴出原始数据-费用表'!$A$5:$AL$271,MATCH($B83&amp;"调整额",'用友贴出原始数据-费用表'!$A$6:$A$348,0)+1,MATCH($AA$55,'用友贴出原始数据-费用表'!$B$5:$AL$5,0)+1)</f>
        <v>0</v>
      </c>
      <c r="AB83" s="207">
        <f>INDEX('用友贴出原始数据-费用表'!$A$5:$AL$271,MATCH($B83&amp;"调整额",'用友贴出原始数据-费用表'!$A$6:$A$348,0)+1,MATCH($AB$55,'用友贴出原始数据-费用表'!$B$5:$AL$5,0)+1)</f>
        <v>0</v>
      </c>
      <c r="AC83" s="207">
        <f>INDEX('用友贴出原始数据-费用表'!$A$5:$AL$271,MATCH($B83&amp;"调整额",'用友贴出原始数据-费用表'!$A$6:$A$348,0)+1,MATCH($AC$55,'用友贴出原始数据-费用表'!$B$5:$AL$5,0)+1)</f>
        <v>0</v>
      </c>
    </row>
    <row r="84" spans="1:29">
      <c r="A84" s="357"/>
      <c r="B84" s="206" t="s">
        <v>140</v>
      </c>
      <c r="C84" s="208">
        <f t="shared" si="7"/>
        <v>0</v>
      </c>
      <c r="D84" s="207"/>
      <c r="E84" s="207">
        <f>INDEX('用友贴出原始数据-费用表'!$A$5:$AL$271,MATCH($B84&amp;"调整额",'用友贴出原始数据-费用表'!$A$6:$A$348,0)+1,MATCH($E$55,'用友贴出原始数据-费用表'!$B$5:$AL$5,0)+1)+G84+T84+AB84</f>
        <v>0</v>
      </c>
      <c r="F84" s="207">
        <f>INDEX('用友贴出原始数据-费用表'!$A$5:$AL$271,MATCH($B84&amp;"调整额",'用友贴出原始数据-费用表'!$A$6:$A$348,0)+1,MATCH($F$55,'用友贴出原始数据-费用表'!$B$5:$AL$5,0)+1)</f>
        <v>0</v>
      </c>
      <c r="G84" s="207">
        <f>INDEX('用友贴出原始数据-费用表'!$A$5:$AL$271,MATCH($B84&amp;"调整额",'用友贴出原始数据-费用表'!$A$6:$A$348,0)+1,MATCH($G$55,'用友贴出原始数据-费用表'!$B$5:$AL$5,0)+1)</f>
        <v>0</v>
      </c>
      <c r="H84" s="207">
        <f t="shared" si="8"/>
        <v>0</v>
      </c>
      <c r="I84" s="207">
        <f>INDEX('用友贴出原始数据-费用表'!$A$5:$AL$271,MATCH($B84&amp;"调整额",'用友贴出原始数据-费用表'!$A$6:$A$348,0)+1,MATCH($I$55,'用友贴出原始数据-费用表'!$B$5:$AL$5,0)+1)</f>
        <v>0</v>
      </c>
      <c r="J84" s="207">
        <f>INDEX('用友贴出原始数据-费用表'!$A$5:$AL$271,MATCH($B84&amp;"调整额",'用友贴出原始数据-费用表'!$A$6:$A$348,0)+1,MATCH($J$55,'用友贴出原始数据-费用表'!$B$5:$AL$5,0)+0)</f>
        <v>0</v>
      </c>
      <c r="K84" s="207">
        <f>INDEX('用友贴出原始数据-费用表'!$A$5:$AL$271,MATCH($B84&amp;"调整额",'用友贴出原始数据-费用表'!$A$6:$A$348,0)+1,MATCH($K$55,'用友贴出原始数据-费用表'!$B$5:$AL$5,0)+1)</f>
        <v>0</v>
      </c>
      <c r="L84" s="207">
        <f t="shared" si="9"/>
        <v>0</v>
      </c>
      <c r="M84" s="207">
        <f>INDEX('用友贴出原始数据-费用表'!$A$5:$AL$271,MATCH($B84&amp;"调整额",'用友贴出原始数据-费用表'!$A$6:$A$348,0)+1,MATCH($M$55,'用友贴出原始数据-费用表'!$B$5:$AL$5,0)+1)</f>
        <v>0</v>
      </c>
      <c r="N84" s="207">
        <f>INDEX('用友贴出原始数据-费用表'!$A$5:$AL$271,MATCH($B84&amp;"调整额",'用友贴出原始数据-费用表'!$A$6:$A$348,0)+1,MATCH($N$55,'用友贴出原始数据-费用表'!$B$5:$AL$5,0)+1)</f>
        <v>0</v>
      </c>
      <c r="O84" s="207">
        <f>INDEX('用友贴出原始数据-费用表'!$A$5:$AL$271,MATCH($B84&amp;"调整额",'用友贴出原始数据-费用表'!$A$6:$A$348,0)+1,MATCH($O$55,'用友贴出原始数据-费用表'!$B$5:$AL$5,0)+1)</f>
        <v>0</v>
      </c>
      <c r="P84" s="207">
        <f>INDEX('用友贴出原始数据-费用表'!$A$5:$AL$271,MATCH($B84&amp;"调整额",'用友贴出原始数据-费用表'!$A$6:$A$348,0)+1,MATCH($P$55,'用友贴出原始数据-费用表'!$B$5:$AL$5,0)+1)</f>
        <v>0</v>
      </c>
      <c r="Q84" s="207">
        <f t="shared" si="10"/>
        <v>0</v>
      </c>
      <c r="R84" s="207">
        <f>INDEX('用友贴出原始数据-费用表'!$A$5:$AL$271,MATCH($B84&amp;"调整额",'用友贴出原始数据-费用表'!$A$6:$A$348,0)+1,MATCH($R$55,'用友贴出原始数据-费用表'!$B$5:$AL$5,0)+1)</f>
        <v>0</v>
      </c>
      <c r="S84" s="207">
        <f>INDEX('用友贴出原始数据-费用表'!$A$5:$AL$271,MATCH($B84&amp;"调整额",'用友贴出原始数据-费用表'!$A$6:$A$348,0)+1,MATCH($S$55,'用友贴出原始数据-费用表'!$B$5:$AL$5,0)+1)</f>
        <v>0</v>
      </c>
      <c r="T84" s="207">
        <f>INDEX('用友贴出原始数据-费用表'!$A$5:$AL$271,MATCH($B84&amp;"调整额",'用友贴出原始数据-费用表'!$A$6:$A$348,0)+1,MATCH($T$55,'用友贴出原始数据-费用表'!$B$5:$AL$5,0)+1)</f>
        <v>0</v>
      </c>
      <c r="U84" s="207">
        <f t="shared" si="11"/>
        <v>0</v>
      </c>
      <c r="V84" s="207">
        <f>INDEX('用友贴出原始数据-费用表'!$A$5:$AL$271,MATCH($B84&amp;"调整额",'用友贴出原始数据-费用表'!$A$6:$A$348,0)+1,MATCH($V$55,'用友贴出原始数据-费用表'!$B$5:$AL$5,0)+1)</f>
        <v>0</v>
      </c>
      <c r="W84" s="207">
        <f>INDEX('用友贴出原始数据-费用表'!$A$5:$AL$271,MATCH($B84&amp;"调整额",'用友贴出原始数据-费用表'!$A$6:$A$348,0)+1,MATCH($W$55,'用友贴出原始数据-费用表'!$B$5:$AL$5,0)+1)</f>
        <v>0</v>
      </c>
      <c r="X84" s="207">
        <f>INDEX('用友贴出原始数据-费用表'!$A$5:$AL$271,MATCH($B84&amp;"调整额",'用友贴出原始数据-费用表'!$A$6:$A$348,0)+1,MATCH($X$55,'用友贴出原始数据-费用表'!$B$5:$AL$5,0)+1)</f>
        <v>0</v>
      </c>
      <c r="Y84" s="207">
        <f>INDEX('用友贴出原始数据-费用表'!$A$5:$AL$271,MATCH($B84&amp;"调整额",'用友贴出原始数据-费用表'!$A$6:$A$348,0)+1,MATCH($Y$55,'用友贴出原始数据-费用表'!$B$5:$AL$5,0)+1)</f>
        <v>0</v>
      </c>
      <c r="Z84" s="207">
        <f>INDEX('用友贴出原始数据-费用表'!$A$5:$AL$271,MATCH($B84&amp;"调整额",'用友贴出原始数据-费用表'!$A$6:$A$348,0)+1,MATCH($Z$55,'用友贴出原始数据-费用表'!$B$5:$AL$5,0)+1)</f>
        <v>0</v>
      </c>
      <c r="AA84" s="207">
        <f>INDEX('用友贴出原始数据-费用表'!$A$5:$AL$271,MATCH($B84&amp;"调整额",'用友贴出原始数据-费用表'!$A$6:$A$348,0)+1,MATCH($AA$55,'用友贴出原始数据-费用表'!$B$5:$AL$5,0)+1)</f>
        <v>0</v>
      </c>
      <c r="AB84" s="207">
        <f>INDEX('用友贴出原始数据-费用表'!$A$5:$AL$271,MATCH($B84&amp;"调整额",'用友贴出原始数据-费用表'!$A$6:$A$348,0)+1,MATCH($AB$55,'用友贴出原始数据-费用表'!$B$5:$AL$5,0)+1)</f>
        <v>0</v>
      </c>
      <c r="AC84" s="207">
        <f>INDEX('用友贴出原始数据-费用表'!$A$5:$AL$271,MATCH($B84&amp;"调整额",'用友贴出原始数据-费用表'!$A$6:$A$348,0)+1,MATCH($AC$55,'用友贴出原始数据-费用表'!$B$5:$AL$5,0)+1)</f>
        <v>0</v>
      </c>
    </row>
    <row r="85" spans="1:29">
      <c r="A85" s="357"/>
      <c r="B85" s="206" t="s">
        <v>141</v>
      </c>
      <c r="C85" s="208">
        <f t="shared" si="7"/>
        <v>0</v>
      </c>
      <c r="D85" s="207"/>
      <c r="E85" s="207">
        <f>INDEX('用友贴出原始数据-费用表'!$A$5:$AL$271,MATCH($B85&amp;"调整额",'用友贴出原始数据-费用表'!$A$6:$A$348,0)+1,MATCH($E$55,'用友贴出原始数据-费用表'!$B$5:$AL$5,0)+1)+G85+T85+AB85</f>
        <v>0</v>
      </c>
      <c r="F85" s="207">
        <f>INDEX('用友贴出原始数据-费用表'!$A$5:$AL$271,MATCH($B85&amp;"调整额",'用友贴出原始数据-费用表'!$A$6:$A$348,0)+1,MATCH($F$55,'用友贴出原始数据-费用表'!$B$5:$AL$5,0)+1)</f>
        <v>0</v>
      </c>
      <c r="G85" s="207">
        <f>INDEX('用友贴出原始数据-费用表'!$A$5:$AL$271,MATCH($B85&amp;"调整额",'用友贴出原始数据-费用表'!$A$6:$A$348,0)+1,MATCH($G$55,'用友贴出原始数据-费用表'!$B$5:$AL$5,0)+1)</f>
        <v>0</v>
      </c>
      <c r="H85" s="207">
        <f t="shared" si="8"/>
        <v>0</v>
      </c>
      <c r="I85" s="207">
        <f>INDEX('用友贴出原始数据-费用表'!$A$5:$AL$271,MATCH($B85&amp;"调整额",'用友贴出原始数据-费用表'!$A$6:$A$348,0)+1,MATCH($I$55,'用友贴出原始数据-费用表'!$B$5:$AL$5,0)+1)</f>
        <v>0</v>
      </c>
      <c r="J85" s="207">
        <f>INDEX('用友贴出原始数据-费用表'!$A$5:$AL$271,MATCH($B85&amp;"调整额",'用友贴出原始数据-费用表'!$A$6:$A$348,0)+1,MATCH($J$55,'用友贴出原始数据-费用表'!$B$5:$AL$5,0)+0)</f>
        <v>0</v>
      </c>
      <c r="K85" s="207">
        <f>INDEX('用友贴出原始数据-费用表'!$A$5:$AL$271,MATCH($B85&amp;"调整额",'用友贴出原始数据-费用表'!$A$6:$A$348,0)+1,MATCH($K$55,'用友贴出原始数据-费用表'!$B$5:$AL$5,0)+1)</f>
        <v>0</v>
      </c>
      <c r="L85" s="207">
        <f t="shared" si="9"/>
        <v>0</v>
      </c>
      <c r="M85" s="207">
        <f>INDEX('用友贴出原始数据-费用表'!$A$5:$AL$271,MATCH($B85&amp;"调整额",'用友贴出原始数据-费用表'!$A$6:$A$348,0)+1,MATCH($M$55,'用友贴出原始数据-费用表'!$B$5:$AL$5,0)+1)</f>
        <v>0</v>
      </c>
      <c r="N85" s="207">
        <f>INDEX('用友贴出原始数据-费用表'!$A$5:$AL$271,MATCH($B85&amp;"调整额",'用友贴出原始数据-费用表'!$A$6:$A$348,0)+1,MATCH($N$55,'用友贴出原始数据-费用表'!$B$5:$AL$5,0)+1)</f>
        <v>0</v>
      </c>
      <c r="O85" s="207">
        <f>INDEX('用友贴出原始数据-费用表'!$A$5:$AL$271,MATCH($B85&amp;"调整额",'用友贴出原始数据-费用表'!$A$6:$A$348,0)+1,MATCH($O$55,'用友贴出原始数据-费用表'!$B$5:$AL$5,0)+1)</f>
        <v>0</v>
      </c>
      <c r="P85" s="207">
        <f>INDEX('用友贴出原始数据-费用表'!$A$5:$AL$271,MATCH($B85&amp;"调整额",'用友贴出原始数据-费用表'!$A$6:$A$348,0)+1,MATCH($P$55,'用友贴出原始数据-费用表'!$B$5:$AL$5,0)+1)</f>
        <v>0</v>
      </c>
      <c r="Q85" s="207">
        <f t="shared" si="10"/>
        <v>0</v>
      </c>
      <c r="R85" s="207">
        <f>INDEX('用友贴出原始数据-费用表'!$A$5:$AL$271,MATCH($B85&amp;"调整额",'用友贴出原始数据-费用表'!$A$6:$A$348,0)+1,MATCH($R$55,'用友贴出原始数据-费用表'!$B$5:$AL$5,0)+1)</f>
        <v>0</v>
      </c>
      <c r="S85" s="207">
        <f>INDEX('用友贴出原始数据-费用表'!$A$5:$AL$271,MATCH($B85&amp;"调整额",'用友贴出原始数据-费用表'!$A$6:$A$348,0)+1,MATCH($S$55,'用友贴出原始数据-费用表'!$B$5:$AL$5,0)+1)</f>
        <v>0</v>
      </c>
      <c r="T85" s="207">
        <f>INDEX('用友贴出原始数据-费用表'!$A$5:$AL$271,MATCH($B85&amp;"调整额",'用友贴出原始数据-费用表'!$A$6:$A$348,0)+1,MATCH($T$55,'用友贴出原始数据-费用表'!$B$5:$AL$5,0)+1)</f>
        <v>0</v>
      </c>
      <c r="U85" s="207">
        <f t="shared" si="11"/>
        <v>0</v>
      </c>
      <c r="V85" s="207">
        <f>INDEX('用友贴出原始数据-费用表'!$A$5:$AL$271,MATCH($B85&amp;"调整额",'用友贴出原始数据-费用表'!$A$6:$A$348,0)+1,MATCH($V$55,'用友贴出原始数据-费用表'!$B$5:$AL$5,0)+1)</f>
        <v>0</v>
      </c>
      <c r="W85" s="207">
        <f>INDEX('用友贴出原始数据-费用表'!$A$5:$AL$271,MATCH($B85&amp;"调整额",'用友贴出原始数据-费用表'!$A$6:$A$348,0)+1,MATCH($W$55,'用友贴出原始数据-费用表'!$B$5:$AL$5,0)+1)</f>
        <v>0</v>
      </c>
      <c r="X85" s="207">
        <f>INDEX('用友贴出原始数据-费用表'!$A$5:$AL$271,MATCH($B85&amp;"调整额",'用友贴出原始数据-费用表'!$A$6:$A$348,0)+1,MATCH($X$55,'用友贴出原始数据-费用表'!$B$5:$AL$5,0)+1)</f>
        <v>0</v>
      </c>
      <c r="Y85" s="207">
        <f>INDEX('用友贴出原始数据-费用表'!$A$5:$AL$271,MATCH($B85&amp;"调整额",'用友贴出原始数据-费用表'!$A$6:$A$348,0)+1,MATCH($Y$55,'用友贴出原始数据-费用表'!$B$5:$AL$5,0)+1)</f>
        <v>0</v>
      </c>
      <c r="Z85" s="207">
        <f>INDEX('用友贴出原始数据-费用表'!$A$5:$AL$271,MATCH($B85&amp;"调整额",'用友贴出原始数据-费用表'!$A$6:$A$348,0)+1,MATCH($Z$55,'用友贴出原始数据-费用表'!$B$5:$AL$5,0)+1)</f>
        <v>0</v>
      </c>
      <c r="AA85" s="207">
        <f>INDEX('用友贴出原始数据-费用表'!$A$5:$AL$271,MATCH($B85&amp;"调整额",'用友贴出原始数据-费用表'!$A$6:$A$348,0)+1,MATCH($AA$55,'用友贴出原始数据-费用表'!$B$5:$AL$5,0)+1)</f>
        <v>0</v>
      </c>
      <c r="AB85" s="207">
        <f>INDEX('用友贴出原始数据-费用表'!$A$5:$AL$271,MATCH($B85&amp;"调整额",'用友贴出原始数据-费用表'!$A$6:$A$348,0)+1,MATCH($AB$55,'用友贴出原始数据-费用表'!$B$5:$AL$5,0)+1)</f>
        <v>0</v>
      </c>
      <c r="AC85" s="207">
        <f>INDEX('用友贴出原始数据-费用表'!$A$5:$AL$271,MATCH($B85&amp;"调整额",'用友贴出原始数据-费用表'!$A$6:$A$348,0)+1,MATCH($AC$55,'用友贴出原始数据-费用表'!$B$5:$AL$5,0)+1)</f>
        <v>0</v>
      </c>
    </row>
    <row r="86" spans="1:29">
      <c r="A86" s="358"/>
      <c r="B86" s="211" t="s">
        <v>121</v>
      </c>
      <c r="C86" s="212">
        <f t="shared" si="7"/>
        <v>-106131.83000000002</v>
      </c>
      <c r="D86" s="212">
        <f>SUM(D73:D85)</f>
        <v>0</v>
      </c>
      <c r="E86" s="212">
        <f t="shared" ref="E86:H86" si="18">SUM(E73:E85)</f>
        <v>-247255.34000000003</v>
      </c>
      <c r="F86" s="212">
        <f t="shared" si="18"/>
        <v>108698.51</v>
      </c>
      <c r="G86" s="212">
        <f t="shared" si="18"/>
        <v>-194045.34</v>
      </c>
      <c r="H86" s="212">
        <f t="shared" si="18"/>
        <v>0</v>
      </c>
      <c r="I86" s="212">
        <f t="shared" ref="I86:AC86" si="19">SUM(I73:I85)</f>
        <v>0</v>
      </c>
      <c r="J86" s="212">
        <f t="shared" si="19"/>
        <v>0</v>
      </c>
      <c r="K86" s="212">
        <f t="shared" si="19"/>
        <v>0</v>
      </c>
      <c r="L86" s="212">
        <f t="shared" si="19"/>
        <v>0</v>
      </c>
      <c r="M86" s="212">
        <f t="shared" si="19"/>
        <v>0</v>
      </c>
      <c r="N86" s="212">
        <f t="shared" si="19"/>
        <v>0</v>
      </c>
      <c r="O86" s="212">
        <f t="shared" si="19"/>
        <v>0</v>
      </c>
      <c r="P86" s="212">
        <f t="shared" si="19"/>
        <v>0</v>
      </c>
      <c r="Q86" s="212">
        <f t="shared" si="19"/>
        <v>0</v>
      </c>
      <c r="R86" s="212">
        <f t="shared" si="19"/>
        <v>0</v>
      </c>
      <c r="S86" s="212">
        <f t="shared" si="19"/>
        <v>0</v>
      </c>
      <c r="T86" s="212">
        <f t="shared" si="19"/>
        <v>0</v>
      </c>
      <c r="U86" s="212">
        <f t="shared" si="11"/>
        <v>32425</v>
      </c>
      <c r="V86" s="212">
        <f t="shared" si="19"/>
        <v>15460</v>
      </c>
      <c r="W86" s="212">
        <f t="shared" si="19"/>
        <v>0</v>
      </c>
      <c r="X86" s="212">
        <f t="shared" si="19"/>
        <v>16965</v>
      </c>
      <c r="Y86" s="212">
        <f t="shared" si="19"/>
        <v>0</v>
      </c>
      <c r="Z86" s="212">
        <f t="shared" si="19"/>
        <v>0</v>
      </c>
      <c r="AA86" s="212">
        <f t="shared" si="19"/>
        <v>0</v>
      </c>
      <c r="AB86" s="212">
        <f t="shared" si="19"/>
        <v>0</v>
      </c>
      <c r="AC86" s="212">
        <f t="shared" si="19"/>
        <v>0</v>
      </c>
    </row>
    <row r="87" spans="1:29" ht="13.5" customHeight="1">
      <c r="A87" s="356" t="s">
        <v>142</v>
      </c>
      <c r="B87" s="206" t="s">
        <v>143</v>
      </c>
      <c r="C87" s="208">
        <f t="shared" si="7"/>
        <v>0</v>
      </c>
      <c r="D87" s="207"/>
      <c r="E87" s="207">
        <f>INDEX('用友贴出原始数据-费用表'!$A$5:$AL$271,MATCH($B87&amp;"调整额",'用友贴出原始数据-费用表'!$A$6:$A$348,0)+1,MATCH($E$55,'用友贴出原始数据-费用表'!$B$5:$AL$5,0)+1)+G87+T87+AB87</f>
        <v>0</v>
      </c>
      <c r="F87" s="207">
        <f>INDEX('用友贴出原始数据-费用表'!$A$5:$AL$271,MATCH($B87&amp;"调整额",'用友贴出原始数据-费用表'!$A$6:$A$348,0)+1,MATCH($F$55,'用友贴出原始数据-费用表'!$B$5:$AL$5,0)+1)</f>
        <v>0</v>
      </c>
      <c r="G87" s="207">
        <f>INDEX('用友贴出原始数据-费用表'!$A$5:$AL$271,MATCH($B87&amp;"调整额",'用友贴出原始数据-费用表'!$A$6:$A$348,0)+1,MATCH($G$55,'用友贴出原始数据-费用表'!$B$5:$AL$5,0)+1)</f>
        <v>0</v>
      </c>
      <c r="H87" s="207">
        <f t="shared" si="8"/>
        <v>0</v>
      </c>
      <c r="I87" s="207">
        <f>INDEX('用友贴出原始数据-费用表'!$A$5:$AL$271,MATCH($B87&amp;"调整额",'用友贴出原始数据-费用表'!$A$6:$A$348,0)+1,MATCH($I$55,'用友贴出原始数据-费用表'!$B$5:$AL$5,0)+1)</f>
        <v>0</v>
      </c>
      <c r="J87" s="207">
        <f>INDEX('用友贴出原始数据-费用表'!$A$5:$AL$271,MATCH($B87&amp;"调整额",'用友贴出原始数据-费用表'!$A$6:$A$348,0)+1,MATCH($J$55,'用友贴出原始数据-费用表'!$B$5:$AL$5,0)+0)</f>
        <v>0</v>
      </c>
      <c r="K87" s="207">
        <f>INDEX('用友贴出原始数据-费用表'!$A$5:$AL$271,MATCH($B87&amp;"调整额",'用友贴出原始数据-费用表'!$A$6:$A$348,0)+1,MATCH($K$55,'用友贴出原始数据-费用表'!$B$5:$AL$5,0)+1)</f>
        <v>0</v>
      </c>
      <c r="L87" s="207">
        <f t="shared" si="9"/>
        <v>0</v>
      </c>
      <c r="M87" s="207">
        <f>INDEX('用友贴出原始数据-费用表'!$A$5:$AL$271,MATCH($B87&amp;"调整额",'用友贴出原始数据-费用表'!$A$6:$A$348,0)+1,MATCH($M$55,'用友贴出原始数据-费用表'!$B$5:$AL$5,0)+1)</f>
        <v>0</v>
      </c>
      <c r="N87" s="207">
        <f>INDEX('用友贴出原始数据-费用表'!$A$5:$AL$271,MATCH($B87&amp;"调整额",'用友贴出原始数据-费用表'!$A$6:$A$348,0)+1,MATCH($N$55,'用友贴出原始数据-费用表'!$B$5:$AL$5,0)+1)</f>
        <v>0</v>
      </c>
      <c r="O87" s="207">
        <f>INDEX('用友贴出原始数据-费用表'!$A$5:$AL$271,MATCH($B87&amp;"调整额",'用友贴出原始数据-费用表'!$A$6:$A$348,0)+1,MATCH($O$55,'用友贴出原始数据-费用表'!$B$5:$AL$5,0)+1)</f>
        <v>0</v>
      </c>
      <c r="P87" s="207">
        <f>INDEX('用友贴出原始数据-费用表'!$A$5:$AL$271,MATCH($B87&amp;"调整额",'用友贴出原始数据-费用表'!$A$6:$A$348,0)+1,MATCH($P$55,'用友贴出原始数据-费用表'!$B$5:$AL$5,0)+1)</f>
        <v>0</v>
      </c>
      <c r="Q87" s="207">
        <f t="shared" si="10"/>
        <v>0</v>
      </c>
      <c r="R87" s="207">
        <f>INDEX('用友贴出原始数据-费用表'!$A$5:$AL$271,MATCH($B87&amp;"调整额",'用友贴出原始数据-费用表'!$A$6:$A$348,0)+1,MATCH($R$55,'用友贴出原始数据-费用表'!$B$5:$AL$5,0)+1)</f>
        <v>0</v>
      </c>
      <c r="S87" s="207">
        <f>INDEX('用友贴出原始数据-费用表'!$A$5:$AL$271,MATCH($B87&amp;"调整额",'用友贴出原始数据-费用表'!$A$6:$A$348,0)+1,MATCH($S$55,'用友贴出原始数据-费用表'!$B$5:$AL$5,0)+1)</f>
        <v>0</v>
      </c>
      <c r="T87" s="207">
        <f>INDEX('用友贴出原始数据-费用表'!$A$5:$AL$271,MATCH($B87&amp;"调整额",'用友贴出原始数据-费用表'!$A$6:$A$348,0)+1,MATCH($T$55,'用友贴出原始数据-费用表'!$B$5:$AL$5,0)+1)</f>
        <v>0</v>
      </c>
      <c r="U87" s="207">
        <f t="shared" si="11"/>
        <v>0</v>
      </c>
      <c r="V87" s="207">
        <f>INDEX('用友贴出原始数据-费用表'!$A$5:$AL$271,MATCH($B87&amp;"调整额",'用友贴出原始数据-费用表'!$A$6:$A$348,0)+1,MATCH($V$55,'用友贴出原始数据-费用表'!$B$5:$AL$5,0)+1)</f>
        <v>0</v>
      </c>
      <c r="W87" s="207">
        <f>INDEX('用友贴出原始数据-费用表'!$A$5:$AL$271,MATCH($B87&amp;"调整额",'用友贴出原始数据-费用表'!$A$6:$A$348,0)+1,MATCH($W$55,'用友贴出原始数据-费用表'!$B$5:$AL$5,0)+1)</f>
        <v>0</v>
      </c>
      <c r="X87" s="207">
        <f>INDEX('用友贴出原始数据-费用表'!$A$5:$AL$271,MATCH($B87&amp;"调整额",'用友贴出原始数据-费用表'!$A$6:$A$348,0)+1,MATCH($X$55,'用友贴出原始数据-费用表'!$B$5:$AL$5,0)+1)</f>
        <v>0</v>
      </c>
      <c r="Y87" s="207">
        <f>INDEX('用友贴出原始数据-费用表'!$A$5:$AL$271,MATCH($B87&amp;"调整额",'用友贴出原始数据-费用表'!$A$6:$A$348,0)+1,MATCH($Y$55,'用友贴出原始数据-费用表'!$B$5:$AL$5,0)+1)</f>
        <v>0</v>
      </c>
      <c r="Z87" s="207">
        <f>INDEX('用友贴出原始数据-费用表'!$A$5:$AL$271,MATCH($B87&amp;"调整额",'用友贴出原始数据-费用表'!$A$6:$A$348,0)+1,MATCH($Z$55,'用友贴出原始数据-费用表'!$B$5:$AL$5,0)+1)</f>
        <v>0</v>
      </c>
      <c r="AA87" s="207">
        <f>INDEX('用友贴出原始数据-费用表'!$A$5:$AL$271,MATCH($B87&amp;"调整额",'用友贴出原始数据-费用表'!$A$6:$A$348,0)+1,MATCH($AA$55,'用友贴出原始数据-费用表'!$B$5:$AL$5,0)+1)</f>
        <v>0</v>
      </c>
      <c r="AB87" s="207">
        <f>INDEX('用友贴出原始数据-费用表'!$A$5:$AL$271,MATCH($B87&amp;"调整额",'用友贴出原始数据-费用表'!$A$6:$A$348,0)+1,MATCH($AB$55,'用友贴出原始数据-费用表'!$B$5:$AL$5,0)+1)</f>
        <v>0</v>
      </c>
      <c r="AC87" s="207">
        <f>INDEX('用友贴出原始数据-费用表'!$A$5:$AL$271,MATCH($B87&amp;"调整额",'用友贴出原始数据-费用表'!$A$6:$A$348,0)+1,MATCH($AC$55,'用友贴出原始数据-费用表'!$B$5:$AL$5,0)+1)</f>
        <v>0</v>
      </c>
    </row>
    <row r="88" spans="1:29">
      <c r="A88" s="357"/>
      <c r="B88" s="206" t="s">
        <v>144</v>
      </c>
      <c r="C88" s="208">
        <f t="shared" si="7"/>
        <v>0</v>
      </c>
      <c r="D88" s="207"/>
      <c r="E88" s="207">
        <f>INDEX('用友贴出原始数据-费用表'!$A$5:$AL$271,MATCH($B88&amp;"调整额",'用友贴出原始数据-费用表'!$A$6:$A$348,0)+1,MATCH($E$55,'用友贴出原始数据-费用表'!$B$5:$AL$5,0)+1)+G88+T88+AB88</f>
        <v>0</v>
      </c>
      <c r="F88" s="207">
        <f>INDEX('用友贴出原始数据-费用表'!$A$5:$AL$271,MATCH($B88&amp;"调整额",'用友贴出原始数据-费用表'!$A$6:$A$348,0)+1,MATCH($F$55,'用友贴出原始数据-费用表'!$B$5:$AL$5,0)+1)</f>
        <v>0</v>
      </c>
      <c r="G88" s="207">
        <f>INDEX('用友贴出原始数据-费用表'!$A$5:$AL$271,MATCH($B88&amp;"调整额",'用友贴出原始数据-费用表'!$A$6:$A$348,0)+1,MATCH($G$55,'用友贴出原始数据-费用表'!$B$5:$AL$5,0)+1)</f>
        <v>0</v>
      </c>
      <c r="H88" s="207">
        <f t="shared" si="8"/>
        <v>0</v>
      </c>
      <c r="I88" s="207">
        <f>INDEX('用友贴出原始数据-费用表'!$A$5:$AL$271,MATCH($B88&amp;"调整额",'用友贴出原始数据-费用表'!$A$6:$A$348,0)+1,MATCH($I$55,'用友贴出原始数据-费用表'!$B$5:$AL$5,0)+1)</f>
        <v>0</v>
      </c>
      <c r="J88" s="207">
        <f>INDEX('用友贴出原始数据-费用表'!$A$5:$AL$271,MATCH($B88&amp;"调整额",'用友贴出原始数据-费用表'!$A$6:$A$348,0)+1,MATCH($J$55,'用友贴出原始数据-费用表'!$B$5:$AL$5,0)+0)</f>
        <v>0</v>
      </c>
      <c r="K88" s="207">
        <f>INDEX('用友贴出原始数据-费用表'!$A$5:$AL$271,MATCH($B88&amp;"调整额",'用友贴出原始数据-费用表'!$A$6:$A$348,0)+1,MATCH($K$55,'用友贴出原始数据-费用表'!$B$5:$AL$5,0)+1)</f>
        <v>0</v>
      </c>
      <c r="L88" s="207">
        <f t="shared" si="9"/>
        <v>0</v>
      </c>
      <c r="M88" s="207">
        <f>INDEX('用友贴出原始数据-费用表'!$A$5:$AL$271,MATCH($B88&amp;"调整额",'用友贴出原始数据-费用表'!$A$6:$A$348,0)+1,MATCH($M$55,'用友贴出原始数据-费用表'!$B$5:$AL$5,0)+1)</f>
        <v>0</v>
      </c>
      <c r="N88" s="207">
        <f>INDEX('用友贴出原始数据-费用表'!$A$5:$AL$271,MATCH($B88&amp;"调整额",'用友贴出原始数据-费用表'!$A$6:$A$348,0)+1,MATCH($N$55,'用友贴出原始数据-费用表'!$B$5:$AL$5,0)+1)</f>
        <v>0</v>
      </c>
      <c r="O88" s="207">
        <f>INDEX('用友贴出原始数据-费用表'!$A$5:$AL$271,MATCH($B88&amp;"调整额",'用友贴出原始数据-费用表'!$A$6:$A$348,0)+1,MATCH($O$55,'用友贴出原始数据-费用表'!$B$5:$AL$5,0)+1)</f>
        <v>0</v>
      </c>
      <c r="P88" s="207">
        <f>INDEX('用友贴出原始数据-费用表'!$A$5:$AL$271,MATCH($B88&amp;"调整额",'用友贴出原始数据-费用表'!$A$6:$A$348,0)+1,MATCH($P$55,'用友贴出原始数据-费用表'!$B$5:$AL$5,0)+1)</f>
        <v>0</v>
      </c>
      <c r="Q88" s="207">
        <f t="shared" si="10"/>
        <v>0</v>
      </c>
      <c r="R88" s="207">
        <f>INDEX('用友贴出原始数据-费用表'!$A$5:$AL$271,MATCH($B88&amp;"调整额",'用友贴出原始数据-费用表'!$A$6:$A$348,0)+1,MATCH($R$55,'用友贴出原始数据-费用表'!$B$5:$AL$5,0)+1)</f>
        <v>0</v>
      </c>
      <c r="S88" s="207">
        <f>INDEX('用友贴出原始数据-费用表'!$A$5:$AL$271,MATCH($B88&amp;"调整额",'用友贴出原始数据-费用表'!$A$6:$A$348,0)+1,MATCH($S$55,'用友贴出原始数据-费用表'!$B$5:$AL$5,0)+1)</f>
        <v>0</v>
      </c>
      <c r="T88" s="207">
        <f>INDEX('用友贴出原始数据-费用表'!$A$5:$AL$271,MATCH($B88&amp;"调整额",'用友贴出原始数据-费用表'!$A$6:$A$348,0)+1,MATCH($T$55,'用友贴出原始数据-费用表'!$B$5:$AL$5,0)+1)</f>
        <v>0</v>
      </c>
      <c r="U88" s="207">
        <f t="shared" si="11"/>
        <v>0</v>
      </c>
      <c r="V88" s="207">
        <f>INDEX('用友贴出原始数据-费用表'!$A$5:$AL$271,MATCH($B88&amp;"调整额",'用友贴出原始数据-费用表'!$A$6:$A$348,0)+1,MATCH($V$55,'用友贴出原始数据-费用表'!$B$5:$AL$5,0)+1)</f>
        <v>0</v>
      </c>
      <c r="W88" s="207">
        <f>INDEX('用友贴出原始数据-费用表'!$A$5:$AL$271,MATCH($B88&amp;"调整额",'用友贴出原始数据-费用表'!$A$6:$A$348,0)+1,MATCH($W$55,'用友贴出原始数据-费用表'!$B$5:$AL$5,0)+1)</f>
        <v>0</v>
      </c>
      <c r="X88" s="207">
        <f>INDEX('用友贴出原始数据-费用表'!$A$5:$AL$271,MATCH($B88&amp;"调整额",'用友贴出原始数据-费用表'!$A$6:$A$348,0)+1,MATCH($X$55,'用友贴出原始数据-费用表'!$B$5:$AL$5,0)+1)</f>
        <v>0</v>
      </c>
      <c r="Y88" s="207">
        <f>INDEX('用友贴出原始数据-费用表'!$A$5:$AL$271,MATCH($B88&amp;"调整额",'用友贴出原始数据-费用表'!$A$6:$A$348,0)+1,MATCH($Y$55,'用友贴出原始数据-费用表'!$B$5:$AL$5,0)+1)</f>
        <v>0</v>
      </c>
      <c r="Z88" s="207">
        <f>INDEX('用友贴出原始数据-费用表'!$A$5:$AL$271,MATCH($B88&amp;"调整额",'用友贴出原始数据-费用表'!$A$6:$A$348,0)+1,MATCH($Z$55,'用友贴出原始数据-费用表'!$B$5:$AL$5,0)+1)</f>
        <v>0</v>
      </c>
      <c r="AA88" s="207">
        <f>INDEX('用友贴出原始数据-费用表'!$A$5:$AL$271,MATCH($B88&amp;"调整额",'用友贴出原始数据-费用表'!$A$6:$A$348,0)+1,MATCH($AA$55,'用友贴出原始数据-费用表'!$B$5:$AL$5,0)+1)</f>
        <v>0</v>
      </c>
      <c r="AB88" s="207">
        <f>INDEX('用友贴出原始数据-费用表'!$A$5:$AL$271,MATCH($B88&amp;"调整额",'用友贴出原始数据-费用表'!$A$6:$A$348,0)+1,MATCH($AB$55,'用友贴出原始数据-费用表'!$B$5:$AL$5,0)+1)</f>
        <v>0</v>
      </c>
      <c r="AC88" s="207">
        <f>INDEX('用友贴出原始数据-费用表'!$A$5:$AL$271,MATCH($B88&amp;"调整额",'用友贴出原始数据-费用表'!$A$6:$A$348,0)+1,MATCH($AC$55,'用友贴出原始数据-费用表'!$B$5:$AL$5,0)+1)</f>
        <v>0</v>
      </c>
    </row>
    <row r="89" spans="1:29">
      <c r="A89" s="357"/>
      <c r="B89" s="206" t="s">
        <v>145</v>
      </c>
      <c r="C89" s="208">
        <f t="shared" si="7"/>
        <v>0</v>
      </c>
      <c r="D89" s="207"/>
      <c r="E89" s="207">
        <f>INDEX('用友贴出原始数据-费用表'!$A$5:$AL$271,MATCH($B89&amp;"调整额",'用友贴出原始数据-费用表'!$A$6:$A$348,0)+1,MATCH($E$55,'用友贴出原始数据-费用表'!$B$5:$AL$5,0)+1)+G89+T89+AB89</f>
        <v>0</v>
      </c>
      <c r="F89" s="207">
        <f>INDEX('用友贴出原始数据-费用表'!$A$5:$AL$271,MATCH($B89&amp;"调整额",'用友贴出原始数据-费用表'!$A$6:$A$348,0)+1,MATCH($F$55,'用友贴出原始数据-费用表'!$B$5:$AL$5,0)+1)</f>
        <v>0</v>
      </c>
      <c r="G89" s="207">
        <f>INDEX('用友贴出原始数据-费用表'!$A$5:$AL$271,MATCH($B89&amp;"调整额",'用友贴出原始数据-费用表'!$A$6:$A$348,0)+1,MATCH($G$55,'用友贴出原始数据-费用表'!$B$5:$AL$5,0)+1)</f>
        <v>0</v>
      </c>
      <c r="H89" s="207">
        <f t="shared" si="8"/>
        <v>0</v>
      </c>
      <c r="I89" s="207">
        <f>INDEX('用友贴出原始数据-费用表'!$A$5:$AL$271,MATCH($B89&amp;"调整额",'用友贴出原始数据-费用表'!$A$6:$A$348,0)+1,MATCH($I$55,'用友贴出原始数据-费用表'!$B$5:$AL$5,0)+1)</f>
        <v>0</v>
      </c>
      <c r="J89" s="207">
        <f>INDEX('用友贴出原始数据-费用表'!$A$5:$AL$271,MATCH($B89&amp;"调整额",'用友贴出原始数据-费用表'!$A$6:$A$348,0)+1,MATCH($J$55,'用友贴出原始数据-费用表'!$B$5:$AL$5,0)+0)</f>
        <v>0</v>
      </c>
      <c r="K89" s="207">
        <f>INDEX('用友贴出原始数据-费用表'!$A$5:$AL$271,MATCH($B89&amp;"调整额",'用友贴出原始数据-费用表'!$A$6:$A$348,0)+1,MATCH($K$55,'用友贴出原始数据-费用表'!$B$5:$AL$5,0)+1)</f>
        <v>0</v>
      </c>
      <c r="L89" s="207">
        <f t="shared" si="9"/>
        <v>0</v>
      </c>
      <c r="M89" s="207">
        <f>INDEX('用友贴出原始数据-费用表'!$A$5:$AL$271,MATCH($B89&amp;"调整额",'用友贴出原始数据-费用表'!$A$6:$A$348,0)+1,MATCH($M$55,'用友贴出原始数据-费用表'!$B$5:$AL$5,0)+1)</f>
        <v>0</v>
      </c>
      <c r="N89" s="207">
        <f>INDEX('用友贴出原始数据-费用表'!$A$5:$AL$271,MATCH($B89&amp;"调整额",'用友贴出原始数据-费用表'!$A$6:$A$348,0)+1,MATCH($N$55,'用友贴出原始数据-费用表'!$B$5:$AL$5,0)+1)</f>
        <v>0</v>
      </c>
      <c r="O89" s="207">
        <f>INDEX('用友贴出原始数据-费用表'!$A$5:$AL$271,MATCH($B89&amp;"调整额",'用友贴出原始数据-费用表'!$A$6:$A$348,0)+1,MATCH($O$55,'用友贴出原始数据-费用表'!$B$5:$AL$5,0)+1)</f>
        <v>0</v>
      </c>
      <c r="P89" s="207">
        <f>INDEX('用友贴出原始数据-费用表'!$A$5:$AL$271,MATCH($B89&amp;"调整额",'用友贴出原始数据-费用表'!$A$6:$A$348,0)+1,MATCH($P$55,'用友贴出原始数据-费用表'!$B$5:$AL$5,0)+1)</f>
        <v>0</v>
      </c>
      <c r="Q89" s="207">
        <f t="shared" si="10"/>
        <v>0</v>
      </c>
      <c r="R89" s="207">
        <f>INDEX('用友贴出原始数据-费用表'!$A$5:$AL$271,MATCH($B89&amp;"调整额",'用友贴出原始数据-费用表'!$A$6:$A$348,0)+1,MATCH($R$55,'用友贴出原始数据-费用表'!$B$5:$AL$5,0)+1)</f>
        <v>0</v>
      </c>
      <c r="S89" s="207">
        <f>INDEX('用友贴出原始数据-费用表'!$A$5:$AL$271,MATCH($B89&amp;"调整额",'用友贴出原始数据-费用表'!$A$6:$A$348,0)+1,MATCH($S$55,'用友贴出原始数据-费用表'!$B$5:$AL$5,0)+1)</f>
        <v>0</v>
      </c>
      <c r="T89" s="207">
        <f>INDEX('用友贴出原始数据-费用表'!$A$5:$AL$271,MATCH($B89&amp;"调整额",'用友贴出原始数据-费用表'!$A$6:$A$348,0)+1,MATCH($T$55,'用友贴出原始数据-费用表'!$B$5:$AL$5,0)+1)</f>
        <v>0</v>
      </c>
      <c r="U89" s="207">
        <f t="shared" si="11"/>
        <v>0</v>
      </c>
      <c r="V89" s="207">
        <f>INDEX('用友贴出原始数据-费用表'!$A$5:$AL$271,MATCH($B89&amp;"调整额",'用友贴出原始数据-费用表'!$A$6:$A$348,0)+1,MATCH($V$55,'用友贴出原始数据-费用表'!$B$5:$AL$5,0)+1)</f>
        <v>0</v>
      </c>
      <c r="W89" s="207">
        <f>INDEX('用友贴出原始数据-费用表'!$A$5:$AL$271,MATCH($B89&amp;"调整额",'用友贴出原始数据-费用表'!$A$6:$A$348,0)+1,MATCH($W$55,'用友贴出原始数据-费用表'!$B$5:$AL$5,0)+1)</f>
        <v>0</v>
      </c>
      <c r="X89" s="207">
        <f>INDEX('用友贴出原始数据-费用表'!$A$5:$AL$271,MATCH($B89&amp;"调整额",'用友贴出原始数据-费用表'!$A$6:$A$348,0)+1,MATCH($X$55,'用友贴出原始数据-费用表'!$B$5:$AL$5,0)+1)</f>
        <v>0</v>
      </c>
      <c r="Y89" s="207">
        <f>INDEX('用友贴出原始数据-费用表'!$A$5:$AL$271,MATCH($B89&amp;"调整额",'用友贴出原始数据-费用表'!$A$6:$A$348,0)+1,MATCH($Y$55,'用友贴出原始数据-费用表'!$B$5:$AL$5,0)+1)</f>
        <v>0</v>
      </c>
      <c r="Z89" s="207">
        <f>INDEX('用友贴出原始数据-费用表'!$A$5:$AL$271,MATCH($B89&amp;"调整额",'用友贴出原始数据-费用表'!$A$6:$A$348,0)+1,MATCH($Z$55,'用友贴出原始数据-费用表'!$B$5:$AL$5,0)+1)</f>
        <v>0</v>
      </c>
      <c r="AA89" s="207">
        <f>INDEX('用友贴出原始数据-费用表'!$A$5:$AL$271,MATCH($B89&amp;"调整额",'用友贴出原始数据-费用表'!$A$6:$A$348,0)+1,MATCH($AA$55,'用友贴出原始数据-费用表'!$B$5:$AL$5,0)+1)</f>
        <v>0</v>
      </c>
      <c r="AB89" s="207">
        <f>INDEX('用友贴出原始数据-费用表'!$A$5:$AL$271,MATCH($B89&amp;"调整额",'用友贴出原始数据-费用表'!$A$6:$A$348,0)+1,MATCH($AB$55,'用友贴出原始数据-费用表'!$B$5:$AL$5,0)+1)</f>
        <v>0</v>
      </c>
      <c r="AC89" s="207">
        <f>INDEX('用友贴出原始数据-费用表'!$A$5:$AL$271,MATCH($B89&amp;"调整额",'用友贴出原始数据-费用表'!$A$6:$A$348,0)+1,MATCH($AC$55,'用友贴出原始数据-费用表'!$B$5:$AL$5,0)+1)</f>
        <v>0</v>
      </c>
    </row>
    <row r="90" spans="1:29">
      <c r="A90" s="357"/>
      <c r="B90" s="206" t="s">
        <v>146</v>
      </c>
      <c r="C90" s="208">
        <f t="shared" si="7"/>
        <v>0</v>
      </c>
      <c r="D90" s="207"/>
      <c r="E90" s="207">
        <f>INDEX('用友贴出原始数据-费用表'!$A$5:$AL$271,MATCH($B90&amp;"调整额",'用友贴出原始数据-费用表'!$A$6:$A$348,0)+1,MATCH($E$55,'用友贴出原始数据-费用表'!$B$5:$AL$5,0)+1)+G90+T90+AB90</f>
        <v>0</v>
      </c>
      <c r="F90" s="207">
        <f>INDEX('用友贴出原始数据-费用表'!$A$5:$AL$271,MATCH($B90&amp;"调整额",'用友贴出原始数据-费用表'!$A$6:$A$348,0)+1,MATCH($F$55,'用友贴出原始数据-费用表'!$B$5:$AL$5,0)+1)</f>
        <v>0</v>
      </c>
      <c r="G90" s="207">
        <f>INDEX('用友贴出原始数据-费用表'!$A$5:$AL$271,MATCH($B90&amp;"调整额",'用友贴出原始数据-费用表'!$A$6:$A$348,0)+1,MATCH($G$55,'用友贴出原始数据-费用表'!$B$5:$AL$5,0)+1)</f>
        <v>0</v>
      </c>
      <c r="H90" s="207">
        <f t="shared" si="8"/>
        <v>0</v>
      </c>
      <c r="I90" s="207">
        <f>INDEX('用友贴出原始数据-费用表'!$A$5:$AL$271,MATCH($B90&amp;"调整额",'用友贴出原始数据-费用表'!$A$6:$A$348,0)+1,MATCH($I$55,'用友贴出原始数据-费用表'!$B$5:$AL$5,0)+1)</f>
        <v>0</v>
      </c>
      <c r="J90" s="207">
        <f>INDEX('用友贴出原始数据-费用表'!$A$5:$AL$271,MATCH($B90&amp;"调整额",'用友贴出原始数据-费用表'!$A$6:$A$348,0)+1,MATCH($J$55,'用友贴出原始数据-费用表'!$B$5:$AL$5,0)+0)</f>
        <v>0</v>
      </c>
      <c r="K90" s="207">
        <f>INDEX('用友贴出原始数据-费用表'!$A$5:$AL$271,MATCH($B90&amp;"调整额",'用友贴出原始数据-费用表'!$A$6:$A$348,0)+1,MATCH($K$55,'用友贴出原始数据-费用表'!$B$5:$AL$5,0)+1)</f>
        <v>0</v>
      </c>
      <c r="L90" s="207">
        <f t="shared" si="9"/>
        <v>0</v>
      </c>
      <c r="M90" s="207">
        <f>INDEX('用友贴出原始数据-费用表'!$A$5:$AL$271,MATCH($B90&amp;"调整额",'用友贴出原始数据-费用表'!$A$6:$A$348,0)+1,MATCH($M$55,'用友贴出原始数据-费用表'!$B$5:$AL$5,0)+1)</f>
        <v>0</v>
      </c>
      <c r="N90" s="207">
        <f>INDEX('用友贴出原始数据-费用表'!$A$5:$AL$271,MATCH($B90&amp;"调整额",'用友贴出原始数据-费用表'!$A$6:$A$348,0)+1,MATCH($N$55,'用友贴出原始数据-费用表'!$B$5:$AL$5,0)+1)</f>
        <v>0</v>
      </c>
      <c r="O90" s="207">
        <f>INDEX('用友贴出原始数据-费用表'!$A$5:$AL$271,MATCH($B90&amp;"调整额",'用友贴出原始数据-费用表'!$A$6:$A$348,0)+1,MATCH($O$55,'用友贴出原始数据-费用表'!$B$5:$AL$5,0)+1)</f>
        <v>0</v>
      </c>
      <c r="P90" s="207">
        <f>INDEX('用友贴出原始数据-费用表'!$A$5:$AL$271,MATCH($B90&amp;"调整额",'用友贴出原始数据-费用表'!$A$6:$A$348,0)+1,MATCH($P$55,'用友贴出原始数据-费用表'!$B$5:$AL$5,0)+1)</f>
        <v>0</v>
      </c>
      <c r="Q90" s="207">
        <f t="shared" si="10"/>
        <v>0</v>
      </c>
      <c r="R90" s="207">
        <f>INDEX('用友贴出原始数据-费用表'!$A$5:$AL$271,MATCH($B90&amp;"调整额",'用友贴出原始数据-费用表'!$A$6:$A$348,0)+1,MATCH($R$55,'用友贴出原始数据-费用表'!$B$5:$AL$5,0)+1)</f>
        <v>0</v>
      </c>
      <c r="S90" s="207">
        <f>INDEX('用友贴出原始数据-费用表'!$A$5:$AL$271,MATCH($B90&amp;"调整额",'用友贴出原始数据-费用表'!$A$6:$A$348,0)+1,MATCH($S$55,'用友贴出原始数据-费用表'!$B$5:$AL$5,0)+1)</f>
        <v>0</v>
      </c>
      <c r="T90" s="207">
        <f>INDEX('用友贴出原始数据-费用表'!$A$5:$AL$271,MATCH($B90&amp;"调整额",'用友贴出原始数据-费用表'!$A$6:$A$348,0)+1,MATCH($T$55,'用友贴出原始数据-费用表'!$B$5:$AL$5,0)+1)</f>
        <v>0</v>
      </c>
      <c r="U90" s="207">
        <f t="shared" si="11"/>
        <v>0</v>
      </c>
      <c r="V90" s="207">
        <f>INDEX('用友贴出原始数据-费用表'!$A$5:$AL$271,MATCH($B90&amp;"调整额",'用友贴出原始数据-费用表'!$A$6:$A$348,0)+1,MATCH($V$55,'用友贴出原始数据-费用表'!$B$5:$AL$5,0)+1)</f>
        <v>0</v>
      </c>
      <c r="W90" s="207">
        <f>INDEX('用友贴出原始数据-费用表'!$A$5:$AL$271,MATCH($B90&amp;"调整额",'用友贴出原始数据-费用表'!$A$6:$A$348,0)+1,MATCH($W$55,'用友贴出原始数据-费用表'!$B$5:$AL$5,0)+1)</f>
        <v>0</v>
      </c>
      <c r="X90" s="207">
        <f>INDEX('用友贴出原始数据-费用表'!$A$5:$AL$271,MATCH($B90&amp;"调整额",'用友贴出原始数据-费用表'!$A$6:$A$348,0)+1,MATCH($X$55,'用友贴出原始数据-费用表'!$B$5:$AL$5,0)+1)</f>
        <v>0</v>
      </c>
      <c r="Y90" s="207">
        <f>INDEX('用友贴出原始数据-费用表'!$A$5:$AL$271,MATCH($B90&amp;"调整额",'用友贴出原始数据-费用表'!$A$6:$A$348,0)+1,MATCH($Y$55,'用友贴出原始数据-费用表'!$B$5:$AL$5,0)+1)</f>
        <v>0</v>
      </c>
      <c r="Z90" s="207">
        <f>INDEX('用友贴出原始数据-费用表'!$A$5:$AL$271,MATCH($B90&amp;"调整额",'用友贴出原始数据-费用表'!$A$6:$A$348,0)+1,MATCH($Z$55,'用友贴出原始数据-费用表'!$B$5:$AL$5,0)+1)</f>
        <v>0</v>
      </c>
      <c r="AA90" s="207">
        <f>INDEX('用友贴出原始数据-费用表'!$A$5:$AL$271,MATCH($B90&amp;"调整额",'用友贴出原始数据-费用表'!$A$6:$A$348,0)+1,MATCH($AA$55,'用友贴出原始数据-费用表'!$B$5:$AL$5,0)+1)</f>
        <v>0</v>
      </c>
      <c r="AB90" s="207">
        <f>INDEX('用友贴出原始数据-费用表'!$A$5:$AL$271,MATCH($B90&amp;"调整额",'用友贴出原始数据-费用表'!$A$6:$A$348,0)+1,MATCH($AB$55,'用友贴出原始数据-费用表'!$B$5:$AL$5,0)+1)</f>
        <v>0</v>
      </c>
      <c r="AC90" s="207">
        <f>INDEX('用友贴出原始数据-费用表'!$A$5:$AL$271,MATCH($B90&amp;"调整额",'用友贴出原始数据-费用表'!$A$6:$A$348,0)+1,MATCH($AC$55,'用友贴出原始数据-费用表'!$B$5:$AL$5,0)+1)</f>
        <v>0</v>
      </c>
    </row>
    <row r="91" spans="1:29">
      <c r="A91" s="357"/>
      <c r="B91" s="206" t="s">
        <v>147</v>
      </c>
      <c r="C91" s="208">
        <f t="shared" si="7"/>
        <v>0</v>
      </c>
      <c r="D91" s="207"/>
      <c r="E91" s="207">
        <f>INDEX('用友贴出原始数据-费用表'!$A$5:$AL$271,MATCH($B91&amp;"调整额",'用友贴出原始数据-费用表'!$A$6:$A$348,0)+1,MATCH($E$55,'用友贴出原始数据-费用表'!$B$5:$AL$5,0)+1)+G91+T91+AB91</f>
        <v>0</v>
      </c>
      <c r="F91" s="207">
        <f>INDEX('用友贴出原始数据-费用表'!$A$5:$AL$271,MATCH($B91&amp;"调整额",'用友贴出原始数据-费用表'!$A$6:$A$348,0)+1,MATCH($F$55,'用友贴出原始数据-费用表'!$B$5:$AL$5,0)+1)</f>
        <v>0</v>
      </c>
      <c r="G91" s="207">
        <f>INDEX('用友贴出原始数据-费用表'!$A$5:$AL$271,MATCH($B91&amp;"调整额",'用友贴出原始数据-费用表'!$A$6:$A$348,0)+1,MATCH($G$55,'用友贴出原始数据-费用表'!$B$5:$AL$5,0)+1)</f>
        <v>0</v>
      </c>
      <c r="H91" s="207">
        <f t="shared" si="8"/>
        <v>0</v>
      </c>
      <c r="I91" s="207">
        <f>INDEX('用友贴出原始数据-费用表'!$A$5:$AL$271,MATCH($B91&amp;"调整额",'用友贴出原始数据-费用表'!$A$6:$A$348,0)+1,MATCH($I$55,'用友贴出原始数据-费用表'!$B$5:$AL$5,0)+1)</f>
        <v>0</v>
      </c>
      <c r="J91" s="207">
        <f>INDEX('用友贴出原始数据-费用表'!$A$5:$AL$271,MATCH($B91&amp;"调整额",'用友贴出原始数据-费用表'!$A$6:$A$348,0)+1,MATCH($J$55,'用友贴出原始数据-费用表'!$B$5:$AL$5,0)+0)</f>
        <v>0</v>
      </c>
      <c r="K91" s="207">
        <f>INDEX('用友贴出原始数据-费用表'!$A$5:$AL$271,MATCH($B91&amp;"调整额",'用友贴出原始数据-费用表'!$A$6:$A$348,0)+1,MATCH($K$55,'用友贴出原始数据-费用表'!$B$5:$AL$5,0)+1)</f>
        <v>0</v>
      </c>
      <c r="L91" s="207">
        <f t="shared" si="9"/>
        <v>0</v>
      </c>
      <c r="M91" s="207">
        <f>INDEX('用友贴出原始数据-费用表'!$A$5:$AL$271,MATCH($B91&amp;"调整额",'用友贴出原始数据-费用表'!$A$6:$A$348,0)+1,MATCH($M$55,'用友贴出原始数据-费用表'!$B$5:$AL$5,0)+1)</f>
        <v>0</v>
      </c>
      <c r="N91" s="207">
        <f>INDEX('用友贴出原始数据-费用表'!$A$5:$AL$271,MATCH($B91&amp;"调整额",'用友贴出原始数据-费用表'!$A$6:$A$348,0)+1,MATCH($N$55,'用友贴出原始数据-费用表'!$B$5:$AL$5,0)+1)</f>
        <v>0</v>
      </c>
      <c r="O91" s="207">
        <f>INDEX('用友贴出原始数据-费用表'!$A$5:$AL$271,MATCH($B91&amp;"调整额",'用友贴出原始数据-费用表'!$A$6:$A$348,0)+1,MATCH($O$55,'用友贴出原始数据-费用表'!$B$5:$AL$5,0)+1)</f>
        <v>0</v>
      </c>
      <c r="P91" s="207">
        <f>INDEX('用友贴出原始数据-费用表'!$A$5:$AL$271,MATCH($B91&amp;"调整额",'用友贴出原始数据-费用表'!$A$6:$A$348,0)+1,MATCH($P$55,'用友贴出原始数据-费用表'!$B$5:$AL$5,0)+1)</f>
        <v>0</v>
      </c>
      <c r="Q91" s="207">
        <f t="shared" si="10"/>
        <v>0</v>
      </c>
      <c r="R91" s="207">
        <f>INDEX('用友贴出原始数据-费用表'!$A$5:$AL$271,MATCH($B91&amp;"调整额",'用友贴出原始数据-费用表'!$A$6:$A$348,0)+1,MATCH($R$55,'用友贴出原始数据-费用表'!$B$5:$AL$5,0)+1)</f>
        <v>0</v>
      </c>
      <c r="S91" s="207">
        <f>INDEX('用友贴出原始数据-费用表'!$A$5:$AL$271,MATCH($B91&amp;"调整额",'用友贴出原始数据-费用表'!$A$6:$A$348,0)+1,MATCH($S$55,'用友贴出原始数据-费用表'!$B$5:$AL$5,0)+1)</f>
        <v>0</v>
      </c>
      <c r="T91" s="207">
        <f>INDEX('用友贴出原始数据-费用表'!$A$5:$AL$271,MATCH($B91&amp;"调整额",'用友贴出原始数据-费用表'!$A$6:$A$348,0)+1,MATCH($T$55,'用友贴出原始数据-费用表'!$B$5:$AL$5,0)+1)</f>
        <v>0</v>
      </c>
      <c r="U91" s="207">
        <f t="shared" si="11"/>
        <v>0</v>
      </c>
      <c r="V91" s="207">
        <f>INDEX('用友贴出原始数据-费用表'!$A$5:$AL$271,MATCH($B91&amp;"调整额",'用友贴出原始数据-费用表'!$A$6:$A$348,0)+1,MATCH($V$55,'用友贴出原始数据-费用表'!$B$5:$AL$5,0)+1)</f>
        <v>0</v>
      </c>
      <c r="W91" s="207">
        <f>INDEX('用友贴出原始数据-费用表'!$A$5:$AL$271,MATCH($B91&amp;"调整额",'用友贴出原始数据-费用表'!$A$6:$A$348,0)+1,MATCH($W$55,'用友贴出原始数据-费用表'!$B$5:$AL$5,0)+1)</f>
        <v>0</v>
      </c>
      <c r="X91" s="207">
        <f>INDEX('用友贴出原始数据-费用表'!$A$5:$AL$271,MATCH($B91&amp;"调整额",'用友贴出原始数据-费用表'!$A$6:$A$348,0)+1,MATCH($X$55,'用友贴出原始数据-费用表'!$B$5:$AL$5,0)+1)</f>
        <v>0</v>
      </c>
      <c r="Y91" s="207">
        <f>INDEX('用友贴出原始数据-费用表'!$A$5:$AL$271,MATCH($B91&amp;"调整额",'用友贴出原始数据-费用表'!$A$6:$A$348,0)+1,MATCH($Y$55,'用友贴出原始数据-费用表'!$B$5:$AL$5,0)+1)</f>
        <v>0</v>
      </c>
      <c r="Z91" s="207">
        <f>INDEX('用友贴出原始数据-费用表'!$A$5:$AL$271,MATCH($B91&amp;"调整额",'用友贴出原始数据-费用表'!$A$6:$A$348,0)+1,MATCH($Z$55,'用友贴出原始数据-费用表'!$B$5:$AL$5,0)+1)</f>
        <v>0</v>
      </c>
      <c r="AA91" s="207">
        <f>INDEX('用友贴出原始数据-费用表'!$A$5:$AL$271,MATCH($B91&amp;"调整额",'用友贴出原始数据-费用表'!$A$6:$A$348,0)+1,MATCH($AA$55,'用友贴出原始数据-费用表'!$B$5:$AL$5,0)+1)</f>
        <v>0</v>
      </c>
      <c r="AB91" s="207">
        <f>INDEX('用友贴出原始数据-费用表'!$A$5:$AL$271,MATCH($B91&amp;"调整额",'用友贴出原始数据-费用表'!$A$6:$A$348,0)+1,MATCH($AB$55,'用友贴出原始数据-费用表'!$B$5:$AL$5,0)+1)</f>
        <v>0</v>
      </c>
      <c r="AC91" s="207">
        <f>INDEX('用友贴出原始数据-费用表'!$A$5:$AL$271,MATCH($B91&amp;"调整额",'用友贴出原始数据-费用表'!$A$6:$A$348,0)+1,MATCH($AC$55,'用友贴出原始数据-费用表'!$B$5:$AL$5,0)+1)</f>
        <v>0</v>
      </c>
    </row>
    <row r="92" spans="1:29">
      <c r="A92" s="357"/>
      <c r="B92" s="206" t="s">
        <v>148</v>
      </c>
      <c r="C92" s="208">
        <f t="shared" si="7"/>
        <v>0</v>
      </c>
      <c r="D92" s="207"/>
      <c r="E92" s="207">
        <f>INDEX('用友贴出原始数据-费用表'!$A$5:$AL$271,MATCH($B92&amp;"调整额",'用友贴出原始数据-费用表'!$A$6:$A$348,0)+1,MATCH($E$55,'用友贴出原始数据-费用表'!$B$5:$AL$5,0)+1)+G92+T92+AB92</f>
        <v>0</v>
      </c>
      <c r="F92" s="207">
        <f>INDEX('用友贴出原始数据-费用表'!$A$5:$AL$271,MATCH($B92&amp;"调整额",'用友贴出原始数据-费用表'!$A$6:$A$348,0)+1,MATCH($F$55,'用友贴出原始数据-费用表'!$B$5:$AL$5,0)+1)</f>
        <v>0</v>
      </c>
      <c r="G92" s="207">
        <f>INDEX('用友贴出原始数据-费用表'!$A$5:$AL$271,MATCH($B92&amp;"调整额",'用友贴出原始数据-费用表'!$A$6:$A$348,0)+1,MATCH($G$55,'用友贴出原始数据-费用表'!$B$5:$AL$5,0)+1)</f>
        <v>0</v>
      </c>
      <c r="H92" s="207">
        <f t="shared" si="8"/>
        <v>0</v>
      </c>
      <c r="I92" s="207">
        <f>INDEX('用友贴出原始数据-费用表'!$A$5:$AL$271,MATCH($B92&amp;"调整额",'用友贴出原始数据-费用表'!$A$6:$A$348,0)+1,MATCH($I$55,'用友贴出原始数据-费用表'!$B$5:$AL$5,0)+1)</f>
        <v>0</v>
      </c>
      <c r="J92" s="207">
        <f>INDEX('用友贴出原始数据-费用表'!$A$5:$AL$271,MATCH($B92&amp;"调整额",'用友贴出原始数据-费用表'!$A$6:$A$348,0)+1,MATCH($J$55,'用友贴出原始数据-费用表'!$B$5:$AL$5,0)+0)</f>
        <v>0</v>
      </c>
      <c r="K92" s="207">
        <f>INDEX('用友贴出原始数据-费用表'!$A$5:$AL$271,MATCH($B92&amp;"调整额",'用友贴出原始数据-费用表'!$A$6:$A$348,0)+1,MATCH($K$55,'用友贴出原始数据-费用表'!$B$5:$AL$5,0)+1)</f>
        <v>0</v>
      </c>
      <c r="L92" s="207">
        <f t="shared" si="9"/>
        <v>0</v>
      </c>
      <c r="M92" s="207">
        <f>INDEX('用友贴出原始数据-费用表'!$A$5:$AL$271,MATCH($B92&amp;"调整额",'用友贴出原始数据-费用表'!$A$6:$A$348,0)+1,MATCH($M$55,'用友贴出原始数据-费用表'!$B$5:$AL$5,0)+1)</f>
        <v>0</v>
      </c>
      <c r="N92" s="207">
        <f>INDEX('用友贴出原始数据-费用表'!$A$5:$AL$271,MATCH($B92&amp;"调整额",'用友贴出原始数据-费用表'!$A$6:$A$348,0)+1,MATCH($N$55,'用友贴出原始数据-费用表'!$B$5:$AL$5,0)+1)</f>
        <v>0</v>
      </c>
      <c r="O92" s="207">
        <f>INDEX('用友贴出原始数据-费用表'!$A$5:$AL$271,MATCH($B92&amp;"调整额",'用友贴出原始数据-费用表'!$A$6:$A$348,0)+1,MATCH($O$55,'用友贴出原始数据-费用表'!$B$5:$AL$5,0)+1)</f>
        <v>0</v>
      </c>
      <c r="P92" s="207">
        <f>INDEX('用友贴出原始数据-费用表'!$A$5:$AL$271,MATCH($B92&amp;"调整额",'用友贴出原始数据-费用表'!$A$6:$A$348,0)+1,MATCH($P$55,'用友贴出原始数据-费用表'!$B$5:$AL$5,0)+1)</f>
        <v>0</v>
      </c>
      <c r="Q92" s="207">
        <f t="shared" si="10"/>
        <v>0</v>
      </c>
      <c r="R92" s="207">
        <f>INDEX('用友贴出原始数据-费用表'!$A$5:$AL$271,MATCH($B92&amp;"调整额",'用友贴出原始数据-费用表'!$A$6:$A$348,0)+1,MATCH($R$55,'用友贴出原始数据-费用表'!$B$5:$AL$5,0)+1)</f>
        <v>0</v>
      </c>
      <c r="S92" s="207">
        <f>INDEX('用友贴出原始数据-费用表'!$A$5:$AL$271,MATCH($B92&amp;"调整额",'用友贴出原始数据-费用表'!$A$6:$A$348,0)+1,MATCH($S$55,'用友贴出原始数据-费用表'!$B$5:$AL$5,0)+1)</f>
        <v>0</v>
      </c>
      <c r="T92" s="207">
        <f>INDEX('用友贴出原始数据-费用表'!$A$5:$AL$271,MATCH($B92&amp;"调整额",'用友贴出原始数据-费用表'!$A$6:$A$348,0)+1,MATCH($T$55,'用友贴出原始数据-费用表'!$B$5:$AL$5,0)+1)</f>
        <v>0</v>
      </c>
      <c r="U92" s="207">
        <f t="shared" si="11"/>
        <v>0</v>
      </c>
      <c r="V92" s="207">
        <f>INDEX('用友贴出原始数据-费用表'!$A$5:$AL$271,MATCH($B92&amp;"调整额",'用友贴出原始数据-费用表'!$A$6:$A$348,0)+1,MATCH($V$55,'用友贴出原始数据-费用表'!$B$5:$AL$5,0)+1)</f>
        <v>0</v>
      </c>
      <c r="W92" s="207">
        <f>INDEX('用友贴出原始数据-费用表'!$A$5:$AL$271,MATCH($B92&amp;"调整额",'用友贴出原始数据-费用表'!$A$6:$A$348,0)+1,MATCH($W$55,'用友贴出原始数据-费用表'!$B$5:$AL$5,0)+1)</f>
        <v>0</v>
      </c>
      <c r="X92" s="207">
        <f>INDEX('用友贴出原始数据-费用表'!$A$5:$AL$271,MATCH($B92&amp;"调整额",'用友贴出原始数据-费用表'!$A$6:$A$348,0)+1,MATCH($X$55,'用友贴出原始数据-费用表'!$B$5:$AL$5,0)+1)</f>
        <v>0</v>
      </c>
      <c r="Y92" s="207">
        <f>INDEX('用友贴出原始数据-费用表'!$A$5:$AL$271,MATCH($B92&amp;"调整额",'用友贴出原始数据-费用表'!$A$6:$A$348,0)+1,MATCH($Y$55,'用友贴出原始数据-费用表'!$B$5:$AL$5,0)+1)</f>
        <v>0</v>
      </c>
      <c r="Z92" s="207">
        <f>INDEX('用友贴出原始数据-费用表'!$A$5:$AL$271,MATCH($B92&amp;"调整额",'用友贴出原始数据-费用表'!$A$6:$A$348,0)+1,MATCH($Z$55,'用友贴出原始数据-费用表'!$B$5:$AL$5,0)+1)</f>
        <v>0</v>
      </c>
      <c r="AA92" s="207">
        <f>INDEX('用友贴出原始数据-费用表'!$A$5:$AL$271,MATCH($B92&amp;"调整额",'用友贴出原始数据-费用表'!$A$6:$A$348,0)+1,MATCH($AA$55,'用友贴出原始数据-费用表'!$B$5:$AL$5,0)+1)</f>
        <v>0</v>
      </c>
      <c r="AB92" s="207">
        <f>INDEX('用友贴出原始数据-费用表'!$A$5:$AL$271,MATCH($B92&amp;"调整额",'用友贴出原始数据-费用表'!$A$6:$A$348,0)+1,MATCH($AB$55,'用友贴出原始数据-费用表'!$B$5:$AL$5,0)+1)</f>
        <v>0</v>
      </c>
      <c r="AC92" s="207">
        <f>INDEX('用友贴出原始数据-费用表'!$A$5:$AL$271,MATCH($B92&amp;"调整额",'用友贴出原始数据-费用表'!$A$6:$A$348,0)+1,MATCH($AC$55,'用友贴出原始数据-费用表'!$B$5:$AL$5,0)+1)</f>
        <v>0</v>
      </c>
    </row>
    <row r="93" spans="1:29">
      <c r="A93" s="357"/>
      <c r="B93" s="206" t="s">
        <v>149</v>
      </c>
      <c r="C93" s="208">
        <f t="shared" si="7"/>
        <v>0</v>
      </c>
      <c r="D93" s="207"/>
      <c r="E93" s="207">
        <f>INDEX('用友贴出原始数据-费用表'!$A$5:$AL$271,MATCH($B93&amp;"调整额",'用友贴出原始数据-费用表'!$A$6:$A$348,0)+1,MATCH($E$55,'用友贴出原始数据-费用表'!$B$5:$AL$5,0)+1)+G93+T93+AB93</f>
        <v>0</v>
      </c>
      <c r="F93" s="207">
        <f>INDEX('用友贴出原始数据-费用表'!$A$5:$AL$271,MATCH($B93&amp;"调整额",'用友贴出原始数据-费用表'!$A$6:$A$348,0)+1,MATCH($F$55,'用友贴出原始数据-费用表'!$B$5:$AL$5,0)+1)</f>
        <v>0</v>
      </c>
      <c r="G93" s="207">
        <f>INDEX('用友贴出原始数据-费用表'!$A$5:$AL$271,MATCH($B93&amp;"调整额",'用友贴出原始数据-费用表'!$A$6:$A$348,0)+1,MATCH($G$55,'用友贴出原始数据-费用表'!$B$5:$AL$5,0)+1)</f>
        <v>0</v>
      </c>
      <c r="H93" s="207">
        <f t="shared" si="8"/>
        <v>0</v>
      </c>
      <c r="I93" s="207">
        <f>INDEX('用友贴出原始数据-费用表'!$A$5:$AL$271,MATCH($B93&amp;"调整额",'用友贴出原始数据-费用表'!$A$6:$A$348,0)+1,MATCH($I$55,'用友贴出原始数据-费用表'!$B$5:$AL$5,0)+1)</f>
        <v>0</v>
      </c>
      <c r="J93" s="207">
        <f>INDEX('用友贴出原始数据-费用表'!$A$5:$AL$271,MATCH($B93&amp;"调整额",'用友贴出原始数据-费用表'!$A$6:$A$348,0)+1,MATCH($J$55,'用友贴出原始数据-费用表'!$B$5:$AL$5,0)+0)</f>
        <v>0</v>
      </c>
      <c r="K93" s="207">
        <f>INDEX('用友贴出原始数据-费用表'!$A$5:$AL$271,MATCH($B93&amp;"调整额",'用友贴出原始数据-费用表'!$A$6:$A$348,0)+1,MATCH($K$55,'用友贴出原始数据-费用表'!$B$5:$AL$5,0)+1)</f>
        <v>0</v>
      </c>
      <c r="L93" s="207">
        <f t="shared" si="9"/>
        <v>0</v>
      </c>
      <c r="M93" s="207">
        <f>INDEX('用友贴出原始数据-费用表'!$A$5:$AL$271,MATCH($B93&amp;"调整额",'用友贴出原始数据-费用表'!$A$6:$A$348,0)+1,MATCH($M$55,'用友贴出原始数据-费用表'!$B$5:$AL$5,0)+1)</f>
        <v>0</v>
      </c>
      <c r="N93" s="207">
        <f>INDEX('用友贴出原始数据-费用表'!$A$5:$AL$271,MATCH($B93&amp;"调整额",'用友贴出原始数据-费用表'!$A$6:$A$348,0)+1,MATCH($N$55,'用友贴出原始数据-费用表'!$B$5:$AL$5,0)+1)</f>
        <v>0</v>
      </c>
      <c r="O93" s="207">
        <f>INDEX('用友贴出原始数据-费用表'!$A$5:$AL$271,MATCH($B93&amp;"调整额",'用友贴出原始数据-费用表'!$A$6:$A$348,0)+1,MATCH($O$55,'用友贴出原始数据-费用表'!$B$5:$AL$5,0)+1)</f>
        <v>0</v>
      </c>
      <c r="P93" s="207">
        <f>INDEX('用友贴出原始数据-费用表'!$A$5:$AL$271,MATCH($B93&amp;"调整额",'用友贴出原始数据-费用表'!$A$6:$A$348,0)+1,MATCH($P$55,'用友贴出原始数据-费用表'!$B$5:$AL$5,0)+1)</f>
        <v>0</v>
      </c>
      <c r="Q93" s="207">
        <f t="shared" si="10"/>
        <v>0</v>
      </c>
      <c r="R93" s="207">
        <f>INDEX('用友贴出原始数据-费用表'!$A$5:$AL$271,MATCH($B93&amp;"调整额",'用友贴出原始数据-费用表'!$A$6:$A$348,0)+1,MATCH($R$55,'用友贴出原始数据-费用表'!$B$5:$AL$5,0)+1)</f>
        <v>0</v>
      </c>
      <c r="S93" s="207">
        <f>INDEX('用友贴出原始数据-费用表'!$A$5:$AL$271,MATCH($B93&amp;"调整额",'用友贴出原始数据-费用表'!$A$6:$A$348,0)+1,MATCH($S$55,'用友贴出原始数据-费用表'!$B$5:$AL$5,0)+1)</f>
        <v>0</v>
      </c>
      <c r="T93" s="207">
        <f>INDEX('用友贴出原始数据-费用表'!$A$5:$AL$271,MATCH($B93&amp;"调整额",'用友贴出原始数据-费用表'!$A$6:$A$348,0)+1,MATCH($T$55,'用友贴出原始数据-费用表'!$B$5:$AL$5,0)+1)</f>
        <v>0</v>
      </c>
      <c r="U93" s="207">
        <f t="shared" si="11"/>
        <v>0</v>
      </c>
      <c r="V93" s="207">
        <f>INDEX('用友贴出原始数据-费用表'!$A$5:$AL$271,MATCH($B93&amp;"调整额",'用友贴出原始数据-费用表'!$A$6:$A$348,0)+1,MATCH($V$55,'用友贴出原始数据-费用表'!$B$5:$AL$5,0)+1)</f>
        <v>0</v>
      </c>
      <c r="W93" s="207">
        <f>INDEX('用友贴出原始数据-费用表'!$A$5:$AL$271,MATCH($B93&amp;"调整额",'用友贴出原始数据-费用表'!$A$6:$A$348,0)+1,MATCH($W$55,'用友贴出原始数据-费用表'!$B$5:$AL$5,0)+1)</f>
        <v>0</v>
      </c>
      <c r="X93" s="207">
        <f>INDEX('用友贴出原始数据-费用表'!$A$5:$AL$271,MATCH($B93&amp;"调整额",'用友贴出原始数据-费用表'!$A$6:$A$348,0)+1,MATCH($X$55,'用友贴出原始数据-费用表'!$B$5:$AL$5,0)+1)</f>
        <v>0</v>
      </c>
      <c r="Y93" s="207">
        <f>INDEX('用友贴出原始数据-费用表'!$A$5:$AL$271,MATCH($B93&amp;"调整额",'用友贴出原始数据-费用表'!$A$6:$A$348,0)+1,MATCH($Y$55,'用友贴出原始数据-费用表'!$B$5:$AL$5,0)+1)</f>
        <v>0</v>
      </c>
      <c r="Z93" s="207">
        <f>INDEX('用友贴出原始数据-费用表'!$A$5:$AL$271,MATCH($B93&amp;"调整额",'用友贴出原始数据-费用表'!$A$6:$A$348,0)+1,MATCH($Z$55,'用友贴出原始数据-费用表'!$B$5:$AL$5,0)+1)</f>
        <v>0</v>
      </c>
      <c r="AA93" s="207">
        <f>INDEX('用友贴出原始数据-费用表'!$A$5:$AL$271,MATCH($B93&amp;"调整额",'用友贴出原始数据-费用表'!$A$6:$A$348,0)+1,MATCH($AA$55,'用友贴出原始数据-费用表'!$B$5:$AL$5,0)+1)</f>
        <v>0</v>
      </c>
      <c r="AB93" s="207">
        <f>INDEX('用友贴出原始数据-费用表'!$A$5:$AL$271,MATCH($B93&amp;"调整额",'用友贴出原始数据-费用表'!$A$6:$A$348,0)+1,MATCH($AB$55,'用友贴出原始数据-费用表'!$B$5:$AL$5,0)+1)</f>
        <v>0</v>
      </c>
      <c r="AC93" s="207">
        <f>INDEX('用友贴出原始数据-费用表'!$A$5:$AL$271,MATCH($B93&amp;"调整额",'用友贴出原始数据-费用表'!$A$6:$A$348,0)+1,MATCH($AC$55,'用友贴出原始数据-费用表'!$B$5:$AL$5,0)+1)</f>
        <v>0</v>
      </c>
    </row>
    <row r="94" spans="1:29">
      <c r="A94" s="357"/>
      <c r="B94" s="206" t="s">
        <v>150</v>
      </c>
      <c r="C94" s="208">
        <f t="shared" si="7"/>
        <v>0</v>
      </c>
      <c r="D94" s="207"/>
      <c r="E94" s="207">
        <f>INDEX('用友贴出原始数据-费用表'!$A$5:$AL$271,MATCH($B94&amp;"调整额",'用友贴出原始数据-费用表'!$A$6:$A$348,0)+1,MATCH($E$55,'用友贴出原始数据-费用表'!$B$5:$AL$5,0)+1)+G94+T94+AB94</f>
        <v>0</v>
      </c>
      <c r="F94" s="207">
        <f>INDEX('用友贴出原始数据-费用表'!$A$5:$AL$271,MATCH($B94&amp;"调整额",'用友贴出原始数据-费用表'!$A$6:$A$348,0)+1,MATCH($F$55,'用友贴出原始数据-费用表'!$B$5:$AL$5,0)+1)</f>
        <v>0</v>
      </c>
      <c r="G94" s="207">
        <f>INDEX('用友贴出原始数据-费用表'!$A$5:$AL$271,MATCH($B94&amp;"调整额",'用友贴出原始数据-费用表'!$A$6:$A$348,0)+1,MATCH($G$55,'用友贴出原始数据-费用表'!$B$5:$AL$5,0)+1)</f>
        <v>0</v>
      </c>
      <c r="H94" s="207">
        <f t="shared" si="8"/>
        <v>0</v>
      </c>
      <c r="I94" s="207">
        <f>INDEX('用友贴出原始数据-费用表'!$A$5:$AL$271,MATCH($B94&amp;"调整额",'用友贴出原始数据-费用表'!$A$6:$A$348,0)+1,MATCH($I$55,'用友贴出原始数据-费用表'!$B$5:$AL$5,0)+1)</f>
        <v>0</v>
      </c>
      <c r="J94" s="207">
        <f>INDEX('用友贴出原始数据-费用表'!$A$5:$AL$271,MATCH($B94&amp;"调整额",'用友贴出原始数据-费用表'!$A$6:$A$348,0)+1,MATCH($J$55,'用友贴出原始数据-费用表'!$B$5:$AL$5,0)+0)</f>
        <v>0</v>
      </c>
      <c r="K94" s="207">
        <f>INDEX('用友贴出原始数据-费用表'!$A$5:$AL$271,MATCH($B94&amp;"调整额",'用友贴出原始数据-费用表'!$A$6:$A$348,0)+1,MATCH($K$55,'用友贴出原始数据-费用表'!$B$5:$AL$5,0)+1)</f>
        <v>0</v>
      </c>
      <c r="L94" s="207">
        <f t="shared" si="9"/>
        <v>0</v>
      </c>
      <c r="M94" s="207">
        <f>INDEX('用友贴出原始数据-费用表'!$A$5:$AL$271,MATCH($B94&amp;"调整额",'用友贴出原始数据-费用表'!$A$6:$A$348,0)+1,MATCH($M$55,'用友贴出原始数据-费用表'!$B$5:$AL$5,0)+1)</f>
        <v>0</v>
      </c>
      <c r="N94" s="207">
        <f>INDEX('用友贴出原始数据-费用表'!$A$5:$AL$271,MATCH($B94&amp;"调整额",'用友贴出原始数据-费用表'!$A$6:$A$348,0)+1,MATCH($N$55,'用友贴出原始数据-费用表'!$B$5:$AL$5,0)+1)</f>
        <v>0</v>
      </c>
      <c r="O94" s="207">
        <f>INDEX('用友贴出原始数据-费用表'!$A$5:$AL$271,MATCH($B94&amp;"调整额",'用友贴出原始数据-费用表'!$A$6:$A$348,0)+1,MATCH($O$55,'用友贴出原始数据-费用表'!$B$5:$AL$5,0)+1)</f>
        <v>0</v>
      </c>
      <c r="P94" s="207">
        <f>INDEX('用友贴出原始数据-费用表'!$A$5:$AL$271,MATCH($B94&amp;"调整额",'用友贴出原始数据-费用表'!$A$6:$A$348,0)+1,MATCH($P$55,'用友贴出原始数据-费用表'!$B$5:$AL$5,0)+1)</f>
        <v>0</v>
      </c>
      <c r="Q94" s="207">
        <f t="shared" si="10"/>
        <v>0</v>
      </c>
      <c r="R94" s="207">
        <f>INDEX('用友贴出原始数据-费用表'!$A$5:$AL$271,MATCH($B94&amp;"调整额",'用友贴出原始数据-费用表'!$A$6:$A$348,0)+1,MATCH($R$55,'用友贴出原始数据-费用表'!$B$5:$AL$5,0)+1)</f>
        <v>0</v>
      </c>
      <c r="S94" s="207">
        <f>INDEX('用友贴出原始数据-费用表'!$A$5:$AL$271,MATCH($B94&amp;"调整额",'用友贴出原始数据-费用表'!$A$6:$A$348,0)+1,MATCH($S$55,'用友贴出原始数据-费用表'!$B$5:$AL$5,0)+1)</f>
        <v>0</v>
      </c>
      <c r="T94" s="207">
        <f>INDEX('用友贴出原始数据-费用表'!$A$5:$AL$271,MATCH($B94&amp;"调整额",'用友贴出原始数据-费用表'!$A$6:$A$348,0)+1,MATCH($T$55,'用友贴出原始数据-费用表'!$B$5:$AL$5,0)+1)</f>
        <v>0</v>
      </c>
      <c r="U94" s="207">
        <f t="shared" si="11"/>
        <v>0</v>
      </c>
      <c r="V94" s="207">
        <f>INDEX('用友贴出原始数据-费用表'!$A$5:$AL$271,MATCH($B94&amp;"调整额",'用友贴出原始数据-费用表'!$A$6:$A$348,0)+1,MATCH($V$55,'用友贴出原始数据-费用表'!$B$5:$AL$5,0)+1)</f>
        <v>0</v>
      </c>
      <c r="W94" s="207">
        <f>INDEX('用友贴出原始数据-费用表'!$A$5:$AL$271,MATCH($B94&amp;"调整额",'用友贴出原始数据-费用表'!$A$6:$A$348,0)+1,MATCH($W$55,'用友贴出原始数据-费用表'!$B$5:$AL$5,0)+1)</f>
        <v>0</v>
      </c>
      <c r="X94" s="207">
        <f>INDEX('用友贴出原始数据-费用表'!$A$5:$AL$271,MATCH($B94&amp;"调整额",'用友贴出原始数据-费用表'!$A$6:$A$348,0)+1,MATCH($X$55,'用友贴出原始数据-费用表'!$B$5:$AL$5,0)+1)</f>
        <v>0</v>
      </c>
      <c r="Y94" s="207">
        <f>INDEX('用友贴出原始数据-费用表'!$A$5:$AL$271,MATCH($B94&amp;"调整额",'用友贴出原始数据-费用表'!$A$6:$A$348,0)+1,MATCH($Y$55,'用友贴出原始数据-费用表'!$B$5:$AL$5,0)+1)</f>
        <v>0</v>
      </c>
      <c r="Z94" s="207">
        <f>INDEX('用友贴出原始数据-费用表'!$A$5:$AL$271,MATCH($B94&amp;"调整额",'用友贴出原始数据-费用表'!$A$6:$A$348,0)+1,MATCH($Z$55,'用友贴出原始数据-费用表'!$B$5:$AL$5,0)+1)</f>
        <v>0</v>
      </c>
      <c r="AA94" s="207">
        <f>INDEX('用友贴出原始数据-费用表'!$A$5:$AL$271,MATCH($B94&amp;"调整额",'用友贴出原始数据-费用表'!$A$6:$A$348,0)+1,MATCH($AA$55,'用友贴出原始数据-费用表'!$B$5:$AL$5,0)+1)</f>
        <v>0</v>
      </c>
      <c r="AB94" s="207">
        <f>INDEX('用友贴出原始数据-费用表'!$A$5:$AL$271,MATCH($B94&amp;"调整额",'用友贴出原始数据-费用表'!$A$6:$A$348,0)+1,MATCH($AB$55,'用友贴出原始数据-费用表'!$B$5:$AL$5,0)+1)</f>
        <v>0</v>
      </c>
      <c r="AC94" s="207">
        <f>INDEX('用友贴出原始数据-费用表'!$A$5:$AL$271,MATCH($B94&amp;"调整额",'用友贴出原始数据-费用表'!$A$6:$A$348,0)+1,MATCH($AC$55,'用友贴出原始数据-费用表'!$B$5:$AL$5,0)+1)</f>
        <v>0</v>
      </c>
    </row>
    <row r="95" spans="1:29">
      <c r="A95" s="357"/>
      <c r="B95" s="206" t="s">
        <v>151</v>
      </c>
      <c r="C95" s="208">
        <f t="shared" si="7"/>
        <v>0</v>
      </c>
      <c r="D95" s="207"/>
      <c r="E95" s="207">
        <f>INDEX('用友贴出原始数据-费用表'!$A$5:$AL$271,MATCH($B95&amp;"调整额",'用友贴出原始数据-费用表'!$A$6:$A$348,0)+1,MATCH($E$55,'用友贴出原始数据-费用表'!$B$5:$AL$5,0)+1)+G95+T95+AB95</f>
        <v>0</v>
      </c>
      <c r="F95" s="207">
        <f>INDEX('用友贴出原始数据-费用表'!$A$5:$AL$271,MATCH($B95&amp;"调整额",'用友贴出原始数据-费用表'!$A$6:$A$348,0)+1,MATCH($F$55,'用友贴出原始数据-费用表'!$B$5:$AL$5,0)+1)</f>
        <v>0</v>
      </c>
      <c r="G95" s="207">
        <f>INDEX('用友贴出原始数据-费用表'!$A$5:$AL$271,MATCH($B95&amp;"调整额",'用友贴出原始数据-费用表'!$A$6:$A$348,0)+1,MATCH($G$55,'用友贴出原始数据-费用表'!$B$5:$AL$5,0)+1)</f>
        <v>0</v>
      </c>
      <c r="H95" s="207">
        <f t="shared" si="8"/>
        <v>0</v>
      </c>
      <c r="I95" s="207">
        <f>INDEX('用友贴出原始数据-费用表'!$A$5:$AL$271,MATCH($B95&amp;"调整额",'用友贴出原始数据-费用表'!$A$6:$A$348,0)+1,MATCH($I$55,'用友贴出原始数据-费用表'!$B$5:$AL$5,0)+1)</f>
        <v>0</v>
      </c>
      <c r="J95" s="207">
        <f>INDEX('用友贴出原始数据-费用表'!$A$5:$AL$271,MATCH($B95&amp;"调整额",'用友贴出原始数据-费用表'!$A$6:$A$348,0)+1,MATCH($J$55,'用友贴出原始数据-费用表'!$B$5:$AL$5,0)+0)</f>
        <v>0</v>
      </c>
      <c r="K95" s="207">
        <f>INDEX('用友贴出原始数据-费用表'!$A$5:$AL$271,MATCH($B95&amp;"调整额",'用友贴出原始数据-费用表'!$A$6:$A$348,0)+1,MATCH($K$55,'用友贴出原始数据-费用表'!$B$5:$AL$5,0)+1)</f>
        <v>0</v>
      </c>
      <c r="L95" s="207">
        <f t="shared" si="9"/>
        <v>0</v>
      </c>
      <c r="M95" s="207">
        <f>INDEX('用友贴出原始数据-费用表'!$A$5:$AL$271,MATCH($B95&amp;"调整额",'用友贴出原始数据-费用表'!$A$6:$A$348,0)+1,MATCH($M$55,'用友贴出原始数据-费用表'!$B$5:$AL$5,0)+1)</f>
        <v>0</v>
      </c>
      <c r="N95" s="207">
        <f>INDEX('用友贴出原始数据-费用表'!$A$5:$AL$271,MATCH($B95&amp;"调整额",'用友贴出原始数据-费用表'!$A$6:$A$348,0)+1,MATCH($N$55,'用友贴出原始数据-费用表'!$B$5:$AL$5,0)+1)</f>
        <v>0</v>
      </c>
      <c r="O95" s="207">
        <f>INDEX('用友贴出原始数据-费用表'!$A$5:$AL$271,MATCH($B95&amp;"调整额",'用友贴出原始数据-费用表'!$A$6:$A$348,0)+1,MATCH($O$55,'用友贴出原始数据-费用表'!$B$5:$AL$5,0)+1)</f>
        <v>0</v>
      </c>
      <c r="P95" s="207">
        <f>INDEX('用友贴出原始数据-费用表'!$A$5:$AL$271,MATCH($B95&amp;"调整额",'用友贴出原始数据-费用表'!$A$6:$A$348,0)+1,MATCH($P$55,'用友贴出原始数据-费用表'!$B$5:$AL$5,0)+1)</f>
        <v>0</v>
      </c>
      <c r="Q95" s="207">
        <f t="shared" si="10"/>
        <v>0</v>
      </c>
      <c r="R95" s="207">
        <f>INDEX('用友贴出原始数据-费用表'!$A$5:$AL$271,MATCH($B95&amp;"调整额",'用友贴出原始数据-费用表'!$A$6:$A$348,0)+1,MATCH($R$55,'用友贴出原始数据-费用表'!$B$5:$AL$5,0)+1)</f>
        <v>0</v>
      </c>
      <c r="S95" s="207">
        <f>INDEX('用友贴出原始数据-费用表'!$A$5:$AL$271,MATCH($B95&amp;"调整额",'用友贴出原始数据-费用表'!$A$6:$A$348,0)+1,MATCH($S$55,'用友贴出原始数据-费用表'!$B$5:$AL$5,0)+1)</f>
        <v>0</v>
      </c>
      <c r="T95" s="207">
        <f>INDEX('用友贴出原始数据-费用表'!$A$5:$AL$271,MATCH($B95&amp;"调整额",'用友贴出原始数据-费用表'!$A$6:$A$348,0)+1,MATCH($T$55,'用友贴出原始数据-费用表'!$B$5:$AL$5,0)+1)</f>
        <v>0</v>
      </c>
      <c r="U95" s="207">
        <f t="shared" si="11"/>
        <v>0</v>
      </c>
      <c r="V95" s="207">
        <f>INDEX('用友贴出原始数据-费用表'!$A$5:$AL$271,MATCH($B95&amp;"调整额",'用友贴出原始数据-费用表'!$A$6:$A$348,0)+1,MATCH($V$55,'用友贴出原始数据-费用表'!$B$5:$AL$5,0)+1)</f>
        <v>0</v>
      </c>
      <c r="W95" s="207">
        <f>INDEX('用友贴出原始数据-费用表'!$A$5:$AL$271,MATCH($B95&amp;"调整额",'用友贴出原始数据-费用表'!$A$6:$A$348,0)+1,MATCH($W$55,'用友贴出原始数据-费用表'!$B$5:$AL$5,0)+1)</f>
        <v>0</v>
      </c>
      <c r="X95" s="207">
        <f>INDEX('用友贴出原始数据-费用表'!$A$5:$AL$271,MATCH($B95&amp;"调整额",'用友贴出原始数据-费用表'!$A$6:$A$348,0)+1,MATCH($X$55,'用友贴出原始数据-费用表'!$B$5:$AL$5,0)+1)</f>
        <v>0</v>
      </c>
      <c r="Y95" s="207">
        <f>INDEX('用友贴出原始数据-费用表'!$A$5:$AL$271,MATCH($B95&amp;"调整额",'用友贴出原始数据-费用表'!$A$6:$A$348,0)+1,MATCH($Y$55,'用友贴出原始数据-费用表'!$B$5:$AL$5,0)+1)</f>
        <v>0</v>
      </c>
      <c r="Z95" s="207">
        <f>INDEX('用友贴出原始数据-费用表'!$A$5:$AL$271,MATCH($B95&amp;"调整额",'用友贴出原始数据-费用表'!$A$6:$A$348,0)+1,MATCH($Z$55,'用友贴出原始数据-费用表'!$B$5:$AL$5,0)+1)</f>
        <v>0</v>
      </c>
      <c r="AA95" s="207">
        <f>INDEX('用友贴出原始数据-费用表'!$A$5:$AL$271,MATCH($B95&amp;"调整额",'用友贴出原始数据-费用表'!$A$6:$A$348,0)+1,MATCH($AA$55,'用友贴出原始数据-费用表'!$B$5:$AL$5,0)+1)</f>
        <v>0</v>
      </c>
      <c r="AB95" s="207">
        <f>INDEX('用友贴出原始数据-费用表'!$A$5:$AL$271,MATCH($B95&amp;"调整额",'用友贴出原始数据-费用表'!$A$6:$A$348,0)+1,MATCH($AB$55,'用友贴出原始数据-费用表'!$B$5:$AL$5,0)+1)</f>
        <v>0</v>
      </c>
      <c r="AC95" s="207">
        <f>INDEX('用友贴出原始数据-费用表'!$A$5:$AL$271,MATCH($B95&amp;"调整额",'用友贴出原始数据-费用表'!$A$6:$A$348,0)+1,MATCH($AC$55,'用友贴出原始数据-费用表'!$B$5:$AL$5,0)+1)</f>
        <v>0</v>
      </c>
    </row>
    <row r="96" spans="1:29" ht="13.5" customHeight="1">
      <c r="A96" s="357"/>
      <c r="B96" s="206" t="s">
        <v>152</v>
      </c>
      <c r="C96" s="208">
        <f t="shared" si="7"/>
        <v>0</v>
      </c>
      <c r="D96" s="207"/>
      <c r="E96" s="207">
        <f>INDEX('用友贴出原始数据-费用表'!$A$5:$AL$271,MATCH($B96&amp;"调整额",'用友贴出原始数据-费用表'!$A$6:$A$348,0)+1,MATCH($E$55,'用友贴出原始数据-费用表'!$B$5:$AL$5,0)+1)+G96+T96+AB96</f>
        <v>0</v>
      </c>
      <c r="F96" s="207">
        <f>INDEX('用友贴出原始数据-费用表'!$A$5:$AL$271,MATCH($B96&amp;"调整额",'用友贴出原始数据-费用表'!$A$6:$A$348,0)+1,MATCH($F$55,'用友贴出原始数据-费用表'!$B$5:$AL$5,0)+1)</f>
        <v>0</v>
      </c>
      <c r="G96" s="207">
        <f>INDEX('用友贴出原始数据-费用表'!$A$5:$AL$271,MATCH($B96&amp;"调整额",'用友贴出原始数据-费用表'!$A$6:$A$348,0)+1,MATCH($G$55,'用友贴出原始数据-费用表'!$B$5:$AL$5,0)+1)</f>
        <v>0</v>
      </c>
      <c r="H96" s="207">
        <f t="shared" si="8"/>
        <v>0</v>
      </c>
      <c r="I96" s="207">
        <f>INDEX('用友贴出原始数据-费用表'!$A$5:$AL$271,MATCH($B96&amp;"调整额",'用友贴出原始数据-费用表'!$A$6:$A$348,0)+1,MATCH($I$55,'用友贴出原始数据-费用表'!$B$5:$AL$5,0)+1)</f>
        <v>0</v>
      </c>
      <c r="J96" s="207">
        <f>INDEX('用友贴出原始数据-费用表'!$A$5:$AL$271,MATCH($B96&amp;"调整额",'用友贴出原始数据-费用表'!$A$6:$A$348,0)+1,MATCH($J$55,'用友贴出原始数据-费用表'!$B$5:$AL$5,0)+0)</f>
        <v>0</v>
      </c>
      <c r="K96" s="207">
        <f>INDEX('用友贴出原始数据-费用表'!$A$5:$AL$271,MATCH($B96&amp;"调整额",'用友贴出原始数据-费用表'!$A$6:$A$348,0)+1,MATCH($K$55,'用友贴出原始数据-费用表'!$B$5:$AL$5,0)+1)</f>
        <v>0</v>
      </c>
      <c r="L96" s="207">
        <f t="shared" si="9"/>
        <v>0</v>
      </c>
      <c r="M96" s="207">
        <f>INDEX('用友贴出原始数据-费用表'!$A$5:$AL$271,MATCH($B96&amp;"调整额",'用友贴出原始数据-费用表'!$A$6:$A$348,0)+1,MATCH($M$55,'用友贴出原始数据-费用表'!$B$5:$AL$5,0)+1)</f>
        <v>0</v>
      </c>
      <c r="N96" s="207">
        <f>INDEX('用友贴出原始数据-费用表'!$A$5:$AL$271,MATCH($B96&amp;"调整额",'用友贴出原始数据-费用表'!$A$6:$A$348,0)+1,MATCH($N$55,'用友贴出原始数据-费用表'!$B$5:$AL$5,0)+1)</f>
        <v>0</v>
      </c>
      <c r="O96" s="207">
        <f>INDEX('用友贴出原始数据-费用表'!$A$5:$AL$271,MATCH($B96&amp;"调整额",'用友贴出原始数据-费用表'!$A$6:$A$348,0)+1,MATCH($O$55,'用友贴出原始数据-费用表'!$B$5:$AL$5,0)+1)</f>
        <v>0</v>
      </c>
      <c r="P96" s="207">
        <f>INDEX('用友贴出原始数据-费用表'!$A$5:$AL$271,MATCH($B96&amp;"调整额",'用友贴出原始数据-费用表'!$A$6:$A$348,0)+1,MATCH($P$55,'用友贴出原始数据-费用表'!$B$5:$AL$5,0)+1)</f>
        <v>0</v>
      </c>
      <c r="Q96" s="207">
        <f t="shared" si="10"/>
        <v>0</v>
      </c>
      <c r="R96" s="207">
        <f>INDEX('用友贴出原始数据-费用表'!$A$5:$AL$271,MATCH($B96&amp;"调整额",'用友贴出原始数据-费用表'!$A$6:$A$348,0)+1,MATCH($R$55,'用友贴出原始数据-费用表'!$B$5:$AL$5,0)+1)</f>
        <v>0</v>
      </c>
      <c r="S96" s="207">
        <f>INDEX('用友贴出原始数据-费用表'!$A$5:$AL$271,MATCH($B96&amp;"调整额",'用友贴出原始数据-费用表'!$A$6:$A$348,0)+1,MATCH($S$55,'用友贴出原始数据-费用表'!$B$5:$AL$5,0)+1)</f>
        <v>0</v>
      </c>
      <c r="T96" s="207">
        <f>INDEX('用友贴出原始数据-费用表'!$A$5:$AL$271,MATCH($B96&amp;"调整额",'用友贴出原始数据-费用表'!$A$6:$A$348,0)+1,MATCH($T$55,'用友贴出原始数据-费用表'!$B$5:$AL$5,0)+1)</f>
        <v>0</v>
      </c>
      <c r="U96" s="207">
        <f t="shared" si="11"/>
        <v>0</v>
      </c>
      <c r="V96" s="207">
        <f>INDEX('用友贴出原始数据-费用表'!$A$5:$AL$271,MATCH($B96&amp;"调整额",'用友贴出原始数据-费用表'!$A$6:$A$348,0)+1,MATCH($V$55,'用友贴出原始数据-费用表'!$B$5:$AL$5,0)+1)</f>
        <v>0</v>
      </c>
      <c r="W96" s="207">
        <f>INDEX('用友贴出原始数据-费用表'!$A$5:$AL$271,MATCH($B96&amp;"调整额",'用友贴出原始数据-费用表'!$A$6:$A$348,0)+1,MATCH($W$55,'用友贴出原始数据-费用表'!$B$5:$AL$5,0)+1)</f>
        <v>0</v>
      </c>
      <c r="X96" s="207">
        <f>INDEX('用友贴出原始数据-费用表'!$A$5:$AL$271,MATCH($B96&amp;"调整额",'用友贴出原始数据-费用表'!$A$6:$A$348,0)+1,MATCH($X$55,'用友贴出原始数据-费用表'!$B$5:$AL$5,0)+1)</f>
        <v>0</v>
      </c>
      <c r="Y96" s="207">
        <f>INDEX('用友贴出原始数据-费用表'!$A$5:$AL$271,MATCH($B96&amp;"调整额",'用友贴出原始数据-费用表'!$A$6:$A$348,0)+1,MATCH($Y$55,'用友贴出原始数据-费用表'!$B$5:$AL$5,0)+1)</f>
        <v>0</v>
      </c>
      <c r="Z96" s="207">
        <f>INDEX('用友贴出原始数据-费用表'!$A$5:$AL$271,MATCH($B96&amp;"调整额",'用友贴出原始数据-费用表'!$A$6:$A$348,0)+1,MATCH($Z$55,'用友贴出原始数据-费用表'!$B$5:$AL$5,0)+1)</f>
        <v>0</v>
      </c>
      <c r="AA96" s="207">
        <f>INDEX('用友贴出原始数据-费用表'!$A$5:$AL$271,MATCH($B96&amp;"调整额",'用友贴出原始数据-费用表'!$A$6:$A$348,0)+1,MATCH($AA$55,'用友贴出原始数据-费用表'!$B$5:$AL$5,0)+1)</f>
        <v>0</v>
      </c>
      <c r="AB96" s="207">
        <f>INDEX('用友贴出原始数据-费用表'!$A$5:$AL$271,MATCH($B96&amp;"调整额",'用友贴出原始数据-费用表'!$A$6:$A$348,0)+1,MATCH($AB$55,'用友贴出原始数据-费用表'!$B$5:$AL$5,0)+1)</f>
        <v>0</v>
      </c>
      <c r="AC96" s="207">
        <f>INDEX('用友贴出原始数据-费用表'!$A$5:$AL$271,MATCH($B96&amp;"调整额",'用友贴出原始数据-费用表'!$A$6:$A$348,0)+1,MATCH($AC$55,'用友贴出原始数据-费用表'!$B$5:$AL$5,0)+1)</f>
        <v>0</v>
      </c>
    </row>
    <row r="97" spans="1:29">
      <c r="A97" s="357"/>
      <c r="B97" s="206" t="s">
        <v>153</v>
      </c>
      <c r="C97" s="208">
        <f t="shared" si="7"/>
        <v>0</v>
      </c>
      <c r="D97" s="207"/>
      <c r="E97" s="207">
        <f>INDEX('用友贴出原始数据-费用表'!$A$5:$AL$271,MATCH($B97&amp;"调整额",'用友贴出原始数据-费用表'!$A$6:$A$348,0)+1,MATCH($E$55,'用友贴出原始数据-费用表'!$B$5:$AL$5,0)+1)+G97+T97+AB97</f>
        <v>0</v>
      </c>
      <c r="F97" s="207">
        <f>INDEX('用友贴出原始数据-费用表'!$A$5:$AL$271,MATCH($B97&amp;"调整额",'用友贴出原始数据-费用表'!$A$6:$A$348,0)+1,MATCH($F$55,'用友贴出原始数据-费用表'!$B$5:$AL$5,0)+1)</f>
        <v>0</v>
      </c>
      <c r="G97" s="207">
        <f>INDEX('用友贴出原始数据-费用表'!$A$5:$AL$271,MATCH($B97&amp;"调整额",'用友贴出原始数据-费用表'!$A$6:$A$348,0)+1,MATCH($G$55,'用友贴出原始数据-费用表'!$B$5:$AL$5,0)+1)</f>
        <v>0</v>
      </c>
      <c r="H97" s="207">
        <f t="shared" si="8"/>
        <v>0</v>
      </c>
      <c r="I97" s="207">
        <f>INDEX('用友贴出原始数据-费用表'!$A$5:$AL$271,MATCH($B97&amp;"调整额",'用友贴出原始数据-费用表'!$A$6:$A$348,0)+1,MATCH($I$55,'用友贴出原始数据-费用表'!$B$5:$AL$5,0)+1)</f>
        <v>0</v>
      </c>
      <c r="J97" s="207">
        <f>INDEX('用友贴出原始数据-费用表'!$A$5:$AL$271,MATCH($B97&amp;"调整额",'用友贴出原始数据-费用表'!$A$6:$A$348,0)+1,MATCH($J$55,'用友贴出原始数据-费用表'!$B$5:$AL$5,0)+0)</f>
        <v>0</v>
      </c>
      <c r="K97" s="207">
        <f>INDEX('用友贴出原始数据-费用表'!$A$5:$AL$271,MATCH($B97&amp;"调整额",'用友贴出原始数据-费用表'!$A$6:$A$348,0)+1,MATCH($K$55,'用友贴出原始数据-费用表'!$B$5:$AL$5,0)+1)</f>
        <v>0</v>
      </c>
      <c r="L97" s="207">
        <f t="shared" si="9"/>
        <v>0</v>
      </c>
      <c r="M97" s="207">
        <f>INDEX('用友贴出原始数据-费用表'!$A$5:$AL$271,MATCH($B97&amp;"调整额",'用友贴出原始数据-费用表'!$A$6:$A$348,0)+1,MATCH($M$55,'用友贴出原始数据-费用表'!$B$5:$AL$5,0)+1)</f>
        <v>0</v>
      </c>
      <c r="N97" s="207">
        <f>INDEX('用友贴出原始数据-费用表'!$A$5:$AL$271,MATCH($B97&amp;"调整额",'用友贴出原始数据-费用表'!$A$6:$A$348,0)+1,MATCH($N$55,'用友贴出原始数据-费用表'!$B$5:$AL$5,0)+1)</f>
        <v>0</v>
      </c>
      <c r="O97" s="207">
        <f>INDEX('用友贴出原始数据-费用表'!$A$5:$AL$271,MATCH($B97&amp;"调整额",'用友贴出原始数据-费用表'!$A$6:$A$348,0)+1,MATCH($O$55,'用友贴出原始数据-费用表'!$B$5:$AL$5,0)+1)</f>
        <v>0</v>
      </c>
      <c r="P97" s="207">
        <f>INDEX('用友贴出原始数据-费用表'!$A$5:$AL$271,MATCH($B97&amp;"调整额",'用友贴出原始数据-费用表'!$A$6:$A$348,0)+1,MATCH($P$55,'用友贴出原始数据-费用表'!$B$5:$AL$5,0)+1)</f>
        <v>0</v>
      </c>
      <c r="Q97" s="207">
        <f t="shared" si="10"/>
        <v>0</v>
      </c>
      <c r="R97" s="207">
        <f>INDEX('用友贴出原始数据-费用表'!$A$5:$AL$271,MATCH($B97&amp;"调整额",'用友贴出原始数据-费用表'!$A$6:$A$348,0)+1,MATCH($R$55,'用友贴出原始数据-费用表'!$B$5:$AL$5,0)+1)</f>
        <v>0</v>
      </c>
      <c r="S97" s="207">
        <f>INDEX('用友贴出原始数据-费用表'!$A$5:$AL$271,MATCH($B97&amp;"调整额",'用友贴出原始数据-费用表'!$A$6:$A$348,0)+1,MATCH($S$55,'用友贴出原始数据-费用表'!$B$5:$AL$5,0)+1)</f>
        <v>0</v>
      </c>
      <c r="T97" s="207">
        <f>INDEX('用友贴出原始数据-费用表'!$A$5:$AL$271,MATCH($B97&amp;"调整额",'用友贴出原始数据-费用表'!$A$6:$A$348,0)+1,MATCH($T$55,'用友贴出原始数据-费用表'!$B$5:$AL$5,0)+1)</f>
        <v>0</v>
      </c>
      <c r="U97" s="207">
        <f t="shared" si="11"/>
        <v>0</v>
      </c>
      <c r="V97" s="207">
        <f>INDEX('用友贴出原始数据-费用表'!$A$5:$AL$271,MATCH($B97&amp;"调整额",'用友贴出原始数据-费用表'!$A$6:$A$348,0)+1,MATCH($V$55,'用友贴出原始数据-费用表'!$B$5:$AL$5,0)+1)</f>
        <v>0</v>
      </c>
      <c r="W97" s="207">
        <f>INDEX('用友贴出原始数据-费用表'!$A$5:$AL$271,MATCH($B97&amp;"调整额",'用友贴出原始数据-费用表'!$A$6:$A$348,0)+1,MATCH($W$55,'用友贴出原始数据-费用表'!$B$5:$AL$5,0)+1)</f>
        <v>0</v>
      </c>
      <c r="X97" s="207">
        <f>INDEX('用友贴出原始数据-费用表'!$A$5:$AL$271,MATCH($B97&amp;"调整额",'用友贴出原始数据-费用表'!$A$6:$A$348,0)+1,MATCH($X$55,'用友贴出原始数据-费用表'!$B$5:$AL$5,0)+1)</f>
        <v>0</v>
      </c>
      <c r="Y97" s="207">
        <f>INDEX('用友贴出原始数据-费用表'!$A$5:$AL$271,MATCH($B97&amp;"调整额",'用友贴出原始数据-费用表'!$A$6:$A$348,0)+1,MATCH($Y$55,'用友贴出原始数据-费用表'!$B$5:$AL$5,0)+1)</f>
        <v>0</v>
      </c>
      <c r="Z97" s="207">
        <f>INDEX('用友贴出原始数据-费用表'!$A$5:$AL$271,MATCH($B97&amp;"调整额",'用友贴出原始数据-费用表'!$A$6:$A$348,0)+1,MATCH($Z$55,'用友贴出原始数据-费用表'!$B$5:$AL$5,0)+1)</f>
        <v>0</v>
      </c>
      <c r="AA97" s="207">
        <f>INDEX('用友贴出原始数据-费用表'!$A$5:$AL$271,MATCH($B97&amp;"调整额",'用友贴出原始数据-费用表'!$A$6:$A$348,0)+1,MATCH($AA$55,'用友贴出原始数据-费用表'!$B$5:$AL$5,0)+1)</f>
        <v>0</v>
      </c>
      <c r="AB97" s="207">
        <f>INDEX('用友贴出原始数据-费用表'!$A$5:$AL$271,MATCH($B97&amp;"调整额",'用友贴出原始数据-费用表'!$A$6:$A$348,0)+1,MATCH($AB$55,'用友贴出原始数据-费用表'!$B$5:$AL$5,0)+1)</f>
        <v>0</v>
      </c>
      <c r="AC97" s="207">
        <f>INDEX('用友贴出原始数据-费用表'!$A$5:$AL$271,MATCH($B97&amp;"调整额",'用友贴出原始数据-费用表'!$A$6:$A$348,0)+1,MATCH($AC$55,'用友贴出原始数据-费用表'!$B$5:$AL$5,0)+1)</f>
        <v>0</v>
      </c>
    </row>
    <row r="98" spans="1:29">
      <c r="A98" s="357"/>
      <c r="B98" s="206" t="s">
        <v>154</v>
      </c>
      <c r="C98" s="208">
        <f t="shared" si="7"/>
        <v>0</v>
      </c>
      <c r="D98" s="207"/>
      <c r="E98" s="207">
        <f>INDEX('用友贴出原始数据-费用表'!$A$5:$AL$271,MATCH($B98&amp;"调整额",'用友贴出原始数据-费用表'!$A$6:$A$348,0)+1,MATCH($E$55,'用友贴出原始数据-费用表'!$B$5:$AL$5,0)+1)+G98+T98+AB98</f>
        <v>0</v>
      </c>
      <c r="F98" s="207">
        <f>INDEX('用友贴出原始数据-费用表'!$A$5:$AL$271,MATCH($B98&amp;"调整额",'用友贴出原始数据-费用表'!$A$6:$A$348,0)+1,MATCH($F$55,'用友贴出原始数据-费用表'!$B$5:$AL$5,0)+1)</f>
        <v>0</v>
      </c>
      <c r="G98" s="207">
        <f>INDEX('用友贴出原始数据-费用表'!$A$5:$AL$271,MATCH($B98&amp;"调整额",'用友贴出原始数据-费用表'!$A$6:$A$348,0)+1,MATCH($G$55,'用友贴出原始数据-费用表'!$B$5:$AL$5,0)+1)</f>
        <v>0</v>
      </c>
      <c r="H98" s="207">
        <f t="shared" si="8"/>
        <v>0</v>
      </c>
      <c r="I98" s="207">
        <f>INDEX('用友贴出原始数据-费用表'!$A$5:$AL$271,MATCH($B98&amp;"调整额",'用友贴出原始数据-费用表'!$A$6:$A$348,0)+1,MATCH($I$55,'用友贴出原始数据-费用表'!$B$5:$AL$5,0)+1)</f>
        <v>0</v>
      </c>
      <c r="J98" s="207">
        <f>INDEX('用友贴出原始数据-费用表'!$A$5:$AL$271,MATCH($B98&amp;"调整额",'用友贴出原始数据-费用表'!$A$6:$A$348,0)+1,MATCH($J$55,'用友贴出原始数据-费用表'!$B$5:$AL$5,0)+0)</f>
        <v>0</v>
      </c>
      <c r="K98" s="207">
        <f>INDEX('用友贴出原始数据-费用表'!$A$5:$AL$271,MATCH($B98&amp;"调整额",'用友贴出原始数据-费用表'!$A$6:$A$348,0)+1,MATCH($K$55,'用友贴出原始数据-费用表'!$B$5:$AL$5,0)+1)</f>
        <v>0</v>
      </c>
      <c r="L98" s="207">
        <f t="shared" si="9"/>
        <v>0</v>
      </c>
      <c r="M98" s="207">
        <f>INDEX('用友贴出原始数据-费用表'!$A$5:$AL$271,MATCH($B98&amp;"调整额",'用友贴出原始数据-费用表'!$A$6:$A$348,0)+1,MATCH($M$55,'用友贴出原始数据-费用表'!$B$5:$AL$5,0)+1)</f>
        <v>0</v>
      </c>
      <c r="N98" s="207">
        <f>INDEX('用友贴出原始数据-费用表'!$A$5:$AL$271,MATCH($B98&amp;"调整额",'用友贴出原始数据-费用表'!$A$6:$A$348,0)+1,MATCH($N$55,'用友贴出原始数据-费用表'!$B$5:$AL$5,0)+1)</f>
        <v>0</v>
      </c>
      <c r="O98" s="207">
        <f>INDEX('用友贴出原始数据-费用表'!$A$5:$AL$271,MATCH($B98&amp;"调整额",'用友贴出原始数据-费用表'!$A$6:$A$348,0)+1,MATCH($O$55,'用友贴出原始数据-费用表'!$B$5:$AL$5,0)+1)</f>
        <v>0</v>
      </c>
      <c r="P98" s="207">
        <f>INDEX('用友贴出原始数据-费用表'!$A$5:$AL$271,MATCH($B98&amp;"调整额",'用友贴出原始数据-费用表'!$A$6:$A$348,0)+1,MATCH($P$55,'用友贴出原始数据-费用表'!$B$5:$AL$5,0)+1)</f>
        <v>0</v>
      </c>
      <c r="Q98" s="207">
        <f t="shared" si="10"/>
        <v>0</v>
      </c>
      <c r="R98" s="207">
        <f>INDEX('用友贴出原始数据-费用表'!$A$5:$AL$271,MATCH($B98&amp;"调整额",'用友贴出原始数据-费用表'!$A$6:$A$348,0)+1,MATCH($R$55,'用友贴出原始数据-费用表'!$B$5:$AL$5,0)+1)</f>
        <v>0</v>
      </c>
      <c r="S98" s="207">
        <f>INDEX('用友贴出原始数据-费用表'!$A$5:$AL$271,MATCH($B98&amp;"调整额",'用友贴出原始数据-费用表'!$A$6:$A$348,0)+1,MATCH($S$55,'用友贴出原始数据-费用表'!$B$5:$AL$5,0)+1)</f>
        <v>0</v>
      </c>
      <c r="T98" s="207">
        <f>INDEX('用友贴出原始数据-费用表'!$A$5:$AL$271,MATCH($B98&amp;"调整额",'用友贴出原始数据-费用表'!$A$6:$A$348,0)+1,MATCH($T$55,'用友贴出原始数据-费用表'!$B$5:$AL$5,0)+1)</f>
        <v>0</v>
      </c>
      <c r="U98" s="207">
        <f t="shared" si="11"/>
        <v>0</v>
      </c>
      <c r="V98" s="207">
        <f>INDEX('用友贴出原始数据-费用表'!$A$5:$AL$271,MATCH($B98&amp;"调整额",'用友贴出原始数据-费用表'!$A$6:$A$348,0)+1,MATCH($V$55,'用友贴出原始数据-费用表'!$B$5:$AL$5,0)+1)</f>
        <v>0</v>
      </c>
      <c r="W98" s="207">
        <f>INDEX('用友贴出原始数据-费用表'!$A$5:$AL$271,MATCH($B98&amp;"调整额",'用友贴出原始数据-费用表'!$A$6:$A$348,0)+1,MATCH($W$55,'用友贴出原始数据-费用表'!$B$5:$AL$5,0)+1)</f>
        <v>0</v>
      </c>
      <c r="X98" s="207">
        <f>INDEX('用友贴出原始数据-费用表'!$A$5:$AL$271,MATCH($B98&amp;"调整额",'用友贴出原始数据-费用表'!$A$6:$A$348,0)+1,MATCH($X$55,'用友贴出原始数据-费用表'!$B$5:$AL$5,0)+1)</f>
        <v>0</v>
      </c>
      <c r="Y98" s="207">
        <f>INDEX('用友贴出原始数据-费用表'!$A$5:$AL$271,MATCH($B98&amp;"调整额",'用友贴出原始数据-费用表'!$A$6:$A$348,0)+1,MATCH($Y$55,'用友贴出原始数据-费用表'!$B$5:$AL$5,0)+1)</f>
        <v>0</v>
      </c>
      <c r="Z98" s="207">
        <f>INDEX('用友贴出原始数据-费用表'!$A$5:$AL$271,MATCH($B98&amp;"调整额",'用友贴出原始数据-费用表'!$A$6:$A$348,0)+1,MATCH($Z$55,'用友贴出原始数据-费用表'!$B$5:$AL$5,0)+1)</f>
        <v>0</v>
      </c>
      <c r="AA98" s="207">
        <f>INDEX('用友贴出原始数据-费用表'!$A$5:$AL$271,MATCH($B98&amp;"调整额",'用友贴出原始数据-费用表'!$A$6:$A$348,0)+1,MATCH($AA$55,'用友贴出原始数据-费用表'!$B$5:$AL$5,0)+1)</f>
        <v>0</v>
      </c>
      <c r="AB98" s="207">
        <f>INDEX('用友贴出原始数据-费用表'!$A$5:$AL$271,MATCH($B98&amp;"调整额",'用友贴出原始数据-费用表'!$A$6:$A$348,0)+1,MATCH($AB$55,'用友贴出原始数据-费用表'!$B$5:$AL$5,0)+1)</f>
        <v>0</v>
      </c>
      <c r="AC98" s="207">
        <f>INDEX('用友贴出原始数据-费用表'!$A$5:$AL$271,MATCH($B98&amp;"调整额",'用友贴出原始数据-费用表'!$A$6:$A$348,0)+1,MATCH($AC$55,'用友贴出原始数据-费用表'!$B$5:$AL$5,0)+1)</f>
        <v>0</v>
      </c>
    </row>
    <row r="99" spans="1:29">
      <c r="A99" s="357"/>
      <c r="B99" s="206" t="s">
        <v>155</v>
      </c>
      <c r="C99" s="208">
        <f t="shared" si="7"/>
        <v>0</v>
      </c>
      <c r="D99" s="207">
        <v>-5833333.3300000001</v>
      </c>
      <c r="E99" s="207">
        <f>INDEX('用友贴出原始数据-费用表'!$A$5:$AL$271,MATCH($B99&amp;"调整额",'用友贴出原始数据-费用表'!$A$6:$A$348,0)+1,MATCH($E$55,'用友贴出原始数据-费用表'!$B$5:$AL$5,0)+1)+G99+T99+AB99</f>
        <v>0</v>
      </c>
      <c r="F99" s="207">
        <f>INDEX('用友贴出原始数据-费用表'!$A$5:$AL$271,MATCH($B99&amp;"调整额",'用友贴出原始数据-费用表'!$A$6:$A$348,0)+1,MATCH($F$55,'用友贴出原始数据-费用表'!$B$5:$AL$5,0)+1)</f>
        <v>5833333.3300000001</v>
      </c>
      <c r="G99" s="207">
        <f>INDEX('用友贴出原始数据-费用表'!$A$5:$AL$271,MATCH($B99&amp;"调整额",'用友贴出原始数据-费用表'!$A$6:$A$348,0)+1,MATCH($G$55,'用友贴出原始数据-费用表'!$B$5:$AL$5,0)+1)</f>
        <v>0</v>
      </c>
      <c r="H99" s="207">
        <f t="shared" si="8"/>
        <v>0</v>
      </c>
      <c r="I99" s="207">
        <f>INDEX('用友贴出原始数据-费用表'!$A$5:$AL$271,MATCH($B99&amp;"调整额",'用友贴出原始数据-费用表'!$A$6:$A$348,0)+1,MATCH($I$55,'用友贴出原始数据-费用表'!$B$5:$AL$5,0)+1)</f>
        <v>0</v>
      </c>
      <c r="J99" s="207">
        <f>INDEX('用友贴出原始数据-费用表'!$A$5:$AL$271,MATCH($B99&amp;"调整额",'用友贴出原始数据-费用表'!$A$6:$A$348,0)+1,MATCH($J$55,'用友贴出原始数据-费用表'!$B$5:$AL$5,0)+0)</f>
        <v>0</v>
      </c>
      <c r="K99" s="207">
        <f>INDEX('用友贴出原始数据-费用表'!$A$5:$AL$271,MATCH($B99&amp;"调整额",'用友贴出原始数据-费用表'!$A$6:$A$348,0)+1,MATCH($K$55,'用友贴出原始数据-费用表'!$B$5:$AL$5,0)+1)</f>
        <v>0</v>
      </c>
      <c r="L99" s="207">
        <f t="shared" si="9"/>
        <v>0</v>
      </c>
      <c r="M99" s="207">
        <f>INDEX('用友贴出原始数据-费用表'!$A$5:$AL$271,MATCH($B99&amp;"调整额",'用友贴出原始数据-费用表'!$A$6:$A$348,0)+1,MATCH($M$55,'用友贴出原始数据-费用表'!$B$5:$AL$5,0)+1)</f>
        <v>0</v>
      </c>
      <c r="N99" s="207">
        <f>INDEX('用友贴出原始数据-费用表'!$A$5:$AL$271,MATCH($B99&amp;"调整额",'用友贴出原始数据-费用表'!$A$6:$A$348,0)+1,MATCH($N$55,'用友贴出原始数据-费用表'!$B$5:$AL$5,0)+1)</f>
        <v>0</v>
      </c>
      <c r="O99" s="207">
        <f>INDEX('用友贴出原始数据-费用表'!$A$5:$AL$271,MATCH($B99&amp;"调整额",'用友贴出原始数据-费用表'!$A$6:$A$348,0)+1,MATCH($O$55,'用友贴出原始数据-费用表'!$B$5:$AL$5,0)+1)</f>
        <v>0</v>
      </c>
      <c r="P99" s="207">
        <f>INDEX('用友贴出原始数据-费用表'!$A$5:$AL$271,MATCH($B99&amp;"调整额",'用友贴出原始数据-费用表'!$A$6:$A$348,0)+1,MATCH($P$55,'用友贴出原始数据-费用表'!$B$5:$AL$5,0)+1)</f>
        <v>0</v>
      </c>
      <c r="Q99" s="207">
        <f t="shared" si="10"/>
        <v>0</v>
      </c>
      <c r="R99" s="207">
        <f>INDEX('用友贴出原始数据-费用表'!$A$5:$AL$271,MATCH($B99&amp;"调整额",'用友贴出原始数据-费用表'!$A$6:$A$348,0)+1,MATCH($R$55,'用友贴出原始数据-费用表'!$B$5:$AL$5,0)+1)</f>
        <v>0</v>
      </c>
      <c r="S99" s="207">
        <f>INDEX('用友贴出原始数据-费用表'!$A$5:$AL$271,MATCH($B99&amp;"调整额",'用友贴出原始数据-费用表'!$A$6:$A$348,0)+1,MATCH($S$55,'用友贴出原始数据-费用表'!$B$5:$AL$5,0)+1)</f>
        <v>0</v>
      </c>
      <c r="T99" s="207">
        <f>INDEX('用友贴出原始数据-费用表'!$A$5:$AL$271,MATCH($B99&amp;"调整额",'用友贴出原始数据-费用表'!$A$6:$A$348,0)+1,MATCH($T$55,'用友贴出原始数据-费用表'!$B$5:$AL$5,0)+1)</f>
        <v>0</v>
      </c>
      <c r="U99" s="207">
        <f t="shared" si="11"/>
        <v>0</v>
      </c>
      <c r="V99" s="207">
        <f>INDEX('用友贴出原始数据-费用表'!$A$5:$AL$271,MATCH($B99&amp;"调整额",'用友贴出原始数据-费用表'!$A$6:$A$348,0)+1,MATCH($V$55,'用友贴出原始数据-费用表'!$B$5:$AL$5,0)+1)</f>
        <v>0</v>
      </c>
      <c r="W99" s="207">
        <f>INDEX('用友贴出原始数据-费用表'!$A$5:$AL$271,MATCH($B99&amp;"调整额",'用友贴出原始数据-费用表'!$A$6:$A$348,0)+1,MATCH($W$55,'用友贴出原始数据-费用表'!$B$5:$AL$5,0)+1)</f>
        <v>0</v>
      </c>
      <c r="X99" s="207">
        <f>INDEX('用友贴出原始数据-费用表'!$A$5:$AL$271,MATCH($B99&amp;"调整额",'用友贴出原始数据-费用表'!$A$6:$A$348,0)+1,MATCH($X$55,'用友贴出原始数据-费用表'!$B$5:$AL$5,0)+1)</f>
        <v>0</v>
      </c>
      <c r="Y99" s="207">
        <f>INDEX('用友贴出原始数据-费用表'!$A$5:$AL$271,MATCH($B99&amp;"调整额",'用友贴出原始数据-费用表'!$A$6:$A$348,0)+1,MATCH($Y$55,'用友贴出原始数据-费用表'!$B$5:$AL$5,0)+1)</f>
        <v>0</v>
      </c>
      <c r="Z99" s="207">
        <f>INDEX('用友贴出原始数据-费用表'!$A$5:$AL$271,MATCH($B99&amp;"调整额",'用友贴出原始数据-费用表'!$A$6:$A$348,0)+1,MATCH($Z$55,'用友贴出原始数据-费用表'!$B$5:$AL$5,0)+1)</f>
        <v>0</v>
      </c>
      <c r="AA99" s="207">
        <f>INDEX('用友贴出原始数据-费用表'!$A$5:$AL$271,MATCH($B99&amp;"调整额",'用友贴出原始数据-费用表'!$A$6:$A$348,0)+1,MATCH($AA$55,'用友贴出原始数据-费用表'!$B$5:$AL$5,0)+1)</f>
        <v>0</v>
      </c>
      <c r="AB99" s="207">
        <f>INDEX('用友贴出原始数据-费用表'!$A$5:$AL$271,MATCH($B99&amp;"调整额",'用友贴出原始数据-费用表'!$A$6:$A$348,0)+1,MATCH($AB$55,'用友贴出原始数据-费用表'!$B$5:$AL$5,0)+1)</f>
        <v>0</v>
      </c>
      <c r="AC99" s="207">
        <f>INDEX('用友贴出原始数据-费用表'!$A$5:$AL$271,MATCH($B99&amp;"调整额",'用友贴出原始数据-费用表'!$A$6:$A$348,0)+1,MATCH($AC$55,'用友贴出原始数据-费用表'!$B$5:$AL$5,0)+1)</f>
        <v>0</v>
      </c>
    </row>
    <row r="100" spans="1:29">
      <c r="A100" s="357"/>
      <c r="B100" s="206" t="s">
        <v>156</v>
      </c>
      <c r="C100" s="208">
        <f t="shared" si="7"/>
        <v>0</v>
      </c>
      <c r="D100" s="207"/>
      <c r="E100" s="207">
        <f>INDEX('用友贴出原始数据-费用表'!$A$5:$AL$271,MATCH($B100&amp;"调整额",'用友贴出原始数据-费用表'!$A$6:$A$348,0)+1,MATCH($E$55,'用友贴出原始数据-费用表'!$B$5:$AL$5,0)+1)+G100+T100+AB100</f>
        <v>0</v>
      </c>
      <c r="F100" s="207">
        <f>INDEX('用友贴出原始数据-费用表'!$A$5:$AL$271,MATCH($B100&amp;"调整额",'用友贴出原始数据-费用表'!$A$6:$A$348,0)+1,MATCH($F$55,'用友贴出原始数据-费用表'!$B$5:$AL$5,0)+1)</f>
        <v>0</v>
      </c>
      <c r="G100" s="207">
        <f>INDEX('用友贴出原始数据-费用表'!$A$5:$AL$271,MATCH($B100&amp;"调整额",'用友贴出原始数据-费用表'!$A$6:$A$348,0)+1,MATCH($G$55,'用友贴出原始数据-费用表'!$B$5:$AL$5,0)+1)</f>
        <v>0</v>
      </c>
      <c r="H100" s="207">
        <f t="shared" si="8"/>
        <v>0</v>
      </c>
      <c r="I100" s="207">
        <f>INDEX('用友贴出原始数据-费用表'!$A$5:$AL$271,MATCH($B100&amp;"调整额",'用友贴出原始数据-费用表'!$A$6:$A$348,0)+1,MATCH($I$55,'用友贴出原始数据-费用表'!$B$5:$AL$5,0)+1)</f>
        <v>0</v>
      </c>
      <c r="J100" s="207">
        <f>INDEX('用友贴出原始数据-费用表'!$A$5:$AL$271,MATCH($B100&amp;"调整额",'用友贴出原始数据-费用表'!$A$6:$A$348,0)+1,MATCH($J$55,'用友贴出原始数据-费用表'!$B$5:$AL$5,0)+0)</f>
        <v>0</v>
      </c>
      <c r="K100" s="207">
        <f>INDEX('用友贴出原始数据-费用表'!$A$5:$AL$271,MATCH($B100&amp;"调整额",'用友贴出原始数据-费用表'!$A$6:$A$348,0)+1,MATCH($K$55,'用友贴出原始数据-费用表'!$B$5:$AL$5,0)+1)</f>
        <v>0</v>
      </c>
      <c r="L100" s="207">
        <f t="shared" si="9"/>
        <v>0</v>
      </c>
      <c r="M100" s="207">
        <f>INDEX('用友贴出原始数据-费用表'!$A$5:$AL$271,MATCH($B100&amp;"调整额",'用友贴出原始数据-费用表'!$A$6:$A$348,0)+1,MATCH($M$55,'用友贴出原始数据-费用表'!$B$5:$AL$5,0)+1)</f>
        <v>0</v>
      </c>
      <c r="N100" s="207">
        <f>INDEX('用友贴出原始数据-费用表'!$A$5:$AL$271,MATCH($B100&amp;"调整额",'用友贴出原始数据-费用表'!$A$6:$A$348,0)+1,MATCH($N$55,'用友贴出原始数据-费用表'!$B$5:$AL$5,0)+1)</f>
        <v>0</v>
      </c>
      <c r="O100" s="207">
        <f>INDEX('用友贴出原始数据-费用表'!$A$5:$AL$271,MATCH($B100&amp;"调整额",'用友贴出原始数据-费用表'!$A$6:$A$348,0)+1,MATCH($O$55,'用友贴出原始数据-费用表'!$B$5:$AL$5,0)+1)</f>
        <v>0</v>
      </c>
      <c r="P100" s="207">
        <f>INDEX('用友贴出原始数据-费用表'!$A$5:$AL$271,MATCH($B100&amp;"调整额",'用友贴出原始数据-费用表'!$A$6:$A$348,0)+1,MATCH($P$55,'用友贴出原始数据-费用表'!$B$5:$AL$5,0)+1)</f>
        <v>0</v>
      </c>
      <c r="Q100" s="207">
        <f t="shared" si="10"/>
        <v>0</v>
      </c>
      <c r="R100" s="207">
        <f>INDEX('用友贴出原始数据-费用表'!$A$5:$AL$271,MATCH($B100&amp;"调整额",'用友贴出原始数据-费用表'!$A$6:$A$348,0)+1,MATCH($R$55,'用友贴出原始数据-费用表'!$B$5:$AL$5,0)+1)</f>
        <v>0</v>
      </c>
      <c r="S100" s="207">
        <f>INDEX('用友贴出原始数据-费用表'!$A$5:$AL$271,MATCH($B100&amp;"调整额",'用友贴出原始数据-费用表'!$A$6:$A$348,0)+1,MATCH($S$55,'用友贴出原始数据-费用表'!$B$5:$AL$5,0)+1)</f>
        <v>0</v>
      </c>
      <c r="T100" s="207">
        <f>INDEX('用友贴出原始数据-费用表'!$A$5:$AL$271,MATCH($B100&amp;"调整额",'用友贴出原始数据-费用表'!$A$6:$A$348,0)+1,MATCH($T$55,'用友贴出原始数据-费用表'!$B$5:$AL$5,0)+1)</f>
        <v>0</v>
      </c>
      <c r="U100" s="207">
        <f t="shared" si="11"/>
        <v>0</v>
      </c>
      <c r="V100" s="207">
        <f>INDEX('用友贴出原始数据-费用表'!$A$5:$AL$271,MATCH($B100&amp;"调整额",'用友贴出原始数据-费用表'!$A$6:$A$348,0)+1,MATCH($V$55,'用友贴出原始数据-费用表'!$B$5:$AL$5,0)+1)</f>
        <v>0</v>
      </c>
      <c r="W100" s="207">
        <f>INDEX('用友贴出原始数据-费用表'!$A$5:$AL$271,MATCH($B100&amp;"调整额",'用友贴出原始数据-费用表'!$A$6:$A$348,0)+1,MATCH($W$55,'用友贴出原始数据-费用表'!$B$5:$AL$5,0)+1)</f>
        <v>0</v>
      </c>
      <c r="X100" s="207">
        <f>INDEX('用友贴出原始数据-费用表'!$A$5:$AL$271,MATCH($B100&amp;"调整额",'用友贴出原始数据-费用表'!$A$6:$A$348,0)+1,MATCH($X$55,'用友贴出原始数据-费用表'!$B$5:$AL$5,0)+1)</f>
        <v>0</v>
      </c>
      <c r="Y100" s="207">
        <f>INDEX('用友贴出原始数据-费用表'!$A$5:$AL$271,MATCH($B100&amp;"调整额",'用友贴出原始数据-费用表'!$A$6:$A$348,0)+1,MATCH($Y$55,'用友贴出原始数据-费用表'!$B$5:$AL$5,0)+1)</f>
        <v>0</v>
      </c>
      <c r="Z100" s="207">
        <f>INDEX('用友贴出原始数据-费用表'!$A$5:$AL$271,MATCH($B100&amp;"调整额",'用友贴出原始数据-费用表'!$A$6:$A$348,0)+1,MATCH($Z$55,'用友贴出原始数据-费用表'!$B$5:$AL$5,0)+1)</f>
        <v>0</v>
      </c>
      <c r="AA100" s="207">
        <f>INDEX('用友贴出原始数据-费用表'!$A$5:$AL$271,MATCH($B100&amp;"调整额",'用友贴出原始数据-费用表'!$A$6:$A$348,0)+1,MATCH($AA$55,'用友贴出原始数据-费用表'!$B$5:$AL$5,0)+1)</f>
        <v>0</v>
      </c>
      <c r="AB100" s="207">
        <f>INDEX('用友贴出原始数据-费用表'!$A$5:$AL$271,MATCH($B100&amp;"调整额",'用友贴出原始数据-费用表'!$A$6:$A$348,0)+1,MATCH($AB$55,'用友贴出原始数据-费用表'!$B$5:$AL$5,0)+1)</f>
        <v>0</v>
      </c>
      <c r="AC100" s="207">
        <f>INDEX('用友贴出原始数据-费用表'!$A$5:$AL$271,MATCH($B100&amp;"调整额",'用友贴出原始数据-费用表'!$A$6:$A$348,0)+1,MATCH($AC$55,'用友贴出原始数据-费用表'!$B$5:$AL$5,0)+1)</f>
        <v>0</v>
      </c>
    </row>
    <row r="101" spans="1:29">
      <c r="A101" s="357"/>
      <c r="B101" s="206" t="s">
        <v>157</v>
      </c>
      <c r="C101" s="208">
        <f t="shared" si="7"/>
        <v>0</v>
      </c>
      <c r="D101" s="207"/>
      <c r="E101" s="207">
        <f>INDEX('用友贴出原始数据-费用表'!$A$5:$AL$271,MATCH($B101&amp;"调整额",'用友贴出原始数据-费用表'!$A$6:$A$348,0)+1,MATCH($E$55,'用友贴出原始数据-费用表'!$B$5:$AL$5,0)+1)+G101+T101+AB101</f>
        <v>0</v>
      </c>
      <c r="F101" s="207">
        <f>INDEX('用友贴出原始数据-费用表'!$A$5:$AL$271,MATCH($B101&amp;"调整额",'用友贴出原始数据-费用表'!$A$6:$A$348,0)+1,MATCH($F$55,'用友贴出原始数据-费用表'!$B$5:$AL$5,0)+1)</f>
        <v>0</v>
      </c>
      <c r="G101" s="207">
        <f>INDEX('用友贴出原始数据-费用表'!$A$5:$AL$271,MATCH($B101&amp;"调整额",'用友贴出原始数据-费用表'!$A$6:$A$348,0)+1,MATCH($G$55,'用友贴出原始数据-费用表'!$B$5:$AL$5,0)+1)</f>
        <v>0</v>
      </c>
      <c r="H101" s="207">
        <f t="shared" si="8"/>
        <v>0</v>
      </c>
      <c r="I101" s="207">
        <f>INDEX('用友贴出原始数据-费用表'!$A$5:$AL$271,MATCH($B101&amp;"调整额",'用友贴出原始数据-费用表'!$A$6:$A$348,0)+1,MATCH($I$55,'用友贴出原始数据-费用表'!$B$5:$AL$5,0)+1)</f>
        <v>0</v>
      </c>
      <c r="J101" s="207">
        <f>INDEX('用友贴出原始数据-费用表'!$A$5:$AL$271,MATCH($B101&amp;"调整额",'用友贴出原始数据-费用表'!$A$6:$A$348,0)+1,MATCH($J$55,'用友贴出原始数据-费用表'!$B$5:$AL$5,0)+0)</f>
        <v>0</v>
      </c>
      <c r="K101" s="207">
        <f>INDEX('用友贴出原始数据-费用表'!$A$5:$AL$271,MATCH($B101&amp;"调整额",'用友贴出原始数据-费用表'!$A$6:$A$348,0)+1,MATCH($K$55,'用友贴出原始数据-费用表'!$B$5:$AL$5,0)+1)</f>
        <v>0</v>
      </c>
      <c r="L101" s="207">
        <f t="shared" si="9"/>
        <v>0</v>
      </c>
      <c r="M101" s="207">
        <f>INDEX('用友贴出原始数据-费用表'!$A$5:$AL$271,MATCH($B101&amp;"调整额",'用友贴出原始数据-费用表'!$A$6:$A$348,0)+1,MATCH($M$55,'用友贴出原始数据-费用表'!$B$5:$AL$5,0)+1)</f>
        <v>0</v>
      </c>
      <c r="N101" s="207">
        <f>INDEX('用友贴出原始数据-费用表'!$A$5:$AL$271,MATCH($B101&amp;"调整额",'用友贴出原始数据-费用表'!$A$6:$A$348,0)+1,MATCH($N$55,'用友贴出原始数据-费用表'!$B$5:$AL$5,0)+1)</f>
        <v>0</v>
      </c>
      <c r="O101" s="207">
        <f>INDEX('用友贴出原始数据-费用表'!$A$5:$AL$271,MATCH($B101&amp;"调整额",'用友贴出原始数据-费用表'!$A$6:$A$348,0)+1,MATCH($O$55,'用友贴出原始数据-费用表'!$B$5:$AL$5,0)+1)</f>
        <v>0</v>
      </c>
      <c r="P101" s="207">
        <f>INDEX('用友贴出原始数据-费用表'!$A$5:$AL$271,MATCH($B101&amp;"调整额",'用友贴出原始数据-费用表'!$A$6:$A$348,0)+1,MATCH($P$55,'用友贴出原始数据-费用表'!$B$5:$AL$5,0)+1)</f>
        <v>0</v>
      </c>
      <c r="Q101" s="207">
        <f t="shared" si="10"/>
        <v>0</v>
      </c>
      <c r="R101" s="207">
        <f>INDEX('用友贴出原始数据-费用表'!$A$5:$AL$271,MATCH($B101&amp;"调整额",'用友贴出原始数据-费用表'!$A$6:$A$348,0)+1,MATCH($R$55,'用友贴出原始数据-费用表'!$B$5:$AL$5,0)+1)</f>
        <v>0</v>
      </c>
      <c r="S101" s="207">
        <f>INDEX('用友贴出原始数据-费用表'!$A$5:$AL$271,MATCH($B101&amp;"调整额",'用友贴出原始数据-费用表'!$A$6:$A$348,0)+1,MATCH($S$55,'用友贴出原始数据-费用表'!$B$5:$AL$5,0)+1)</f>
        <v>0</v>
      </c>
      <c r="T101" s="207">
        <f>INDEX('用友贴出原始数据-费用表'!$A$5:$AL$271,MATCH($B101&amp;"调整额",'用友贴出原始数据-费用表'!$A$6:$A$348,0)+1,MATCH($T$55,'用友贴出原始数据-费用表'!$B$5:$AL$5,0)+1)</f>
        <v>0</v>
      </c>
      <c r="U101" s="207">
        <f t="shared" si="11"/>
        <v>0</v>
      </c>
      <c r="V101" s="207">
        <f>INDEX('用友贴出原始数据-费用表'!$A$5:$AL$271,MATCH($B101&amp;"调整额",'用友贴出原始数据-费用表'!$A$6:$A$348,0)+1,MATCH($V$55,'用友贴出原始数据-费用表'!$B$5:$AL$5,0)+1)</f>
        <v>0</v>
      </c>
      <c r="W101" s="207">
        <f>INDEX('用友贴出原始数据-费用表'!$A$5:$AL$271,MATCH($B101&amp;"调整额",'用友贴出原始数据-费用表'!$A$6:$A$348,0)+1,MATCH($W$55,'用友贴出原始数据-费用表'!$B$5:$AL$5,0)+1)</f>
        <v>0</v>
      </c>
      <c r="X101" s="207">
        <f>INDEX('用友贴出原始数据-费用表'!$A$5:$AL$271,MATCH($B101&amp;"调整额",'用友贴出原始数据-费用表'!$A$6:$A$348,0)+1,MATCH($X$55,'用友贴出原始数据-费用表'!$B$5:$AL$5,0)+1)</f>
        <v>0</v>
      </c>
      <c r="Y101" s="207">
        <f>INDEX('用友贴出原始数据-费用表'!$A$5:$AL$271,MATCH($B101&amp;"调整额",'用友贴出原始数据-费用表'!$A$6:$A$348,0)+1,MATCH($Y$55,'用友贴出原始数据-费用表'!$B$5:$AL$5,0)+1)</f>
        <v>0</v>
      </c>
      <c r="Z101" s="207">
        <f>INDEX('用友贴出原始数据-费用表'!$A$5:$AL$271,MATCH($B101&amp;"调整额",'用友贴出原始数据-费用表'!$A$6:$A$348,0)+1,MATCH($Z$55,'用友贴出原始数据-费用表'!$B$5:$AL$5,0)+1)</f>
        <v>0</v>
      </c>
      <c r="AA101" s="207">
        <f>INDEX('用友贴出原始数据-费用表'!$A$5:$AL$271,MATCH($B101&amp;"调整额",'用友贴出原始数据-费用表'!$A$6:$A$348,0)+1,MATCH($AA$55,'用友贴出原始数据-费用表'!$B$5:$AL$5,0)+1)</f>
        <v>0</v>
      </c>
      <c r="AB101" s="207">
        <f>INDEX('用友贴出原始数据-费用表'!$A$5:$AL$271,MATCH($B101&amp;"调整额",'用友贴出原始数据-费用表'!$A$6:$A$348,0)+1,MATCH($AB$55,'用友贴出原始数据-费用表'!$B$5:$AL$5,0)+1)</f>
        <v>0</v>
      </c>
      <c r="AC101" s="207">
        <f>INDEX('用友贴出原始数据-费用表'!$A$5:$AL$271,MATCH($B101&amp;"调整额",'用友贴出原始数据-费用表'!$A$6:$A$348,0)+1,MATCH($AC$55,'用友贴出原始数据-费用表'!$B$5:$AL$5,0)+1)</f>
        <v>76514.759999999995</v>
      </c>
    </row>
    <row r="102" spans="1:29">
      <c r="A102" s="357"/>
      <c r="B102" s="206" t="s">
        <v>158</v>
      </c>
      <c r="C102" s="208">
        <f t="shared" si="7"/>
        <v>0</v>
      </c>
      <c r="D102" s="207"/>
      <c r="E102" s="207">
        <f>INDEX('用友贴出原始数据-费用表'!$A$5:$AL$271,MATCH($B102&amp;"调整额",'用友贴出原始数据-费用表'!$A$6:$A$348,0)+1,MATCH($E$55,'用友贴出原始数据-费用表'!$B$5:$AL$5,0)+1)+G102+T102+AB102</f>
        <v>0</v>
      </c>
      <c r="F102" s="207">
        <f>INDEX('用友贴出原始数据-费用表'!$A$5:$AL$271,MATCH($B102&amp;"调整额",'用友贴出原始数据-费用表'!$A$6:$A$348,0)+1,MATCH($F$55,'用友贴出原始数据-费用表'!$B$5:$AL$5,0)+1)</f>
        <v>0</v>
      </c>
      <c r="G102" s="207">
        <f>INDEX('用友贴出原始数据-费用表'!$A$5:$AL$271,MATCH($B102&amp;"调整额",'用友贴出原始数据-费用表'!$A$6:$A$348,0)+1,MATCH($G$55,'用友贴出原始数据-费用表'!$B$5:$AL$5,0)+1)</f>
        <v>0</v>
      </c>
      <c r="H102" s="207">
        <f t="shared" si="8"/>
        <v>0</v>
      </c>
      <c r="I102" s="207">
        <f>INDEX('用友贴出原始数据-费用表'!$A$5:$AL$271,MATCH($B102&amp;"调整额",'用友贴出原始数据-费用表'!$A$6:$A$348,0)+1,MATCH($I$55,'用友贴出原始数据-费用表'!$B$5:$AL$5,0)+1)</f>
        <v>0</v>
      </c>
      <c r="J102" s="207">
        <f>INDEX('用友贴出原始数据-费用表'!$A$5:$AL$271,MATCH($B102&amp;"调整额",'用友贴出原始数据-费用表'!$A$6:$A$348,0)+1,MATCH($J$55,'用友贴出原始数据-费用表'!$B$5:$AL$5,0)+0)</f>
        <v>0</v>
      </c>
      <c r="K102" s="207">
        <f>INDEX('用友贴出原始数据-费用表'!$A$5:$AL$271,MATCH($B102&amp;"调整额",'用友贴出原始数据-费用表'!$A$6:$A$348,0)+1,MATCH($K$55,'用友贴出原始数据-费用表'!$B$5:$AL$5,0)+1)</f>
        <v>0</v>
      </c>
      <c r="L102" s="207">
        <f t="shared" si="9"/>
        <v>0</v>
      </c>
      <c r="M102" s="207">
        <f>INDEX('用友贴出原始数据-费用表'!$A$5:$AL$271,MATCH($B102&amp;"调整额",'用友贴出原始数据-费用表'!$A$6:$A$348,0)+1,MATCH($M$55,'用友贴出原始数据-费用表'!$B$5:$AL$5,0)+1)</f>
        <v>0</v>
      </c>
      <c r="N102" s="207">
        <f>INDEX('用友贴出原始数据-费用表'!$A$5:$AL$271,MATCH($B102&amp;"调整额",'用友贴出原始数据-费用表'!$A$6:$A$348,0)+1,MATCH($N$55,'用友贴出原始数据-费用表'!$B$5:$AL$5,0)+1)</f>
        <v>0</v>
      </c>
      <c r="O102" s="207">
        <f>INDEX('用友贴出原始数据-费用表'!$A$5:$AL$271,MATCH($B102&amp;"调整额",'用友贴出原始数据-费用表'!$A$6:$A$348,0)+1,MATCH($O$55,'用友贴出原始数据-费用表'!$B$5:$AL$5,0)+1)</f>
        <v>0</v>
      </c>
      <c r="P102" s="207">
        <f>INDEX('用友贴出原始数据-费用表'!$A$5:$AL$271,MATCH($B102&amp;"调整额",'用友贴出原始数据-费用表'!$A$6:$A$348,0)+1,MATCH($P$55,'用友贴出原始数据-费用表'!$B$5:$AL$5,0)+1)</f>
        <v>0</v>
      </c>
      <c r="Q102" s="207">
        <f t="shared" si="10"/>
        <v>0</v>
      </c>
      <c r="R102" s="207">
        <f>INDEX('用友贴出原始数据-费用表'!$A$5:$AL$271,MATCH($B102&amp;"调整额",'用友贴出原始数据-费用表'!$A$6:$A$348,0)+1,MATCH($R$55,'用友贴出原始数据-费用表'!$B$5:$AL$5,0)+1)</f>
        <v>0</v>
      </c>
      <c r="S102" s="207">
        <f>INDEX('用友贴出原始数据-费用表'!$A$5:$AL$271,MATCH($B102&amp;"调整额",'用友贴出原始数据-费用表'!$A$6:$A$348,0)+1,MATCH($S$55,'用友贴出原始数据-费用表'!$B$5:$AL$5,0)+1)</f>
        <v>0</v>
      </c>
      <c r="T102" s="207">
        <f>INDEX('用友贴出原始数据-费用表'!$A$5:$AL$271,MATCH($B102&amp;"调整额",'用友贴出原始数据-费用表'!$A$6:$A$348,0)+1,MATCH($T$55,'用友贴出原始数据-费用表'!$B$5:$AL$5,0)+1)</f>
        <v>0</v>
      </c>
      <c r="U102" s="207">
        <f t="shared" si="11"/>
        <v>0</v>
      </c>
      <c r="V102" s="207">
        <f>INDEX('用友贴出原始数据-费用表'!$A$5:$AL$271,MATCH($B102&amp;"调整额",'用友贴出原始数据-费用表'!$A$6:$A$348,0)+1,MATCH($V$55,'用友贴出原始数据-费用表'!$B$5:$AL$5,0)+1)</f>
        <v>0</v>
      </c>
      <c r="W102" s="207">
        <f>INDEX('用友贴出原始数据-费用表'!$A$5:$AL$271,MATCH($B102&amp;"调整额",'用友贴出原始数据-费用表'!$A$6:$A$348,0)+1,MATCH($W$55,'用友贴出原始数据-费用表'!$B$5:$AL$5,0)+1)</f>
        <v>0</v>
      </c>
      <c r="X102" s="207">
        <f>INDEX('用友贴出原始数据-费用表'!$A$5:$AL$271,MATCH($B102&amp;"调整额",'用友贴出原始数据-费用表'!$A$6:$A$348,0)+1,MATCH($X$55,'用友贴出原始数据-费用表'!$B$5:$AL$5,0)+1)</f>
        <v>0</v>
      </c>
      <c r="Y102" s="207">
        <f>INDEX('用友贴出原始数据-费用表'!$A$5:$AL$271,MATCH($B102&amp;"调整额",'用友贴出原始数据-费用表'!$A$6:$A$348,0)+1,MATCH($Y$55,'用友贴出原始数据-费用表'!$B$5:$AL$5,0)+1)</f>
        <v>0</v>
      </c>
      <c r="Z102" s="207">
        <f>INDEX('用友贴出原始数据-费用表'!$A$5:$AL$271,MATCH($B102&amp;"调整额",'用友贴出原始数据-费用表'!$A$6:$A$348,0)+1,MATCH($Z$55,'用友贴出原始数据-费用表'!$B$5:$AL$5,0)+1)</f>
        <v>0</v>
      </c>
      <c r="AA102" s="207">
        <f>INDEX('用友贴出原始数据-费用表'!$A$5:$AL$271,MATCH($B102&amp;"调整额",'用友贴出原始数据-费用表'!$A$6:$A$348,0)+1,MATCH($AA$55,'用友贴出原始数据-费用表'!$B$5:$AL$5,0)+1)</f>
        <v>0</v>
      </c>
      <c r="AB102" s="207">
        <f>INDEX('用友贴出原始数据-费用表'!$A$5:$AL$271,MATCH($B102&amp;"调整额",'用友贴出原始数据-费用表'!$A$6:$A$348,0)+1,MATCH($AB$55,'用友贴出原始数据-费用表'!$B$5:$AL$5,0)+1)</f>
        <v>0</v>
      </c>
      <c r="AC102" s="207">
        <f>INDEX('用友贴出原始数据-费用表'!$A$5:$AL$271,MATCH($B102&amp;"调整额",'用友贴出原始数据-费用表'!$A$6:$A$348,0)+1,MATCH($AC$55,'用友贴出原始数据-费用表'!$B$5:$AL$5,0)+1)</f>
        <v>0</v>
      </c>
    </row>
    <row r="103" spans="1:29">
      <c r="A103" s="358"/>
      <c r="B103" s="211" t="s">
        <v>121</v>
      </c>
      <c r="C103" s="213">
        <f t="shared" si="7"/>
        <v>0</v>
      </c>
      <c r="D103" s="213">
        <f>SUM(D87:D102)</f>
        <v>-5833333.3300000001</v>
      </c>
      <c r="E103" s="213">
        <f t="shared" ref="E103:I103" si="20">SUM(E87:E102)</f>
        <v>0</v>
      </c>
      <c r="F103" s="213">
        <f t="shared" si="20"/>
        <v>5833333.3300000001</v>
      </c>
      <c r="G103" s="213">
        <f t="shared" si="20"/>
        <v>0</v>
      </c>
      <c r="H103" s="213">
        <f t="shared" si="20"/>
        <v>0</v>
      </c>
      <c r="I103" s="213">
        <f t="shared" si="20"/>
        <v>0</v>
      </c>
      <c r="J103" s="213">
        <f t="shared" ref="J103:AC103" si="21">SUM(J87:J102)</f>
        <v>0</v>
      </c>
      <c r="K103" s="213">
        <f t="shared" si="21"/>
        <v>0</v>
      </c>
      <c r="L103" s="213">
        <f t="shared" si="21"/>
        <v>0</v>
      </c>
      <c r="M103" s="213">
        <f t="shared" si="21"/>
        <v>0</v>
      </c>
      <c r="N103" s="213">
        <f t="shared" si="21"/>
        <v>0</v>
      </c>
      <c r="O103" s="213">
        <f t="shared" si="21"/>
        <v>0</v>
      </c>
      <c r="P103" s="213">
        <f t="shared" si="21"/>
        <v>0</v>
      </c>
      <c r="Q103" s="213">
        <f t="shared" si="21"/>
        <v>0</v>
      </c>
      <c r="R103" s="213">
        <f t="shared" si="21"/>
        <v>0</v>
      </c>
      <c r="S103" s="213">
        <f t="shared" si="21"/>
        <v>0</v>
      </c>
      <c r="T103" s="213">
        <f t="shared" si="21"/>
        <v>0</v>
      </c>
      <c r="U103" s="213">
        <f t="shared" si="11"/>
        <v>0</v>
      </c>
      <c r="V103" s="213">
        <f t="shared" si="21"/>
        <v>0</v>
      </c>
      <c r="W103" s="213">
        <f t="shared" si="21"/>
        <v>0</v>
      </c>
      <c r="X103" s="213">
        <f t="shared" si="21"/>
        <v>0</v>
      </c>
      <c r="Y103" s="213">
        <f t="shared" si="21"/>
        <v>0</v>
      </c>
      <c r="Z103" s="213">
        <f t="shared" si="21"/>
        <v>0</v>
      </c>
      <c r="AA103" s="213">
        <f t="shared" si="21"/>
        <v>0</v>
      </c>
      <c r="AB103" s="213">
        <f t="shared" si="21"/>
        <v>0</v>
      </c>
      <c r="AC103" s="213">
        <f t="shared" si="21"/>
        <v>76514.759999999995</v>
      </c>
    </row>
    <row r="104" spans="1:29">
      <c r="A104" s="202"/>
      <c r="B104" s="214" t="s">
        <v>2</v>
      </c>
      <c r="C104" s="215">
        <f>C103+C86+C72+C66</f>
        <v>-1.7462298274040222E-10</v>
      </c>
      <c r="D104" s="215">
        <f>D103+D86+D72+D66</f>
        <v>-4910574.5796250002</v>
      </c>
      <c r="E104" s="215">
        <f t="shared" ref="E104:AC104" si="22">E103+E86+E72+E66</f>
        <v>62258.97332499997</v>
      </c>
      <c r="F104" s="215">
        <f t="shared" si="22"/>
        <v>3316745.3120499998</v>
      </c>
      <c r="G104" s="215">
        <f t="shared" si="22"/>
        <v>-135366.36335</v>
      </c>
      <c r="H104" s="215">
        <f t="shared" si="22"/>
        <v>-171121.60869999998</v>
      </c>
      <c r="I104" s="215">
        <f t="shared" si="22"/>
        <v>-40276.650049999997</v>
      </c>
      <c r="J104" s="215">
        <f t="shared" si="22"/>
        <v>33119.867375000002</v>
      </c>
      <c r="K104" s="215">
        <f t="shared" si="22"/>
        <v>-163964.82602499999</v>
      </c>
      <c r="L104" s="215">
        <f t="shared" si="22"/>
        <v>1496265.2602500001</v>
      </c>
      <c r="M104" s="215">
        <f t="shared" si="22"/>
        <v>-360400.41537499998</v>
      </c>
      <c r="N104" s="215">
        <f t="shared" si="22"/>
        <v>195585.89522499999</v>
      </c>
      <c r="O104" s="215">
        <f t="shared" si="22"/>
        <v>1624486.3892999999</v>
      </c>
      <c r="P104" s="215">
        <f t="shared" si="22"/>
        <v>36593.391100000001</v>
      </c>
      <c r="Q104" s="215">
        <f t="shared" si="22"/>
        <v>871692.68339999998</v>
      </c>
      <c r="R104" s="215">
        <f t="shared" si="22"/>
        <v>877892.44654999999</v>
      </c>
      <c r="S104" s="215">
        <f t="shared" si="22"/>
        <v>-6199.7631499999998</v>
      </c>
      <c r="T104" s="215">
        <f t="shared" si="22"/>
        <v>0</v>
      </c>
      <c r="U104" s="215">
        <f t="shared" si="11"/>
        <v>-665266.04070000001</v>
      </c>
      <c r="V104" s="215">
        <f t="shared" si="22"/>
        <v>22751.666724999999</v>
      </c>
      <c r="W104" s="215">
        <f t="shared" si="22"/>
        <v>-619.10379999999998</v>
      </c>
      <c r="X104" s="215">
        <f t="shared" si="22"/>
        <v>-685549.54715</v>
      </c>
      <c r="Y104" s="215">
        <f t="shared" si="22"/>
        <v>-1849.0564750000001</v>
      </c>
      <c r="Z104" s="215">
        <f t="shared" si="22"/>
        <v>0</v>
      </c>
      <c r="AA104" s="215">
        <f t="shared" si="22"/>
        <v>0</v>
      </c>
      <c r="AB104" s="215">
        <f t="shared" si="22"/>
        <v>0</v>
      </c>
      <c r="AC104" s="215">
        <f t="shared" si="22"/>
        <v>76514.759999999995</v>
      </c>
    </row>
    <row r="106" spans="1:29">
      <c r="B106" s="191" t="s">
        <v>160</v>
      </c>
    </row>
    <row r="107" spans="1:29">
      <c r="A107" s="193" t="s">
        <v>107</v>
      </c>
      <c r="B107" s="194" t="s">
        <v>108</v>
      </c>
      <c r="C107" s="205" t="str">
        <f>C3</f>
        <v>合计</v>
      </c>
      <c r="D107" s="205" t="str">
        <f t="shared" ref="D107:AC107" si="23">D3</f>
        <v>其他</v>
      </c>
      <c r="E107" s="205" t="str">
        <f t="shared" si="23"/>
        <v>总部中后台</v>
      </c>
      <c r="F107" s="205" t="str">
        <f t="shared" si="23"/>
        <v>经纪业务</v>
      </c>
      <c r="G107" s="205" t="str">
        <f t="shared" si="23"/>
        <v>资产管理部</v>
      </c>
      <c r="H107" s="205" t="str">
        <f t="shared" si="23"/>
        <v>权益投资小计</v>
      </c>
      <c r="I107" s="205" t="str">
        <f t="shared" si="23"/>
        <v>权益产品投资部</v>
      </c>
      <c r="J107" s="205" t="str">
        <f t="shared" si="23"/>
        <v>量化产品投资部</v>
      </c>
      <c r="K107" s="205" t="str">
        <f t="shared" si="23"/>
        <v>证券投资部</v>
      </c>
      <c r="L107" s="205" t="str">
        <f t="shared" si="23"/>
        <v>固收投资小计</v>
      </c>
      <c r="M107" s="205" t="str">
        <f t="shared" si="23"/>
        <v>固定收益投资部</v>
      </c>
      <c r="N107" s="205" t="str">
        <f t="shared" si="23"/>
        <v>固定收益市场部</v>
      </c>
      <c r="O107" s="205" t="str">
        <f t="shared" si="23"/>
        <v>固收产品投资部</v>
      </c>
      <c r="P107" s="205" t="str">
        <f t="shared" si="23"/>
        <v>投顾业务部</v>
      </c>
      <c r="Q107" s="205" t="str">
        <f t="shared" si="23"/>
        <v>深分投资小计</v>
      </c>
      <c r="R107" s="205" t="str">
        <f t="shared" si="23"/>
        <v>做市业务部</v>
      </c>
      <c r="S107" s="205" t="str">
        <f t="shared" si="23"/>
        <v>金融衍生品部</v>
      </c>
      <c r="T107" s="205" t="str">
        <f t="shared" si="23"/>
        <v>深圳管理总部</v>
      </c>
      <c r="U107" s="205" t="str">
        <f t="shared" si="23"/>
        <v>投资银行合计</v>
      </c>
      <c r="V107" s="205" t="str">
        <f t="shared" si="23"/>
        <v>投资银行一部</v>
      </c>
      <c r="W107" s="205" t="str">
        <f t="shared" si="23"/>
        <v>投资银行二部</v>
      </c>
      <c r="X107" s="205" t="str">
        <f t="shared" si="23"/>
        <v>投资银行三部</v>
      </c>
      <c r="Y107" s="205" t="str">
        <f t="shared" si="23"/>
        <v>投资银行四部</v>
      </c>
      <c r="Z107" s="205" t="str">
        <f t="shared" si="23"/>
        <v>投资银行北京一部</v>
      </c>
      <c r="AA107" s="205" t="str">
        <f t="shared" si="23"/>
        <v>投资银行北京二部</v>
      </c>
      <c r="AB107" s="205" t="str">
        <f t="shared" si="23"/>
        <v>投资银行管理部</v>
      </c>
      <c r="AC107" s="205" t="str">
        <f t="shared" si="23"/>
        <v>运营支持部</v>
      </c>
    </row>
    <row r="108" spans="1:29" ht="13.5" customHeight="1">
      <c r="A108" s="362" t="s">
        <v>110</v>
      </c>
      <c r="B108" s="206" t="s">
        <v>111</v>
      </c>
      <c r="C108" s="208">
        <f>C4+C56</f>
        <v>136501486.84999999</v>
      </c>
      <c r="D108" s="208">
        <f t="shared" ref="D108:AB117" si="24">D4+D56</f>
        <v>0</v>
      </c>
      <c r="E108" s="208">
        <f t="shared" si="24"/>
        <v>40878646.829999998</v>
      </c>
      <c r="F108" s="208">
        <f t="shared" si="24"/>
        <v>66938341.670000002</v>
      </c>
      <c r="G108" s="208">
        <f t="shared" si="24"/>
        <v>1754676.15</v>
      </c>
      <c r="H108" s="208">
        <f t="shared" si="24"/>
        <v>6030233.7699999996</v>
      </c>
      <c r="I108" s="208">
        <f t="shared" si="24"/>
        <v>1954541.03</v>
      </c>
      <c r="J108" s="208">
        <f t="shared" si="24"/>
        <v>1206640.27</v>
      </c>
      <c r="K108" s="208">
        <f t="shared" si="24"/>
        <v>2869052.47</v>
      </c>
      <c r="L108" s="208">
        <f>L4+L56</f>
        <v>3449554.7</v>
      </c>
      <c r="M108" s="208">
        <f t="shared" si="24"/>
        <v>863206.38</v>
      </c>
      <c r="N108" s="208">
        <f t="shared" si="24"/>
        <v>1085091.6399999999</v>
      </c>
      <c r="O108" s="208">
        <f>O4+O56</f>
        <v>1002167.41</v>
      </c>
      <c r="P108" s="208">
        <f t="shared" si="24"/>
        <v>499089.27</v>
      </c>
      <c r="Q108" s="208">
        <f t="shared" si="24"/>
        <v>3089632.71</v>
      </c>
      <c r="R108" s="208">
        <f t="shared" si="24"/>
        <v>1365204.6</v>
      </c>
      <c r="S108" s="208">
        <f t="shared" si="24"/>
        <v>1724428.11</v>
      </c>
      <c r="T108" s="208">
        <f t="shared" si="24"/>
        <v>1017002.43</v>
      </c>
      <c r="U108" s="208">
        <f>U4+U56</f>
        <v>16115077.17</v>
      </c>
      <c r="V108" s="208">
        <f t="shared" si="24"/>
        <v>4984950.8600000003</v>
      </c>
      <c r="W108" s="208">
        <f t="shared" si="24"/>
        <v>5504301.3399999999</v>
      </c>
      <c r="X108" s="208">
        <f t="shared" si="24"/>
        <v>2539344.8199999998</v>
      </c>
      <c r="Y108" s="208">
        <f t="shared" si="24"/>
        <v>972150</v>
      </c>
      <c r="Z108" s="208">
        <f t="shared" si="24"/>
        <v>1385535.22</v>
      </c>
      <c r="AA108" s="208">
        <f t="shared" si="24"/>
        <v>728794.93</v>
      </c>
      <c r="AB108" s="208">
        <f t="shared" si="24"/>
        <v>3419422.04</v>
      </c>
      <c r="AC108" s="208">
        <f>AC4+AC56</f>
        <v>3735714.46</v>
      </c>
    </row>
    <row r="109" spans="1:29">
      <c r="A109" s="363"/>
      <c r="B109" s="206" t="s">
        <v>112</v>
      </c>
      <c r="C109" s="208">
        <f t="shared" ref="C109:R124" si="25">C5+C57</f>
        <v>2232388.89</v>
      </c>
      <c r="D109" s="208">
        <f t="shared" si="25"/>
        <v>0</v>
      </c>
      <c r="E109" s="208">
        <f t="shared" si="24"/>
        <v>782152.62000000011</v>
      </c>
      <c r="F109" s="208">
        <f t="shared" si="24"/>
        <v>1115947.67</v>
      </c>
      <c r="G109" s="208">
        <f t="shared" si="24"/>
        <v>46357.42</v>
      </c>
      <c r="H109" s="208">
        <f t="shared" si="24"/>
        <v>70895.39</v>
      </c>
      <c r="I109" s="208">
        <f t="shared" si="24"/>
        <v>56299.62</v>
      </c>
      <c r="J109" s="208">
        <f t="shared" si="24"/>
        <v>4480.7700000000004</v>
      </c>
      <c r="K109" s="208">
        <f t="shared" si="24"/>
        <v>10115</v>
      </c>
      <c r="L109" s="208">
        <f t="shared" si="24"/>
        <v>16156.87</v>
      </c>
      <c r="M109" s="208">
        <f t="shared" si="24"/>
        <v>5181.6000000000004</v>
      </c>
      <c r="N109" s="208">
        <f t="shared" si="24"/>
        <v>2607.77</v>
      </c>
      <c r="O109" s="208">
        <f t="shared" si="24"/>
        <v>4981.25</v>
      </c>
      <c r="P109" s="208">
        <f t="shared" si="24"/>
        <v>3386.25</v>
      </c>
      <c r="Q109" s="208">
        <f t="shared" si="24"/>
        <v>4196.22</v>
      </c>
      <c r="R109" s="208">
        <f t="shared" si="24"/>
        <v>5075</v>
      </c>
      <c r="S109" s="208">
        <f t="shared" si="24"/>
        <v>-878.78</v>
      </c>
      <c r="T109" s="208">
        <f t="shared" si="24"/>
        <v>4040</v>
      </c>
      <c r="U109" s="208">
        <f t="shared" si="24"/>
        <v>243040.12</v>
      </c>
      <c r="V109" s="208">
        <f t="shared" si="24"/>
        <v>145675.78</v>
      </c>
      <c r="W109" s="208">
        <f t="shared" si="24"/>
        <v>46285</v>
      </c>
      <c r="X109" s="208">
        <f t="shared" si="24"/>
        <v>21622.42</v>
      </c>
      <c r="Y109" s="208">
        <f t="shared" si="24"/>
        <v>22050.77</v>
      </c>
      <c r="Z109" s="208">
        <f t="shared" si="24"/>
        <v>5981.15</v>
      </c>
      <c r="AA109" s="208">
        <f t="shared" si="24"/>
        <v>1425</v>
      </c>
      <c r="AB109" s="208">
        <f t="shared" si="24"/>
        <v>109239.89</v>
      </c>
      <c r="AC109" s="208">
        <f t="shared" ref="AA109:AC124" si="26">AC5+AC57</f>
        <v>74390.960000000006</v>
      </c>
    </row>
    <row r="110" spans="1:29">
      <c r="A110" s="363"/>
      <c r="B110" s="206" t="s">
        <v>113</v>
      </c>
      <c r="C110" s="208">
        <f t="shared" si="25"/>
        <v>3710568.8800000004</v>
      </c>
      <c r="D110" s="208">
        <f t="shared" si="25"/>
        <v>0</v>
      </c>
      <c r="E110" s="208">
        <f t="shared" si="24"/>
        <v>766081.41</v>
      </c>
      <c r="F110" s="208">
        <f t="shared" si="24"/>
        <v>2125189.1</v>
      </c>
      <c r="G110" s="208">
        <f t="shared" si="24"/>
        <v>36173.120000000003</v>
      </c>
      <c r="H110" s="208">
        <f t="shared" si="24"/>
        <v>121830.20999999999</v>
      </c>
      <c r="I110" s="208">
        <f t="shared" si="24"/>
        <v>39855.620000000003</v>
      </c>
      <c r="J110" s="208">
        <f t="shared" si="24"/>
        <v>24593.55</v>
      </c>
      <c r="K110" s="208">
        <f t="shared" si="24"/>
        <v>57381.04</v>
      </c>
      <c r="L110" s="208">
        <f t="shared" si="24"/>
        <v>84013.23000000001</v>
      </c>
      <c r="M110" s="208">
        <f t="shared" si="24"/>
        <v>17264.13</v>
      </c>
      <c r="N110" s="208">
        <f t="shared" si="24"/>
        <v>21701.85</v>
      </c>
      <c r="O110" s="208">
        <f t="shared" si="24"/>
        <v>35065.46</v>
      </c>
      <c r="P110" s="208">
        <f t="shared" si="24"/>
        <v>9981.7900000000009</v>
      </c>
      <c r="Q110" s="208">
        <f t="shared" si="24"/>
        <v>61792.66</v>
      </c>
      <c r="R110" s="208">
        <f t="shared" si="24"/>
        <v>27304.09</v>
      </c>
      <c r="S110" s="208">
        <f t="shared" si="24"/>
        <v>34488.57</v>
      </c>
      <c r="T110" s="208">
        <f t="shared" si="24"/>
        <v>20340.060000000001</v>
      </c>
      <c r="U110" s="208">
        <f t="shared" si="24"/>
        <v>551662.27</v>
      </c>
      <c r="V110" s="208">
        <f t="shared" si="24"/>
        <v>272233.02</v>
      </c>
      <c r="W110" s="208">
        <f t="shared" si="24"/>
        <v>111397.8</v>
      </c>
      <c r="X110" s="208">
        <f t="shared" si="24"/>
        <v>65917.56</v>
      </c>
      <c r="Y110" s="208">
        <f t="shared" si="24"/>
        <v>20316.72</v>
      </c>
      <c r="Z110" s="208">
        <f t="shared" si="24"/>
        <v>67221.27</v>
      </c>
      <c r="AA110" s="208">
        <f t="shared" si="26"/>
        <v>14575.9</v>
      </c>
      <c r="AB110" s="208">
        <f t="shared" si="26"/>
        <v>68388.44</v>
      </c>
      <c r="AC110" s="208">
        <f t="shared" si="26"/>
        <v>78177.119999999995</v>
      </c>
    </row>
    <row r="111" spans="1:29">
      <c r="A111" s="363"/>
      <c r="B111" s="206" t="s">
        <v>114</v>
      </c>
      <c r="C111" s="208">
        <f t="shared" si="25"/>
        <v>633984.24</v>
      </c>
      <c r="D111" s="208">
        <f t="shared" si="25"/>
        <v>0</v>
      </c>
      <c r="E111" s="208">
        <f t="shared" si="24"/>
        <v>78375.930000000008</v>
      </c>
      <c r="F111" s="208">
        <f t="shared" si="24"/>
        <v>424842.73</v>
      </c>
      <c r="G111" s="208">
        <f t="shared" si="24"/>
        <v>22821.23</v>
      </c>
      <c r="H111" s="208">
        <f t="shared" si="24"/>
        <v>15852.64</v>
      </c>
      <c r="I111" s="208">
        <f t="shared" si="24"/>
        <v>7721.89</v>
      </c>
      <c r="J111" s="208">
        <f t="shared" si="24"/>
        <v>2793.62</v>
      </c>
      <c r="K111" s="208">
        <f t="shared" si="24"/>
        <v>5337.13</v>
      </c>
      <c r="L111" s="208">
        <f t="shared" si="24"/>
        <v>37065.160000000003</v>
      </c>
      <c r="M111" s="208">
        <f t="shared" si="24"/>
        <v>4051.04</v>
      </c>
      <c r="N111" s="208">
        <f t="shared" si="24"/>
        <v>11408.56</v>
      </c>
      <c r="O111" s="208">
        <f t="shared" si="24"/>
        <v>3115</v>
      </c>
      <c r="P111" s="208">
        <f t="shared" si="24"/>
        <v>18490.560000000001</v>
      </c>
      <c r="Q111" s="208">
        <f t="shared" si="24"/>
        <v>3615.53</v>
      </c>
      <c r="R111" s="208">
        <f t="shared" si="24"/>
        <v>3615.53</v>
      </c>
      <c r="S111" s="208">
        <f t="shared" si="24"/>
        <v>0</v>
      </c>
      <c r="T111" s="208">
        <f t="shared" si="24"/>
        <v>10616.66</v>
      </c>
      <c r="U111" s="208">
        <f t="shared" si="24"/>
        <v>74232.25</v>
      </c>
      <c r="V111" s="208">
        <f t="shared" si="24"/>
        <v>33740.89</v>
      </c>
      <c r="W111" s="208">
        <f t="shared" si="24"/>
        <v>8786.07</v>
      </c>
      <c r="X111" s="208">
        <f t="shared" si="24"/>
        <v>11449.09</v>
      </c>
      <c r="Y111" s="208">
        <f t="shared" si="24"/>
        <v>10886.26</v>
      </c>
      <c r="Z111" s="208">
        <f t="shared" si="24"/>
        <v>5027.83</v>
      </c>
      <c r="AA111" s="208">
        <f t="shared" si="26"/>
        <v>4342.1099999999997</v>
      </c>
      <c r="AB111" s="208">
        <f t="shared" si="26"/>
        <v>43164.3</v>
      </c>
      <c r="AC111" s="208">
        <f t="shared" si="26"/>
        <v>19390.53</v>
      </c>
    </row>
    <row r="112" spans="1:29">
      <c r="A112" s="363"/>
      <c r="B112" s="206" t="s">
        <v>115</v>
      </c>
      <c r="C112" s="208">
        <f t="shared" si="25"/>
        <v>36544246.149999999</v>
      </c>
      <c r="D112" s="208">
        <f t="shared" si="25"/>
        <v>0</v>
      </c>
      <c r="E112" s="208">
        <f t="shared" si="24"/>
        <v>9562690.7200000007</v>
      </c>
      <c r="F112" s="208">
        <f t="shared" si="24"/>
        <v>20197929.469999999</v>
      </c>
      <c r="G112" s="208">
        <f t="shared" si="24"/>
        <v>469454.38</v>
      </c>
      <c r="H112" s="208">
        <f t="shared" si="24"/>
        <v>1294812.1000000001</v>
      </c>
      <c r="I112" s="208">
        <f t="shared" si="24"/>
        <v>501958.35</v>
      </c>
      <c r="J112" s="208">
        <f t="shared" si="24"/>
        <v>240654.97</v>
      </c>
      <c r="K112" s="208">
        <f t="shared" si="24"/>
        <v>552198.78</v>
      </c>
      <c r="L112" s="208">
        <f t="shared" si="24"/>
        <v>808757.67</v>
      </c>
      <c r="M112" s="208">
        <f t="shared" si="24"/>
        <v>179173.57</v>
      </c>
      <c r="N112" s="208">
        <f t="shared" si="24"/>
        <v>291788.71000000002</v>
      </c>
      <c r="O112" s="208">
        <f t="shared" si="24"/>
        <v>210711.5</v>
      </c>
      <c r="P112" s="208">
        <f t="shared" si="24"/>
        <v>127083.89</v>
      </c>
      <c r="Q112" s="208">
        <f t="shared" si="24"/>
        <v>739144.02</v>
      </c>
      <c r="R112" s="208">
        <f t="shared" si="24"/>
        <v>317135.49</v>
      </c>
      <c r="S112" s="208">
        <f t="shared" si="24"/>
        <v>422008.53</v>
      </c>
      <c r="T112" s="208">
        <f t="shared" si="24"/>
        <v>306622.81</v>
      </c>
      <c r="U112" s="208">
        <f t="shared" si="24"/>
        <v>3940912.17</v>
      </c>
      <c r="V112" s="208">
        <f t="shared" si="24"/>
        <v>1287794.82</v>
      </c>
      <c r="W112" s="208">
        <f t="shared" si="24"/>
        <v>1054085.44</v>
      </c>
      <c r="X112" s="208">
        <f t="shared" si="24"/>
        <v>669581.11</v>
      </c>
      <c r="Y112" s="208">
        <f t="shared" si="24"/>
        <v>242395.68</v>
      </c>
      <c r="Z112" s="208">
        <f t="shared" si="24"/>
        <v>448989.49</v>
      </c>
      <c r="AA112" s="208">
        <f t="shared" si="26"/>
        <v>238065.63</v>
      </c>
      <c r="AB112" s="208">
        <f t="shared" si="26"/>
        <v>756486.03</v>
      </c>
      <c r="AC112" s="208">
        <f t="shared" si="26"/>
        <v>983221.63</v>
      </c>
    </row>
    <row r="113" spans="1:29">
      <c r="A113" s="363"/>
      <c r="B113" s="206" t="s">
        <v>116</v>
      </c>
      <c r="C113" s="208">
        <f t="shared" si="25"/>
        <v>200000</v>
      </c>
      <c r="D113" s="208">
        <f t="shared" si="25"/>
        <v>0</v>
      </c>
      <c r="E113" s="208">
        <f t="shared" si="24"/>
        <v>0</v>
      </c>
      <c r="F113" s="208">
        <f t="shared" si="24"/>
        <v>200000</v>
      </c>
      <c r="G113" s="208">
        <f t="shared" si="24"/>
        <v>0</v>
      </c>
      <c r="H113" s="208">
        <f t="shared" si="24"/>
        <v>0</v>
      </c>
      <c r="I113" s="208">
        <f t="shared" si="24"/>
        <v>0</v>
      </c>
      <c r="J113" s="208">
        <f t="shared" si="24"/>
        <v>0</v>
      </c>
      <c r="K113" s="208">
        <f t="shared" si="24"/>
        <v>0</v>
      </c>
      <c r="L113" s="208">
        <f t="shared" si="24"/>
        <v>0</v>
      </c>
      <c r="M113" s="208">
        <f t="shared" si="24"/>
        <v>0</v>
      </c>
      <c r="N113" s="208">
        <f t="shared" si="24"/>
        <v>0</v>
      </c>
      <c r="O113" s="208">
        <f t="shared" si="24"/>
        <v>0</v>
      </c>
      <c r="P113" s="208">
        <f t="shared" si="24"/>
        <v>0</v>
      </c>
      <c r="Q113" s="208">
        <f t="shared" si="24"/>
        <v>0</v>
      </c>
      <c r="R113" s="208">
        <f t="shared" si="24"/>
        <v>0</v>
      </c>
      <c r="S113" s="208">
        <f t="shared" si="24"/>
        <v>0</v>
      </c>
      <c r="T113" s="208">
        <f t="shared" si="24"/>
        <v>0</v>
      </c>
      <c r="U113" s="208">
        <f t="shared" si="24"/>
        <v>0</v>
      </c>
      <c r="V113" s="208">
        <f t="shared" si="24"/>
        <v>0</v>
      </c>
      <c r="W113" s="208">
        <f t="shared" si="24"/>
        <v>0</v>
      </c>
      <c r="X113" s="208">
        <f t="shared" si="24"/>
        <v>0</v>
      </c>
      <c r="Y113" s="208">
        <f t="shared" si="24"/>
        <v>0</v>
      </c>
      <c r="Z113" s="208">
        <f t="shared" si="24"/>
        <v>0</v>
      </c>
      <c r="AA113" s="208">
        <f t="shared" si="26"/>
        <v>0</v>
      </c>
      <c r="AB113" s="208">
        <f t="shared" si="26"/>
        <v>0</v>
      </c>
      <c r="AC113" s="208">
        <f t="shared" si="26"/>
        <v>0</v>
      </c>
    </row>
    <row r="114" spans="1:29">
      <c r="A114" s="363"/>
      <c r="B114" s="206" t="s">
        <v>117</v>
      </c>
      <c r="C114" s="208">
        <f t="shared" si="25"/>
        <v>371988.92999999993</v>
      </c>
      <c r="D114" s="208">
        <f t="shared" si="25"/>
        <v>0</v>
      </c>
      <c r="E114" s="208">
        <f t="shared" si="24"/>
        <v>-6028.470000000003</v>
      </c>
      <c r="F114" s="208">
        <f t="shared" si="24"/>
        <v>359189.50999999995</v>
      </c>
      <c r="G114" s="208">
        <f t="shared" si="24"/>
        <v>-1575.5</v>
      </c>
      <c r="H114" s="208">
        <f t="shared" si="24"/>
        <v>-2491.1800000000003</v>
      </c>
      <c r="I114" s="208">
        <f t="shared" si="24"/>
        <v>2693.16</v>
      </c>
      <c r="J114" s="208">
        <f t="shared" si="24"/>
        <v>-3608.84</v>
      </c>
      <c r="K114" s="208">
        <f t="shared" si="24"/>
        <v>-1575.5</v>
      </c>
      <c r="L114" s="208">
        <f t="shared" si="24"/>
        <v>0</v>
      </c>
      <c r="M114" s="208">
        <f t="shared" si="24"/>
        <v>0</v>
      </c>
      <c r="N114" s="208">
        <f t="shared" si="24"/>
        <v>0</v>
      </c>
      <c r="O114" s="208">
        <f t="shared" si="24"/>
        <v>0</v>
      </c>
      <c r="P114" s="208">
        <f t="shared" si="24"/>
        <v>0</v>
      </c>
      <c r="Q114" s="208">
        <f t="shared" si="24"/>
        <v>-1575.5</v>
      </c>
      <c r="R114" s="208">
        <f t="shared" si="24"/>
        <v>0</v>
      </c>
      <c r="S114" s="208">
        <f t="shared" si="24"/>
        <v>-1575.5</v>
      </c>
      <c r="T114" s="208">
        <f t="shared" si="24"/>
        <v>10772.65</v>
      </c>
      <c r="U114" s="208">
        <f t="shared" si="24"/>
        <v>22894.57</v>
      </c>
      <c r="V114" s="208">
        <f t="shared" si="24"/>
        <v>-3608.84</v>
      </c>
      <c r="W114" s="208">
        <f t="shared" si="24"/>
        <v>30284.61</v>
      </c>
      <c r="X114" s="208">
        <f t="shared" si="24"/>
        <v>-1575.5</v>
      </c>
      <c r="Y114" s="208">
        <f t="shared" si="24"/>
        <v>0</v>
      </c>
      <c r="Z114" s="208">
        <f t="shared" si="24"/>
        <v>-2205.6999999999998</v>
      </c>
      <c r="AA114" s="208">
        <f t="shared" si="26"/>
        <v>0</v>
      </c>
      <c r="AB114" s="208">
        <f t="shared" si="26"/>
        <v>-1575.5</v>
      </c>
      <c r="AC114" s="208">
        <f t="shared" si="26"/>
        <v>13465.81</v>
      </c>
    </row>
    <row r="115" spans="1:29">
      <c r="A115" s="363"/>
      <c r="B115" s="206" t="s">
        <v>118</v>
      </c>
      <c r="C115" s="208">
        <f t="shared" si="25"/>
        <v>2283780.71</v>
      </c>
      <c r="D115" s="208">
        <f t="shared" si="25"/>
        <v>0</v>
      </c>
      <c r="E115" s="208">
        <f t="shared" si="24"/>
        <v>711850.75</v>
      </c>
      <c r="F115" s="208">
        <f t="shared" si="24"/>
        <v>1482025.1300000001</v>
      </c>
      <c r="G115" s="208">
        <f t="shared" si="24"/>
        <v>53980</v>
      </c>
      <c r="H115" s="208">
        <f t="shared" si="24"/>
        <v>61277.240000000005</v>
      </c>
      <c r="I115" s="208">
        <f t="shared" si="24"/>
        <v>38240</v>
      </c>
      <c r="J115" s="208">
        <f t="shared" si="24"/>
        <v>23037.24</v>
      </c>
      <c r="K115" s="208">
        <f t="shared" si="24"/>
        <v>0</v>
      </c>
      <c r="L115" s="208">
        <f t="shared" si="24"/>
        <v>17640</v>
      </c>
      <c r="M115" s="208">
        <f t="shared" si="24"/>
        <v>0</v>
      </c>
      <c r="N115" s="208">
        <f t="shared" si="24"/>
        <v>0</v>
      </c>
      <c r="O115" s="208">
        <f t="shared" si="24"/>
        <v>17640</v>
      </c>
      <c r="P115" s="208">
        <f t="shared" si="24"/>
        <v>0</v>
      </c>
      <c r="Q115" s="208">
        <f t="shared" si="24"/>
        <v>0</v>
      </c>
      <c r="R115" s="208">
        <f t="shared" si="24"/>
        <v>0</v>
      </c>
      <c r="S115" s="208">
        <f t="shared" si="24"/>
        <v>0</v>
      </c>
      <c r="T115" s="208">
        <f t="shared" si="24"/>
        <v>0</v>
      </c>
      <c r="U115" s="208">
        <f t="shared" si="24"/>
        <v>10987.59</v>
      </c>
      <c r="V115" s="208">
        <f t="shared" si="24"/>
        <v>0</v>
      </c>
      <c r="W115" s="208">
        <f t="shared" si="24"/>
        <v>8747.59</v>
      </c>
      <c r="X115" s="208">
        <f t="shared" si="24"/>
        <v>0</v>
      </c>
      <c r="Y115" s="208">
        <f t="shared" si="24"/>
        <v>2240</v>
      </c>
      <c r="Z115" s="208">
        <f t="shared" si="24"/>
        <v>0</v>
      </c>
      <c r="AA115" s="208">
        <f t="shared" si="26"/>
        <v>0</v>
      </c>
      <c r="AB115" s="208">
        <f t="shared" si="26"/>
        <v>0</v>
      </c>
      <c r="AC115" s="208">
        <f t="shared" si="26"/>
        <v>173140</v>
      </c>
    </row>
    <row r="116" spans="1:29">
      <c r="A116" s="363"/>
      <c r="B116" s="206" t="s">
        <v>119</v>
      </c>
      <c r="C116" s="208">
        <f t="shared" si="25"/>
        <v>2533522.33</v>
      </c>
      <c r="D116" s="208">
        <f t="shared" si="25"/>
        <v>0</v>
      </c>
      <c r="E116" s="208">
        <f t="shared" si="24"/>
        <v>1287408.0900000001</v>
      </c>
      <c r="F116" s="208">
        <f t="shared" si="24"/>
        <v>1246114.24</v>
      </c>
      <c r="G116" s="208">
        <f t="shared" si="24"/>
        <v>0</v>
      </c>
      <c r="H116" s="208">
        <f t="shared" si="24"/>
        <v>0</v>
      </c>
      <c r="I116" s="208">
        <f t="shared" si="24"/>
        <v>0</v>
      </c>
      <c r="J116" s="208">
        <f t="shared" si="24"/>
        <v>0</v>
      </c>
      <c r="K116" s="208">
        <f t="shared" si="24"/>
        <v>0</v>
      </c>
      <c r="L116" s="208">
        <f t="shared" si="24"/>
        <v>0</v>
      </c>
      <c r="M116" s="208">
        <f t="shared" si="24"/>
        <v>0</v>
      </c>
      <c r="N116" s="208">
        <f t="shared" si="24"/>
        <v>0</v>
      </c>
      <c r="O116" s="208">
        <f t="shared" si="24"/>
        <v>0</v>
      </c>
      <c r="P116" s="208">
        <f t="shared" si="24"/>
        <v>0</v>
      </c>
      <c r="Q116" s="208">
        <f t="shared" si="24"/>
        <v>0</v>
      </c>
      <c r="R116" s="208">
        <f t="shared" si="24"/>
        <v>0</v>
      </c>
      <c r="S116" s="208">
        <f t="shared" si="24"/>
        <v>0</v>
      </c>
      <c r="T116" s="208">
        <f t="shared" si="24"/>
        <v>277726.43</v>
      </c>
      <c r="U116" s="208">
        <f t="shared" si="24"/>
        <v>0</v>
      </c>
      <c r="V116" s="208">
        <f t="shared" si="24"/>
        <v>0</v>
      </c>
      <c r="W116" s="208">
        <f t="shared" si="24"/>
        <v>0</v>
      </c>
      <c r="X116" s="208">
        <f t="shared" si="24"/>
        <v>0</v>
      </c>
      <c r="Y116" s="208">
        <f t="shared" si="24"/>
        <v>0</v>
      </c>
      <c r="Z116" s="208">
        <f t="shared" si="24"/>
        <v>0</v>
      </c>
      <c r="AA116" s="208">
        <f t="shared" si="26"/>
        <v>0</v>
      </c>
      <c r="AB116" s="208">
        <f t="shared" si="26"/>
        <v>38712.6</v>
      </c>
      <c r="AC116" s="208">
        <f t="shared" si="26"/>
        <v>1246114.24</v>
      </c>
    </row>
    <row r="117" spans="1:29">
      <c r="A117" s="363"/>
      <c r="B117" s="206" t="s">
        <v>120</v>
      </c>
      <c r="C117" s="208">
        <f t="shared" si="25"/>
        <v>26402000</v>
      </c>
      <c r="D117" s="208">
        <f t="shared" si="25"/>
        <v>0</v>
      </c>
      <c r="E117" s="208">
        <f t="shared" si="24"/>
        <v>26382000</v>
      </c>
      <c r="F117" s="208">
        <f t="shared" si="24"/>
        <v>0</v>
      </c>
      <c r="G117" s="208">
        <f t="shared" si="24"/>
        <v>0</v>
      </c>
      <c r="H117" s="208">
        <f t="shared" si="24"/>
        <v>0</v>
      </c>
      <c r="I117" s="208">
        <f t="shared" si="24"/>
        <v>0</v>
      </c>
      <c r="J117" s="208">
        <f t="shared" si="24"/>
        <v>0</v>
      </c>
      <c r="K117" s="208">
        <f t="shared" si="24"/>
        <v>0</v>
      </c>
      <c r="L117" s="208">
        <f t="shared" si="24"/>
        <v>0</v>
      </c>
      <c r="M117" s="208">
        <f t="shared" si="24"/>
        <v>0</v>
      </c>
      <c r="N117" s="208">
        <f t="shared" si="24"/>
        <v>0</v>
      </c>
      <c r="O117" s="208">
        <f t="shared" si="24"/>
        <v>0</v>
      </c>
      <c r="P117" s="208">
        <f t="shared" si="24"/>
        <v>0</v>
      </c>
      <c r="Q117" s="208">
        <f t="shared" si="24"/>
        <v>0</v>
      </c>
      <c r="R117" s="208">
        <f t="shared" si="24"/>
        <v>0</v>
      </c>
      <c r="S117" s="208">
        <f t="shared" si="24"/>
        <v>0</v>
      </c>
      <c r="T117" s="208">
        <f t="shared" si="24"/>
        <v>0</v>
      </c>
      <c r="U117" s="208">
        <f t="shared" si="24"/>
        <v>20000</v>
      </c>
      <c r="V117" s="208">
        <f t="shared" si="24"/>
        <v>0</v>
      </c>
      <c r="W117" s="208">
        <f t="shared" si="24"/>
        <v>20000</v>
      </c>
      <c r="X117" s="208">
        <f t="shared" si="24"/>
        <v>0</v>
      </c>
      <c r="Y117" s="208">
        <f t="shared" si="24"/>
        <v>0</v>
      </c>
      <c r="Z117" s="208">
        <f t="shared" si="24"/>
        <v>0</v>
      </c>
      <c r="AA117" s="208">
        <f t="shared" si="26"/>
        <v>0</v>
      </c>
      <c r="AB117" s="208">
        <f t="shared" si="26"/>
        <v>0</v>
      </c>
      <c r="AC117" s="208">
        <f t="shared" si="26"/>
        <v>0</v>
      </c>
    </row>
    <row r="118" spans="1:29" ht="13.5" customHeight="1">
      <c r="A118" s="364"/>
      <c r="B118" s="211" t="s">
        <v>121</v>
      </c>
      <c r="C118" s="212">
        <f t="shared" si="25"/>
        <v>211413966.97999996</v>
      </c>
      <c r="D118" s="212">
        <f t="shared" ref="D118:U118" si="27">SUM(D108:D117)</f>
        <v>0</v>
      </c>
      <c r="E118" s="212">
        <f t="shared" si="27"/>
        <v>80443177.879999995</v>
      </c>
      <c r="F118" s="212">
        <f t="shared" si="27"/>
        <v>94089579.519999996</v>
      </c>
      <c r="G118" s="212">
        <f t="shared" si="27"/>
        <v>2381886.7999999998</v>
      </c>
      <c r="H118" s="212">
        <f t="shared" si="27"/>
        <v>7592410.1699999999</v>
      </c>
      <c r="I118" s="212">
        <f t="shared" si="27"/>
        <v>2601309.6700000004</v>
      </c>
      <c r="J118" s="212">
        <f t="shared" si="27"/>
        <v>1498591.58</v>
      </c>
      <c r="K118" s="212">
        <f t="shared" si="27"/>
        <v>3492508.92</v>
      </c>
      <c r="L118" s="212">
        <f t="shared" si="27"/>
        <v>4413187.6300000008</v>
      </c>
      <c r="M118" s="212">
        <f t="shared" si="27"/>
        <v>1068876.72</v>
      </c>
      <c r="N118" s="212">
        <f t="shared" si="27"/>
        <v>1412598.53</v>
      </c>
      <c r="O118" s="212">
        <f t="shared" si="27"/>
        <v>1273680.6200000001</v>
      </c>
      <c r="P118" s="212">
        <f t="shared" si="27"/>
        <v>658031.76</v>
      </c>
      <c r="Q118" s="212">
        <f t="shared" si="27"/>
        <v>3896805.64</v>
      </c>
      <c r="R118" s="212">
        <f t="shared" si="27"/>
        <v>1718334.7100000002</v>
      </c>
      <c r="S118" s="212">
        <f t="shared" si="27"/>
        <v>2178470.9300000002</v>
      </c>
      <c r="T118" s="212">
        <f t="shared" si="27"/>
        <v>1647121.04</v>
      </c>
      <c r="U118" s="212">
        <f t="shared" si="27"/>
        <v>20978806.139999997</v>
      </c>
      <c r="V118" s="212">
        <f t="shared" ref="V118:AB118" si="28">SUM(V108:V117)</f>
        <v>6720786.5300000003</v>
      </c>
      <c r="W118" s="212">
        <f t="shared" si="28"/>
        <v>6783887.8500000006</v>
      </c>
      <c r="X118" s="212">
        <f t="shared" si="28"/>
        <v>3306339.4999999995</v>
      </c>
      <c r="Y118" s="212">
        <f t="shared" si="28"/>
        <v>1270039.43</v>
      </c>
      <c r="Z118" s="212">
        <f t="shared" si="28"/>
        <v>1910549.26</v>
      </c>
      <c r="AA118" s="212">
        <f t="shared" si="28"/>
        <v>987203.57000000007</v>
      </c>
      <c r="AB118" s="212">
        <f t="shared" si="28"/>
        <v>4433837.8</v>
      </c>
      <c r="AC118" s="208">
        <f t="shared" si="26"/>
        <v>6323614.75</v>
      </c>
    </row>
    <row r="119" spans="1:29" ht="13.5" customHeight="1">
      <c r="A119" s="359" t="s">
        <v>122</v>
      </c>
      <c r="B119" s="206" t="s">
        <v>123</v>
      </c>
      <c r="C119" s="208">
        <f t="shared" si="25"/>
        <v>26232178.640000001</v>
      </c>
      <c r="D119" s="208">
        <f>D15+D67</f>
        <v>-939821.99</v>
      </c>
      <c r="E119" s="208">
        <f t="shared" si="25"/>
        <v>0</v>
      </c>
      <c r="F119" s="208">
        <f t="shared" si="25"/>
        <v>14092091.130000001</v>
      </c>
      <c r="G119" s="208">
        <f t="shared" si="25"/>
        <v>0</v>
      </c>
      <c r="H119" s="208">
        <f t="shared" si="25"/>
        <v>36590.75</v>
      </c>
      <c r="I119" s="208">
        <f t="shared" si="25"/>
        <v>0</v>
      </c>
      <c r="J119" s="208">
        <f t="shared" si="25"/>
        <v>36590.75</v>
      </c>
      <c r="K119" s="208">
        <f t="shared" si="25"/>
        <v>0</v>
      </c>
      <c r="L119" s="208">
        <f t="shared" si="25"/>
        <v>2154392.77</v>
      </c>
      <c r="M119" s="208">
        <f t="shared" si="25"/>
        <v>0</v>
      </c>
      <c r="N119" s="208">
        <f t="shared" si="25"/>
        <v>0</v>
      </c>
      <c r="O119" s="208">
        <f t="shared" si="25"/>
        <v>2154392.77</v>
      </c>
      <c r="P119" s="208">
        <f t="shared" si="25"/>
        <v>0</v>
      </c>
      <c r="Q119" s="208">
        <f t="shared" si="25"/>
        <v>0</v>
      </c>
      <c r="R119" s="208">
        <f t="shared" si="25"/>
        <v>0</v>
      </c>
      <c r="S119" s="208">
        <f t="shared" ref="S119:AB123" si="29">S15+S67</f>
        <v>0</v>
      </c>
      <c r="T119" s="208">
        <f t="shared" si="29"/>
        <v>0</v>
      </c>
      <c r="U119" s="208">
        <f t="shared" si="29"/>
        <v>10888925.98</v>
      </c>
      <c r="V119" s="208">
        <f t="shared" si="29"/>
        <v>8626700</v>
      </c>
      <c r="W119" s="208">
        <f t="shared" si="29"/>
        <v>36841.15</v>
      </c>
      <c r="X119" s="208">
        <f>X15+X67</f>
        <v>185201</v>
      </c>
      <c r="Y119" s="208">
        <f t="shared" si="29"/>
        <v>64656</v>
      </c>
      <c r="Z119" s="208">
        <f t="shared" si="29"/>
        <v>1975527.83</v>
      </c>
      <c r="AA119" s="208">
        <f t="shared" si="29"/>
        <v>0</v>
      </c>
      <c r="AB119" s="208">
        <f t="shared" si="29"/>
        <v>0</v>
      </c>
      <c r="AC119" s="208">
        <f t="shared" si="26"/>
        <v>0</v>
      </c>
    </row>
    <row r="120" spans="1:29">
      <c r="A120" s="360"/>
      <c r="B120" s="206" t="s">
        <v>124</v>
      </c>
      <c r="C120" s="208">
        <f t="shared" si="25"/>
        <v>40442911.689999998</v>
      </c>
      <c r="D120" s="208">
        <f t="shared" ref="D120:D121" si="30">D16+D68</f>
        <v>3018867.92</v>
      </c>
      <c r="E120" s="208">
        <f t="shared" si="25"/>
        <v>0</v>
      </c>
      <c r="F120" s="208">
        <f t="shared" si="25"/>
        <v>34941076.149999999</v>
      </c>
      <c r="G120" s="208">
        <f t="shared" si="25"/>
        <v>0</v>
      </c>
      <c r="H120" s="208">
        <f t="shared" si="25"/>
        <v>0</v>
      </c>
      <c r="I120" s="208">
        <f t="shared" si="25"/>
        <v>0</v>
      </c>
      <c r="J120" s="208">
        <f t="shared" si="25"/>
        <v>0</v>
      </c>
      <c r="K120" s="208">
        <f t="shared" si="25"/>
        <v>0</v>
      </c>
      <c r="L120" s="208">
        <f t="shared" si="25"/>
        <v>1957892.71</v>
      </c>
      <c r="M120" s="208">
        <f t="shared" si="25"/>
        <v>0</v>
      </c>
      <c r="N120" s="208">
        <f t="shared" si="25"/>
        <v>0</v>
      </c>
      <c r="O120" s="208">
        <f t="shared" si="25"/>
        <v>1915558.94</v>
      </c>
      <c r="P120" s="208">
        <f t="shared" si="25"/>
        <v>42333.77</v>
      </c>
      <c r="Q120" s="208">
        <f t="shared" si="25"/>
        <v>0</v>
      </c>
      <c r="R120" s="208">
        <f t="shared" si="25"/>
        <v>0</v>
      </c>
      <c r="S120" s="208">
        <f t="shared" si="29"/>
        <v>0</v>
      </c>
      <c r="T120" s="208">
        <f t="shared" si="29"/>
        <v>0</v>
      </c>
      <c r="U120" s="208">
        <f t="shared" si="29"/>
        <v>525074.91</v>
      </c>
      <c r="V120" s="208">
        <f t="shared" si="29"/>
        <v>243683.42</v>
      </c>
      <c r="W120" s="208">
        <f t="shared" si="29"/>
        <v>0</v>
      </c>
      <c r="X120" s="208">
        <f t="shared" si="29"/>
        <v>281391.49</v>
      </c>
      <c r="Y120" s="208">
        <f t="shared" si="29"/>
        <v>0</v>
      </c>
      <c r="Z120" s="208">
        <f t="shared" si="29"/>
        <v>0</v>
      </c>
      <c r="AA120" s="208">
        <f t="shared" si="29"/>
        <v>0</v>
      </c>
      <c r="AB120" s="208">
        <f t="shared" si="29"/>
        <v>0</v>
      </c>
      <c r="AC120" s="208">
        <f t="shared" si="26"/>
        <v>0</v>
      </c>
    </row>
    <row r="121" spans="1:29">
      <c r="A121" s="360"/>
      <c r="B121" s="206" t="s">
        <v>125</v>
      </c>
      <c r="C121" s="208">
        <f t="shared" si="25"/>
        <v>-422027.07000000181</v>
      </c>
      <c r="D121" s="208">
        <f t="shared" si="30"/>
        <v>-1126410.0396250002</v>
      </c>
      <c r="E121" s="208">
        <f t="shared" si="25"/>
        <v>-2609388.5366750001</v>
      </c>
      <c r="F121" s="208">
        <f t="shared" si="25"/>
        <v>9141046.0020499993</v>
      </c>
      <c r="G121" s="208">
        <f t="shared" si="25"/>
        <v>165015.27665000001</v>
      </c>
      <c r="H121" s="208">
        <f t="shared" si="25"/>
        <v>-7830405.2987000002</v>
      </c>
      <c r="I121" s="208">
        <f t="shared" si="25"/>
        <v>-6882852.6800500005</v>
      </c>
      <c r="J121" s="208">
        <f t="shared" si="25"/>
        <v>-441.12262499999997</v>
      </c>
      <c r="K121" s="208">
        <f t="shared" si="25"/>
        <v>-947111.496025</v>
      </c>
      <c r="L121" s="208">
        <f t="shared" si="25"/>
        <v>2113809.5802500001</v>
      </c>
      <c r="M121" s="208">
        <f t="shared" si="25"/>
        <v>576568.87462500005</v>
      </c>
      <c r="N121" s="208">
        <f t="shared" si="25"/>
        <v>1198557.245225</v>
      </c>
      <c r="O121" s="208">
        <f t="shared" si="25"/>
        <v>281937.50930000003</v>
      </c>
      <c r="P121" s="208">
        <f t="shared" si="25"/>
        <v>56745.951100000006</v>
      </c>
      <c r="Q121" s="208">
        <f t="shared" si="25"/>
        <v>-844553.7966</v>
      </c>
      <c r="R121" s="208">
        <f t="shared" si="25"/>
        <v>-728905.85345000005</v>
      </c>
      <c r="S121" s="208">
        <f t="shared" si="29"/>
        <v>-115647.94314999999</v>
      </c>
      <c r="T121" s="208">
        <f t="shared" si="29"/>
        <v>7.3400000000000096</v>
      </c>
      <c r="U121" s="208">
        <f t="shared" si="29"/>
        <v>733875.01930000004</v>
      </c>
      <c r="V121" s="208">
        <f t="shared" si="29"/>
        <v>553968.146725</v>
      </c>
      <c r="W121" s="208">
        <f t="shared" si="29"/>
        <v>6179.3662000000004</v>
      </c>
      <c r="X121" s="208">
        <f t="shared" si="29"/>
        <v>70656.172850000003</v>
      </c>
      <c r="Y121" s="208">
        <f t="shared" si="29"/>
        <v>1838.2535249999999</v>
      </c>
      <c r="Z121" s="208">
        <f t="shared" si="29"/>
        <v>101233.05</v>
      </c>
      <c r="AA121" s="208">
        <f t="shared" si="29"/>
        <v>0.03</v>
      </c>
      <c r="AB121" s="208">
        <f t="shared" si="29"/>
        <v>247.64</v>
      </c>
      <c r="AC121" s="208">
        <f t="shared" si="26"/>
        <v>0</v>
      </c>
    </row>
    <row r="122" spans="1:29">
      <c r="A122" s="360"/>
      <c r="B122" s="206" t="s">
        <v>126</v>
      </c>
      <c r="C122" s="208">
        <f t="shared" si="25"/>
        <v>3387160.82</v>
      </c>
      <c r="D122" s="208">
        <f t="shared" ref="D122" si="31">D18+D70</f>
        <v>0</v>
      </c>
      <c r="E122" s="208">
        <f t="shared" si="25"/>
        <v>3183410.4899999998</v>
      </c>
      <c r="F122" s="208">
        <f t="shared" si="25"/>
        <v>203750.33</v>
      </c>
      <c r="G122" s="208">
        <f t="shared" si="25"/>
        <v>0</v>
      </c>
      <c r="H122" s="208">
        <f t="shared" si="25"/>
        <v>0</v>
      </c>
      <c r="I122" s="208">
        <f t="shared" si="25"/>
        <v>0</v>
      </c>
      <c r="J122" s="208">
        <f t="shared" si="25"/>
        <v>0</v>
      </c>
      <c r="K122" s="208">
        <f t="shared" si="25"/>
        <v>0</v>
      </c>
      <c r="L122" s="208">
        <f t="shared" si="25"/>
        <v>0</v>
      </c>
      <c r="M122" s="208">
        <f t="shared" si="25"/>
        <v>0</v>
      </c>
      <c r="N122" s="208">
        <f t="shared" si="25"/>
        <v>0</v>
      </c>
      <c r="O122" s="208">
        <f t="shared" si="25"/>
        <v>0</v>
      </c>
      <c r="P122" s="208">
        <f t="shared" si="25"/>
        <v>0</v>
      </c>
      <c r="Q122" s="208">
        <f t="shared" si="25"/>
        <v>0</v>
      </c>
      <c r="R122" s="208">
        <f t="shared" si="25"/>
        <v>0</v>
      </c>
      <c r="S122" s="208">
        <f t="shared" si="29"/>
        <v>0</v>
      </c>
      <c r="T122" s="208">
        <f t="shared" si="29"/>
        <v>22910.44</v>
      </c>
      <c r="U122" s="208">
        <f t="shared" si="29"/>
        <v>0</v>
      </c>
      <c r="V122" s="208">
        <f t="shared" si="29"/>
        <v>0</v>
      </c>
      <c r="W122" s="208">
        <f t="shared" si="29"/>
        <v>0</v>
      </c>
      <c r="X122" s="208">
        <f t="shared" si="29"/>
        <v>0</v>
      </c>
      <c r="Y122" s="208">
        <f t="shared" si="29"/>
        <v>0</v>
      </c>
      <c r="Z122" s="208">
        <f t="shared" si="29"/>
        <v>0</v>
      </c>
      <c r="AA122" s="208">
        <f t="shared" si="29"/>
        <v>0</v>
      </c>
      <c r="AB122" s="208">
        <f t="shared" si="29"/>
        <v>0</v>
      </c>
      <c r="AC122" s="208">
        <f t="shared" si="26"/>
        <v>0</v>
      </c>
    </row>
    <row r="123" spans="1:29" ht="13.5" customHeight="1">
      <c r="A123" s="360"/>
      <c r="B123" s="206" t="s">
        <v>127</v>
      </c>
      <c r="C123" s="208">
        <f t="shared" si="25"/>
        <v>-8493.15</v>
      </c>
      <c r="D123" s="208">
        <f t="shared" ref="D123" si="32">D19+D71</f>
        <v>0</v>
      </c>
      <c r="E123" s="208">
        <f t="shared" si="25"/>
        <v>0</v>
      </c>
      <c r="F123" s="208">
        <f t="shared" si="25"/>
        <v>-8493.15</v>
      </c>
      <c r="G123" s="208">
        <f t="shared" si="25"/>
        <v>0</v>
      </c>
      <c r="H123" s="208">
        <f t="shared" si="25"/>
        <v>0</v>
      </c>
      <c r="I123" s="208">
        <f t="shared" si="25"/>
        <v>0</v>
      </c>
      <c r="J123" s="208">
        <f t="shared" si="25"/>
        <v>0</v>
      </c>
      <c r="K123" s="208">
        <f t="shared" si="25"/>
        <v>0</v>
      </c>
      <c r="L123" s="208">
        <f t="shared" si="25"/>
        <v>0</v>
      </c>
      <c r="M123" s="208">
        <f t="shared" si="25"/>
        <v>0</v>
      </c>
      <c r="N123" s="208">
        <f t="shared" si="25"/>
        <v>0</v>
      </c>
      <c r="O123" s="208">
        <f t="shared" si="25"/>
        <v>0</v>
      </c>
      <c r="P123" s="208">
        <f t="shared" si="25"/>
        <v>0</v>
      </c>
      <c r="Q123" s="208">
        <f t="shared" si="25"/>
        <v>0</v>
      </c>
      <c r="R123" s="208">
        <f t="shared" si="25"/>
        <v>0</v>
      </c>
      <c r="S123" s="208">
        <f t="shared" si="29"/>
        <v>0</v>
      </c>
      <c r="T123" s="208">
        <f t="shared" si="29"/>
        <v>0</v>
      </c>
      <c r="U123" s="208">
        <f t="shared" si="29"/>
        <v>0</v>
      </c>
      <c r="V123" s="208">
        <f t="shared" si="29"/>
        <v>0</v>
      </c>
      <c r="W123" s="208">
        <f t="shared" si="29"/>
        <v>0</v>
      </c>
      <c r="X123" s="208">
        <f t="shared" si="29"/>
        <v>0</v>
      </c>
      <c r="Y123" s="208">
        <f t="shared" si="29"/>
        <v>0</v>
      </c>
      <c r="Z123" s="208">
        <f t="shared" si="29"/>
        <v>0</v>
      </c>
      <c r="AA123" s="208">
        <f t="shared" si="29"/>
        <v>0</v>
      </c>
      <c r="AB123" s="208">
        <f t="shared" si="29"/>
        <v>0</v>
      </c>
      <c r="AC123" s="208">
        <f t="shared" si="26"/>
        <v>0</v>
      </c>
    </row>
    <row r="124" spans="1:29">
      <c r="A124" s="361"/>
      <c r="B124" s="211" t="s">
        <v>121</v>
      </c>
      <c r="C124" s="212">
        <f t="shared" si="25"/>
        <v>69631730.930000007</v>
      </c>
      <c r="D124" s="212">
        <f t="shared" ref="D124:AB124" si="33">SUM(D119:D123)</f>
        <v>952635.89037499973</v>
      </c>
      <c r="E124" s="212">
        <f t="shared" si="33"/>
        <v>574021.95332499966</v>
      </c>
      <c r="F124" s="212">
        <f t="shared" si="33"/>
        <v>58369470.462049998</v>
      </c>
      <c r="G124" s="212">
        <f t="shared" si="33"/>
        <v>165015.27665000001</v>
      </c>
      <c r="H124" s="212">
        <f t="shared" si="33"/>
        <v>-7793814.5487000002</v>
      </c>
      <c r="I124" s="212">
        <f t="shared" si="33"/>
        <v>-6882852.6800500005</v>
      </c>
      <c r="J124" s="212">
        <f t="shared" si="33"/>
        <v>36149.627374999996</v>
      </c>
      <c r="K124" s="212">
        <f t="shared" si="33"/>
        <v>-947111.496025</v>
      </c>
      <c r="L124" s="212">
        <f t="shared" si="33"/>
        <v>6226095.0602500001</v>
      </c>
      <c r="M124" s="212">
        <f t="shared" si="33"/>
        <v>576568.87462500005</v>
      </c>
      <c r="N124" s="212">
        <f t="shared" si="33"/>
        <v>1198557.245225</v>
      </c>
      <c r="O124" s="212">
        <f t="shared" si="33"/>
        <v>4351889.2193</v>
      </c>
      <c r="P124" s="212">
        <f t="shared" si="33"/>
        <v>99079.721099999995</v>
      </c>
      <c r="Q124" s="212">
        <f t="shared" si="33"/>
        <v>-844553.7966</v>
      </c>
      <c r="R124" s="212">
        <f t="shared" si="33"/>
        <v>-728905.85345000005</v>
      </c>
      <c r="S124" s="212">
        <f t="shared" si="33"/>
        <v>-115647.94314999999</v>
      </c>
      <c r="T124" s="212">
        <f t="shared" si="33"/>
        <v>22917.78</v>
      </c>
      <c r="U124" s="212">
        <f t="shared" si="33"/>
        <v>12147875.909300001</v>
      </c>
      <c r="V124" s="212">
        <f t="shared" si="33"/>
        <v>9424351.5667250007</v>
      </c>
      <c r="W124" s="212">
        <f t="shared" si="33"/>
        <v>43020.516199999998</v>
      </c>
      <c r="X124" s="212">
        <f t="shared" si="33"/>
        <v>537248.66284999996</v>
      </c>
      <c r="Y124" s="212">
        <f t="shared" si="33"/>
        <v>66494.253524999993</v>
      </c>
      <c r="Z124" s="212">
        <f t="shared" si="33"/>
        <v>2076760.8800000001</v>
      </c>
      <c r="AA124" s="212">
        <f t="shared" si="33"/>
        <v>0.03</v>
      </c>
      <c r="AB124" s="212">
        <f t="shared" si="33"/>
        <v>247.64</v>
      </c>
      <c r="AC124" s="208">
        <f t="shared" si="26"/>
        <v>0</v>
      </c>
    </row>
    <row r="125" spans="1:29" ht="13.5" customHeight="1">
      <c r="A125" s="356" t="s">
        <v>128</v>
      </c>
      <c r="B125" s="206" t="s">
        <v>129</v>
      </c>
      <c r="C125" s="208">
        <f t="shared" ref="C125:AC134" si="34">C21+C73</f>
        <v>9169915.1900000013</v>
      </c>
      <c r="D125" s="208">
        <f t="shared" si="34"/>
        <v>0</v>
      </c>
      <c r="E125" s="208">
        <f t="shared" si="34"/>
        <v>1100633.2899999998</v>
      </c>
      <c r="F125" s="208">
        <f t="shared" si="34"/>
        <v>4915249.99</v>
      </c>
      <c r="G125" s="208">
        <f t="shared" si="34"/>
        <v>134614.58000000002</v>
      </c>
      <c r="H125" s="208">
        <f t="shared" si="34"/>
        <v>196288.73</v>
      </c>
      <c r="I125" s="208">
        <f t="shared" si="34"/>
        <v>103740.97</v>
      </c>
      <c r="J125" s="208">
        <f t="shared" si="34"/>
        <v>40478</v>
      </c>
      <c r="K125" s="208">
        <f t="shared" si="34"/>
        <v>52069.760000000002</v>
      </c>
      <c r="L125" s="208">
        <f t="shared" si="34"/>
        <v>157641.69</v>
      </c>
      <c r="M125" s="208">
        <f t="shared" si="34"/>
        <v>24801</v>
      </c>
      <c r="N125" s="208">
        <f t="shared" si="34"/>
        <v>26853.5</v>
      </c>
      <c r="O125" s="208">
        <f t="shared" si="34"/>
        <v>59591.19</v>
      </c>
      <c r="P125" s="208">
        <f t="shared" si="34"/>
        <v>46396</v>
      </c>
      <c r="Q125" s="208">
        <f t="shared" si="34"/>
        <v>34966.5</v>
      </c>
      <c r="R125" s="208">
        <f t="shared" si="34"/>
        <v>12492.5</v>
      </c>
      <c r="S125" s="208">
        <f t="shared" si="34"/>
        <v>22474</v>
      </c>
      <c r="T125" s="208">
        <f t="shared" si="34"/>
        <v>85025.33</v>
      </c>
      <c r="U125" s="208">
        <f t="shared" si="34"/>
        <v>2765134.9899999998</v>
      </c>
      <c r="V125" s="208">
        <f t="shared" si="34"/>
        <v>1439613.72</v>
      </c>
      <c r="W125" s="208">
        <f t="shared" si="34"/>
        <v>236550.39</v>
      </c>
      <c r="X125" s="208">
        <f t="shared" si="34"/>
        <v>464643.52</v>
      </c>
      <c r="Y125" s="208">
        <f t="shared" si="34"/>
        <v>265476.77</v>
      </c>
      <c r="Z125" s="208">
        <f t="shared" si="34"/>
        <v>307503.19</v>
      </c>
      <c r="AA125" s="208">
        <f t="shared" si="34"/>
        <v>51347.4</v>
      </c>
      <c r="AB125" s="208">
        <f t="shared" si="34"/>
        <v>187409.08</v>
      </c>
      <c r="AC125" s="208">
        <f t="shared" si="34"/>
        <v>68398.11</v>
      </c>
    </row>
    <row r="126" spans="1:29">
      <c r="A126" s="357"/>
      <c r="B126" s="206" t="s">
        <v>130</v>
      </c>
      <c r="C126" s="208">
        <f t="shared" si="34"/>
        <v>5763382.4200000009</v>
      </c>
      <c r="D126" s="208">
        <f t="shared" ref="D126:D154" si="35">D22+D74</f>
        <v>0</v>
      </c>
      <c r="E126" s="208">
        <f t="shared" si="34"/>
        <v>1180860.51</v>
      </c>
      <c r="F126" s="208">
        <f t="shared" si="34"/>
        <v>955035.94000000006</v>
      </c>
      <c r="G126" s="208">
        <f t="shared" si="34"/>
        <v>77147.45</v>
      </c>
      <c r="H126" s="208">
        <f t="shared" si="34"/>
        <v>126873.47</v>
      </c>
      <c r="I126" s="208">
        <f t="shared" si="34"/>
        <v>41585.949999999997</v>
      </c>
      <c r="J126" s="208">
        <f t="shared" si="34"/>
        <v>28830.68</v>
      </c>
      <c r="K126" s="208">
        <f t="shared" si="34"/>
        <v>56456.84</v>
      </c>
      <c r="L126" s="208">
        <f t="shared" si="34"/>
        <v>195362.58000000002</v>
      </c>
      <c r="M126" s="208">
        <f t="shared" si="34"/>
        <v>58787.25</v>
      </c>
      <c r="N126" s="208">
        <f t="shared" si="34"/>
        <v>38151.33</v>
      </c>
      <c r="O126" s="208">
        <f t="shared" si="34"/>
        <v>31433.99</v>
      </c>
      <c r="P126" s="208">
        <f t="shared" si="34"/>
        <v>66990.009999999995</v>
      </c>
      <c r="Q126" s="208">
        <f t="shared" si="34"/>
        <v>84808.639999999999</v>
      </c>
      <c r="R126" s="208">
        <f t="shared" si="34"/>
        <v>55962.6</v>
      </c>
      <c r="S126" s="208">
        <f t="shared" si="34"/>
        <v>28846.04</v>
      </c>
      <c r="T126" s="208">
        <f t="shared" si="34"/>
        <v>26487.08</v>
      </c>
      <c r="U126" s="208">
        <f t="shared" si="34"/>
        <v>3220441.2800000003</v>
      </c>
      <c r="V126" s="208">
        <f t="shared" si="34"/>
        <v>1351094.45</v>
      </c>
      <c r="W126" s="208">
        <f t="shared" si="34"/>
        <v>415345.64</v>
      </c>
      <c r="X126" s="208">
        <f t="shared" si="34"/>
        <v>455339.14</v>
      </c>
      <c r="Y126" s="208">
        <f t="shared" si="34"/>
        <v>282925.42</v>
      </c>
      <c r="Z126" s="208">
        <f t="shared" si="34"/>
        <v>578900.37</v>
      </c>
      <c r="AA126" s="208">
        <f t="shared" si="34"/>
        <v>136836.26</v>
      </c>
      <c r="AB126" s="208">
        <f t="shared" si="34"/>
        <v>266538.53999999998</v>
      </c>
      <c r="AC126" s="208">
        <f t="shared" si="34"/>
        <v>16656.57</v>
      </c>
    </row>
    <row r="127" spans="1:29">
      <c r="A127" s="357"/>
      <c r="B127" s="206" t="s">
        <v>131</v>
      </c>
      <c r="C127" s="208">
        <f t="shared" si="34"/>
        <v>1079002.69</v>
      </c>
      <c r="D127" s="208">
        <f t="shared" si="35"/>
        <v>0</v>
      </c>
      <c r="E127" s="208">
        <f t="shared" si="34"/>
        <v>365148.56</v>
      </c>
      <c r="F127" s="208">
        <f t="shared" si="34"/>
        <v>575415.65</v>
      </c>
      <c r="G127" s="208">
        <f t="shared" si="34"/>
        <v>21770.080000000002</v>
      </c>
      <c r="H127" s="208">
        <f t="shared" si="34"/>
        <v>25392.74</v>
      </c>
      <c r="I127" s="208">
        <f t="shared" si="34"/>
        <v>3549.95</v>
      </c>
      <c r="J127" s="208">
        <f t="shared" si="34"/>
        <v>9427.4500000000007</v>
      </c>
      <c r="K127" s="208">
        <f t="shared" si="34"/>
        <v>12415.34</v>
      </c>
      <c r="L127" s="208">
        <f t="shared" si="34"/>
        <v>28134.649999999998</v>
      </c>
      <c r="M127" s="208">
        <f t="shared" si="34"/>
        <v>5977.37</v>
      </c>
      <c r="N127" s="208">
        <f t="shared" si="34"/>
        <v>7829.37</v>
      </c>
      <c r="O127" s="208">
        <f t="shared" si="34"/>
        <v>9300.0400000000009</v>
      </c>
      <c r="P127" s="208">
        <f t="shared" si="34"/>
        <v>5027.87</v>
      </c>
      <c r="Q127" s="208">
        <f t="shared" si="34"/>
        <v>18502.62</v>
      </c>
      <c r="R127" s="208">
        <f t="shared" si="34"/>
        <v>9072.31</v>
      </c>
      <c r="S127" s="208">
        <f t="shared" si="34"/>
        <v>9430.31</v>
      </c>
      <c r="T127" s="208">
        <f t="shared" si="34"/>
        <v>12328.67</v>
      </c>
      <c r="U127" s="208">
        <f t="shared" si="34"/>
        <v>66408.47</v>
      </c>
      <c r="V127" s="208">
        <f t="shared" si="34"/>
        <v>26259.23</v>
      </c>
      <c r="W127" s="208">
        <f t="shared" si="34"/>
        <v>9418.2999999999993</v>
      </c>
      <c r="X127" s="208">
        <f t="shared" si="34"/>
        <v>7005.28</v>
      </c>
      <c r="Y127" s="208">
        <f t="shared" si="34"/>
        <v>7589.91</v>
      </c>
      <c r="Z127" s="208">
        <f t="shared" si="34"/>
        <v>15502.73</v>
      </c>
      <c r="AA127" s="208">
        <f t="shared" si="34"/>
        <v>633.02</v>
      </c>
      <c r="AB127" s="208">
        <f t="shared" si="34"/>
        <v>8653.61</v>
      </c>
      <c r="AC127" s="208">
        <f t="shared" si="34"/>
        <v>23588.61</v>
      </c>
    </row>
    <row r="128" spans="1:29">
      <c r="A128" s="357"/>
      <c r="B128" s="206" t="s">
        <v>132</v>
      </c>
      <c r="C128" s="208">
        <f t="shared" si="34"/>
        <v>544131.11</v>
      </c>
      <c r="D128" s="208">
        <f t="shared" si="35"/>
        <v>0</v>
      </c>
      <c r="E128" s="208">
        <f t="shared" si="34"/>
        <v>197626.13999999996</v>
      </c>
      <c r="F128" s="208">
        <f t="shared" si="34"/>
        <v>305610.84000000003</v>
      </c>
      <c r="G128" s="208">
        <f t="shared" si="34"/>
        <v>2781.52</v>
      </c>
      <c r="H128" s="208">
        <f t="shared" si="34"/>
        <v>3219.9</v>
      </c>
      <c r="I128" s="208">
        <f t="shared" si="34"/>
        <v>412.62</v>
      </c>
      <c r="J128" s="208">
        <f t="shared" si="34"/>
        <v>1059.95</v>
      </c>
      <c r="K128" s="208">
        <f t="shared" si="34"/>
        <v>1747.33</v>
      </c>
      <c r="L128" s="208">
        <f t="shared" si="34"/>
        <v>7297.66</v>
      </c>
      <c r="M128" s="208">
        <f t="shared" si="34"/>
        <v>909.15</v>
      </c>
      <c r="N128" s="208">
        <f t="shared" si="34"/>
        <v>2517.15</v>
      </c>
      <c r="O128" s="208">
        <f t="shared" si="34"/>
        <v>1214.1199999999999</v>
      </c>
      <c r="P128" s="208">
        <f t="shared" si="34"/>
        <v>2657.24</v>
      </c>
      <c r="Q128" s="208">
        <f t="shared" si="34"/>
        <v>99.86</v>
      </c>
      <c r="R128" s="208">
        <f t="shared" si="34"/>
        <v>37.71</v>
      </c>
      <c r="S128" s="208">
        <f t="shared" si="34"/>
        <v>62.15</v>
      </c>
      <c r="T128" s="208">
        <f t="shared" si="34"/>
        <v>934.19</v>
      </c>
      <c r="U128" s="208">
        <f t="shared" si="34"/>
        <v>30276.71</v>
      </c>
      <c r="V128" s="208">
        <f t="shared" si="34"/>
        <v>21946.560000000001</v>
      </c>
      <c r="W128" s="208">
        <f t="shared" si="34"/>
        <v>2058.2600000000002</v>
      </c>
      <c r="X128" s="208">
        <f t="shared" si="34"/>
        <v>4172.76</v>
      </c>
      <c r="Y128" s="208">
        <f t="shared" si="34"/>
        <v>1848.26</v>
      </c>
      <c r="Z128" s="208">
        <f t="shared" si="34"/>
        <v>0</v>
      </c>
      <c r="AA128" s="208">
        <f t="shared" si="34"/>
        <v>250.87</v>
      </c>
      <c r="AB128" s="208">
        <f t="shared" si="34"/>
        <v>7572.77</v>
      </c>
      <c r="AC128" s="208">
        <f t="shared" si="34"/>
        <v>7750.82</v>
      </c>
    </row>
    <row r="129" spans="1:29">
      <c r="A129" s="357"/>
      <c r="B129" s="206" t="s">
        <v>133</v>
      </c>
      <c r="C129" s="208">
        <f t="shared" si="34"/>
        <v>1494784.88</v>
      </c>
      <c r="D129" s="208">
        <f t="shared" si="35"/>
        <v>0</v>
      </c>
      <c r="E129" s="208">
        <f t="shared" si="34"/>
        <v>521503.07999999996</v>
      </c>
      <c r="F129" s="208">
        <f t="shared" si="34"/>
        <v>968226.8</v>
      </c>
      <c r="G129" s="208">
        <f t="shared" si="34"/>
        <v>367</v>
      </c>
      <c r="H129" s="208">
        <f t="shared" si="34"/>
        <v>0</v>
      </c>
      <c r="I129" s="208">
        <f t="shared" si="34"/>
        <v>0</v>
      </c>
      <c r="J129" s="208">
        <f t="shared" si="34"/>
        <v>0</v>
      </c>
      <c r="K129" s="208">
        <f t="shared" si="34"/>
        <v>0</v>
      </c>
      <c r="L129" s="208">
        <f t="shared" si="34"/>
        <v>0</v>
      </c>
      <c r="M129" s="208">
        <f t="shared" si="34"/>
        <v>0</v>
      </c>
      <c r="N129" s="208">
        <f t="shared" si="34"/>
        <v>0</v>
      </c>
      <c r="O129" s="208">
        <f t="shared" si="34"/>
        <v>0</v>
      </c>
      <c r="P129" s="208">
        <f t="shared" si="34"/>
        <v>0</v>
      </c>
      <c r="Q129" s="208">
        <f t="shared" si="34"/>
        <v>0</v>
      </c>
      <c r="R129" s="208">
        <f t="shared" si="34"/>
        <v>0</v>
      </c>
      <c r="S129" s="208">
        <f t="shared" si="34"/>
        <v>0</v>
      </c>
      <c r="T129" s="208">
        <f t="shared" si="34"/>
        <v>0</v>
      </c>
      <c r="U129" s="208">
        <f t="shared" si="34"/>
        <v>5055</v>
      </c>
      <c r="V129" s="208">
        <f t="shared" si="34"/>
        <v>0</v>
      </c>
      <c r="W129" s="208">
        <f t="shared" si="34"/>
        <v>0</v>
      </c>
      <c r="X129" s="208">
        <f t="shared" si="34"/>
        <v>5055</v>
      </c>
      <c r="Y129" s="208">
        <f t="shared" si="34"/>
        <v>0</v>
      </c>
      <c r="Z129" s="208">
        <f t="shared" si="34"/>
        <v>0</v>
      </c>
      <c r="AA129" s="208">
        <f t="shared" si="34"/>
        <v>0</v>
      </c>
      <c r="AB129" s="208">
        <f t="shared" si="34"/>
        <v>0</v>
      </c>
      <c r="AC129" s="208">
        <f t="shared" si="34"/>
        <v>10010.84</v>
      </c>
    </row>
    <row r="130" spans="1:29">
      <c r="A130" s="357"/>
      <c r="B130" s="206" t="s">
        <v>134</v>
      </c>
      <c r="C130" s="208">
        <f t="shared" si="34"/>
        <v>1168459.1400000001</v>
      </c>
      <c r="D130" s="208">
        <f t="shared" si="35"/>
        <v>0</v>
      </c>
      <c r="E130" s="208">
        <f t="shared" si="34"/>
        <v>141509.43</v>
      </c>
      <c r="F130" s="208">
        <f t="shared" si="34"/>
        <v>768534.92</v>
      </c>
      <c r="G130" s="208">
        <f t="shared" si="34"/>
        <v>0</v>
      </c>
      <c r="H130" s="208">
        <f t="shared" si="34"/>
        <v>181836.2</v>
      </c>
      <c r="I130" s="208">
        <f t="shared" si="34"/>
        <v>0</v>
      </c>
      <c r="J130" s="208">
        <f t="shared" si="34"/>
        <v>38754.379999999997</v>
      </c>
      <c r="K130" s="208">
        <f t="shared" si="34"/>
        <v>143081.82</v>
      </c>
      <c r="L130" s="208">
        <f t="shared" si="34"/>
        <v>0</v>
      </c>
      <c r="M130" s="208">
        <f t="shared" si="34"/>
        <v>0</v>
      </c>
      <c r="N130" s="208">
        <f t="shared" si="34"/>
        <v>0</v>
      </c>
      <c r="O130" s="208">
        <f t="shared" si="34"/>
        <v>0</v>
      </c>
      <c r="P130" s="208">
        <f t="shared" si="34"/>
        <v>0</v>
      </c>
      <c r="Q130" s="208">
        <f t="shared" si="34"/>
        <v>76578.59</v>
      </c>
      <c r="R130" s="208">
        <f t="shared" si="34"/>
        <v>29408.78</v>
      </c>
      <c r="S130" s="208">
        <f t="shared" si="34"/>
        <v>47169.81</v>
      </c>
      <c r="T130" s="208">
        <f t="shared" si="34"/>
        <v>0</v>
      </c>
      <c r="U130" s="208">
        <f t="shared" si="34"/>
        <v>0</v>
      </c>
      <c r="V130" s="208">
        <f t="shared" si="34"/>
        <v>0</v>
      </c>
      <c r="W130" s="208">
        <f t="shared" si="34"/>
        <v>0</v>
      </c>
      <c r="X130" s="208">
        <f t="shared" si="34"/>
        <v>0</v>
      </c>
      <c r="Y130" s="208">
        <f t="shared" si="34"/>
        <v>0</v>
      </c>
      <c r="Z130" s="208">
        <f t="shared" si="34"/>
        <v>0</v>
      </c>
      <c r="AA130" s="208">
        <f t="shared" si="34"/>
        <v>0</v>
      </c>
      <c r="AB130" s="208">
        <f t="shared" si="34"/>
        <v>0</v>
      </c>
      <c r="AC130" s="208">
        <f t="shared" si="34"/>
        <v>0</v>
      </c>
    </row>
    <row r="131" spans="1:29">
      <c r="A131" s="357"/>
      <c r="B131" s="206" t="s">
        <v>135</v>
      </c>
      <c r="C131" s="208">
        <f t="shared" si="34"/>
        <v>381659.82000000007</v>
      </c>
      <c r="D131" s="208">
        <f t="shared" si="35"/>
        <v>0</v>
      </c>
      <c r="E131" s="208">
        <f t="shared" si="34"/>
        <v>61326.78</v>
      </c>
      <c r="F131" s="208">
        <f t="shared" si="34"/>
        <v>249912.01</v>
      </c>
      <c r="G131" s="208">
        <f t="shared" si="34"/>
        <v>0</v>
      </c>
      <c r="H131" s="208">
        <f t="shared" si="34"/>
        <v>0</v>
      </c>
      <c r="I131" s="208">
        <f t="shared" si="34"/>
        <v>0</v>
      </c>
      <c r="J131" s="208">
        <f t="shared" si="34"/>
        <v>0</v>
      </c>
      <c r="K131" s="208">
        <f t="shared" si="34"/>
        <v>0</v>
      </c>
      <c r="L131" s="208">
        <f t="shared" si="34"/>
        <v>5283.02</v>
      </c>
      <c r="M131" s="208">
        <f t="shared" si="34"/>
        <v>0</v>
      </c>
      <c r="N131" s="208">
        <f t="shared" si="34"/>
        <v>0</v>
      </c>
      <c r="O131" s="208">
        <f t="shared" si="34"/>
        <v>0</v>
      </c>
      <c r="P131" s="208">
        <f t="shared" si="34"/>
        <v>5283.02</v>
      </c>
      <c r="Q131" s="208">
        <f t="shared" si="34"/>
        <v>0</v>
      </c>
      <c r="R131" s="208">
        <f t="shared" si="34"/>
        <v>0</v>
      </c>
      <c r="S131" s="208">
        <f t="shared" si="34"/>
        <v>0</v>
      </c>
      <c r="T131" s="208">
        <f t="shared" si="34"/>
        <v>0</v>
      </c>
      <c r="U131" s="208">
        <f t="shared" si="34"/>
        <v>65138.009999999995</v>
      </c>
      <c r="V131" s="208">
        <f t="shared" si="34"/>
        <v>39082.81</v>
      </c>
      <c r="W131" s="208">
        <f t="shared" si="34"/>
        <v>0</v>
      </c>
      <c r="X131" s="208">
        <f t="shared" si="34"/>
        <v>23449.68</v>
      </c>
      <c r="Y131" s="208">
        <f t="shared" si="34"/>
        <v>2605.52</v>
      </c>
      <c r="Z131" s="208">
        <f t="shared" si="34"/>
        <v>0</v>
      </c>
      <c r="AA131" s="208">
        <f t="shared" si="34"/>
        <v>0</v>
      </c>
      <c r="AB131" s="208">
        <f t="shared" si="34"/>
        <v>-10603.09</v>
      </c>
      <c r="AC131" s="208">
        <f t="shared" si="34"/>
        <v>16601.939999999999</v>
      </c>
    </row>
    <row r="132" spans="1:29">
      <c r="A132" s="357"/>
      <c r="B132" s="206" t="s">
        <v>136</v>
      </c>
      <c r="C132" s="208">
        <f t="shared" si="34"/>
        <v>377460.16000000003</v>
      </c>
      <c r="D132" s="208">
        <f t="shared" si="35"/>
        <v>0</v>
      </c>
      <c r="E132" s="208">
        <f t="shared" si="34"/>
        <v>108366.55</v>
      </c>
      <c r="F132" s="208">
        <f t="shared" si="34"/>
        <v>140431.85</v>
      </c>
      <c r="G132" s="208">
        <f t="shared" si="34"/>
        <v>2191.17</v>
      </c>
      <c r="H132" s="208">
        <f t="shared" si="34"/>
        <v>679.22</v>
      </c>
      <c r="I132" s="208">
        <f t="shared" si="34"/>
        <v>559.22</v>
      </c>
      <c r="J132" s="208">
        <f t="shared" si="34"/>
        <v>120</v>
      </c>
      <c r="K132" s="208">
        <f t="shared" si="34"/>
        <v>0</v>
      </c>
      <c r="L132" s="208">
        <f t="shared" si="34"/>
        <v>2280</v>
      </c>
      <c r="M132" s="208">
        <f t="shared" si="34"/>
        <v>780</v>
      </c>
      <c r="N132" s="208">
        <f t="shared" si="34"/>
        <v>900</v>
      </c>
      <c r="O132" s="208">
        <f t="shared" si="34"/>
        <v>360</v>
      </c>
      <c r="P132" s="208">
        <f t="shared" si="34"/>
        <v>240</v>
      </c>
      <c r="Q132" s="208">
        <f t="shared" si="34"/>
        <v>248.16</v>
      </c>
      <c r="R132" s="208">
        <f t="shared" si="34"/>
        <v>188.16</v>
      </c>
      <c r="S132" s="208">
        <f t="shared" si="34"/>
        <v>60</v>
      </c>
      <c r="T132" s="208">
        <f t="shared" si="34"/>
        <v>5966.84</v>
      </c>
      <c r="U132" s="208">
        <f t="shared" si="34"/>
        <v>125454.38</v>
      </c>
      <c r="V132" s="208">
        <f t="shared" si="34"/>
        <v>81295.360000000001</v>
      </c>
      <c r="W132" s="208">
        <f t="shared" si="34"/>
        <v>17856.12</v>
      </c>
      <c r="X132" s="208">
        <f t="shared" si="34"/>
        <v>5916.21</v>
      </c>
      <c r="Y132" s="208">
        <f t="shared" si="34"/>
        <v>4548.84</v>
      </c>
      <c r="Z132" s="208">
        <f t="shared" si="34"/>
        <v>12330.13</v>
      </c>
      <c r="AA132" s="208">
        <f t="shared" si="34"/>
        <v>3507.72</v>
      </c>
      <c r="AB132" s="208">
        <f t="shared" si="34"/>
        <v>17690.98</v>
      </c>
      <c r="AC132" s="208">
        <f t="shared" si="34"/>
        <v>0</v>
      </c>
    </row>
    <row r="133" spans="1:29">
      <c r="A133" s="357"/>
      <c r="B133" s="206" t="s">
        <v>137</v>
      </c>
      <c r="C133" s="208">
        <f t="shared" si="34"/>
        <v>59453.81</v>
      </c>
      <c r="D133" s="208">
        <f t="shared" si="35"/>
        <v>0</v>
      </c>
      <c r="E133" s="208">
        <f t="shared" si="34"/>
        <v>6201.75</v>
      </c>
      <c r="F133" s="208">
        <f t="shared" si="34"/>
        <v>50972.41</v>
      </c>
      <c r="G133" s="208">
        <f t="shared" si="34"/>
        <v>0</v>
      </c>
      <c r="H133" s="208">
        <f t="shared" si="34"/>
        <v>1683.9499999999998</v>
      </c>
      <c r="I133" s="208">
        <f t="shared" si="34"/>
        <v>887.15</v>
      </c>
      <c r="J133" s="208">
        <f t="shared" si="34"/>
        <v>0</v>
      </c>
      <c r="K133" s="208">
        <f t="shared" si="34"/>
        <v>796.8</v>
      </c>
      <c r="L133" s="208">
        <f t="shared" si="34"/>
        <v>0</v>
      </c>
      <c r="M133" s="208">
        <f t="shared" si="34"/>
        <v>0</v>
      </c>
      <c r="N133" s="208">
        <f t="shared" si="34"/>
        <v>0</v>
      </c>
      <c r="O133" s="208">
        <f t="shared" si="34"/>
        <v>0</v>
      </c>
      <c r="P133" s="208">
        <f t="shared" si="34"/>
        <v>0</v>
      </c>
      <c r="Q133" s="208">
        <f t="shared" si="34"/>
        <v>0</v>
      </c>
      <c r="R133" s="208">
        <f t="shared" si="34"/>
        <v>0</v>
      </c>
      <c r="S133" s="208">
        <f t="shared" si="34"/>
        <v>0</v>
      </c>
      <c r="T133" s="208">
        <f t="shared" si="34"/>
        <v>0</v>
      </c>
      <c r="U133" s="208">
        <f t="shared" si="34"/>
        <v>595.70000000000005</v>
      </c>
      <c r="V133" s="208">
        <f t="shared" si="34"/>
        <v>327.7</v>
      </c>
      <c r="W133" s="208">
        <f t="shared" si="34"/>
        <v>0</v>
      </c>
      <c r="X133" s="208">
        <f t="shared" si="34"/>
        <v>268</v>
      </c>
      <c r="Y133" s="208">
        <f t="shared" si="34"/>
        <v>0</v>
      </c>
      <c r="Z133" s="208">
        <f t="shared" si="34"/>
        <v>0</v>
      </c>
      <c r="AA133" s="208">
        <f t="shared" si="34"/>
        <v>0</v>
      </c>
      <c r="AB133" s="208">
        <f t="shared" si="34"/>
        <v>0</v>
      </c>
      <c r="AC133" s="208">
        <f t="shared" si="34"/>
        <v>158.4</v>
      </c>
    </row>
    <row r="134" spans="1:29">
      <c r="A134" s="357"/>
      <c r="B134" s="206" t="s">
        <v>138</v>
      </c>
      <c r="C134" s="208">
        <f t="shared" si="34"/>
        <v>78909.279999999999</v>
      </c>
      <c r="D134" s="208">
        <f t="shared" si="35"/>
        <v>0</v>
      </c>
      <c r="E134" s="208">
        <f t="shared" si="34"/>
        <v>24627.449999999997</v>
      </c>
      <c r="F134" s="208">
        <f t="shared" ref="F134:AC149" si="36">F30+F82</f>
        <v>10116</v>
      </c>
      <c r="G134" s="208">
        <f t="shared" si="36"/>
        <v>175.24</v>
      </c>
      <c r="H134" s="208">
        <f t="shared" si="36"/>
        <v>3079.63</v>
      </c>
      <c r="I134" s="208">
        <f t="shared" si="36"/>
        <v>1395.18</v>
      </c>
      <c r="J134" s="208">
        <f t="shared" si="36"/>
        <v>1684.45</v>
      </c>
      <c r="K134" s="208">
        <f t="shared" si="36"/>
        <v>0</v>
      </c>
      <c r="L134" s="208">
        <f t="shared" si="36"/>
        <v>1116.51</v>
      </c>
      <c r="M134" s="208">
        <f t="shared" si="36"/>
        <v>140.31</v>
      </c>
      <c r="N134" s="208">
        <f t="shared" si="36"/>
        <v>324.77999999999997</v>
      </c>
      <c r="O134" s="208">
        <f t="shared" si="36"/>
        <v>389.9</v>
      </c>
      <c r="P134" s="208">
        <f t="shared" si="36"/>
        <v>261.52</v>
      </c>
      <c r="Q134" s="208">
        <f t="shared" si="36"/>
        <v>1574.3</v>
      </c>
      <c r="R134" s="208">
        <f t="shared" si="36"/>
        <v>305.5</v>
      </c>
      <c r="S134" s="208">
        <f t="shared" si="36"/>
        <v>1268.8</v>
      </c>
      <c r="T134" s="208">
        <f t="shared" si="36"/>
        <v>1084.3</v>
      </c>
      <c r="U134" s="208">
        <f t="shared" si="36"/>
        <v>38395.39</v>
      </c>
      <c r="V134" s="208">
        <f t="shared" si="36"/>
        <v>7368.26</v>
      </c>
      <c r="W134" s="208">
        <f t="shared" si="36"/>
        <v>3757.39</v>
      </c>
      <c r="X134" s="208">
        <f t="shared" si="36"/>
        <v>8143.39</v>
      </c>
      <c r="Y134" s="208">
        <f t="shared" si="36"/>
        <v>12101.24</v>
      </c>
      <c r="Z134" s="208">
        <f t="shared" si="36"/>
        <v>5948.91</v>
      </c>
      <c r="AA134" s="208">
        <f t="shared" si="36"/>
        <v>1076.2</v>
      </c>
      <c r="AB134" s="208">
        <f t="shared" si="36"/>
        <v>1340.94</v>
      </c>
      <c r="AC134" s="208">
        <f t="shared" si="36"/>
        <v>0</v>
      </c>
    </row>
    <row r="135" spans="1:29">
      <c r="A135" s="357"/>
      <c r="B135" s="206" t="s">
        <v>139</v>
      </c>
      <c r="C135" s="208">
        <f t="shared" ref="C135:Z146" si="37">C31+C83</f>
        <v>606203.55000000005</v>
      </c>
      <c r="D135" s="208">
        <f t="shared" si="35"/>
        <v>0</v>
      </c>
      <c r="E135" s="208">
        <f t="shared" si="37"/>
        <v>328737.17000000004</v>
      </c>
      <c r="F135" s="208">
        <f t="shared" si="37"/>
        <v>277466.38</v>
      </c>
      <c r="G135" s="208">
        <f t="shared" si="37"/>
        <v>0</v>
      </c>
      <c r="H135" s="208">
        <f t="shared" si="37"/>
        <v>0</v>
      </c>
      <c r="I135" s="208">
        <f t="shared" si="37"/>
        <v>0</v>
      </c>
      <c r="J135" s="208">
        <f t="shared" si="37"/>
        <v>0</v>
      </c>
      <c r="K135" s="208">
        <f t="shared" si="37"/>
        <v>0</v>
      </c>
      <c r="L135" s="208">
        <f t="shared" si="37"/>
        <v>0</v>
      </c>
      <c r="M135" s="208">
        <f t="shared" si="37"/>
        <v>0</v>
      </c>
      <c r="N135" s="208">
        <f t="shared" si="37"/>
        <v>0</v>
      </c>
      <c r="O135" s="208">
        <f t="shared" si="37"/>
        <v>0</v>
      </c>
      <c r="P135" s="208">
        <f t="shared" si="37"/>
        <v>0</v>
      </c>
      <c r="Q135" s="208">
        <f t="shared" si="37"/>
        <v>0</v>
      </c>
      <c r="R135" s="208">
        <f t="shared" si="37"/>
        <v>0</v>
      </c>
      <c r="S135" s="208">
        <f t="shared" si="37"/>
        <v>0</v>
      </c>
      <c r="T135" s="208">
        <f t="shared" si="37"/>
        <v>72117.72</v>
      </c>
      <c r="U135" s="208">
        <f t="shared" si="37"/>
        <v>0</v>
      </c>
      <c r="V135" s="208">
        <f t="shared" si="37"/>
        <v>0</v>
      </c>
      <c r="W135" s="208">
        <f t="shared" si="37"/>
        <v>0</v>
      </c>
      <c r="X135" s="208">
        <f t="shared" si="37"/>
        <v>0</v>
      </c>
      <c r="Y135" s="208">
        <f t="shared" si="37"/>
        <v>0</v>
      </c>
      <c r="Z135" s="208">
        <f t="shared" si="37"/>
        <v>0</v>
      </c>
      <c r="AA135" s="208">
        <f t="shared" si="36"/>
        <v>0</v>
      </c>
      <c r="AB135" s="208">
        <f t="shared" si="36"/>
        <v>0</v>
      </c>
      <c r="AC135" s="208">
        <f t="shared" si="36"/>
        <v>0</v>
      </c>
    </row>
    <row r="136" spans="1:29">
      <c r="A136" s="357"/>
      <c r="B136" s="206" t="s">
        <v>140</v>
      </c>
      <c r="C136" s="208">
        <f t="shared" si="37"/>
        <v>3103399.06</v>
      </c>
      <c r="D136" s="208">
        <f t="shared" si="35"/>
        <v>0</v>
      </c>
      <c r="E136" s="208">
        <f t="shared" si="37"/>
        <v>0</v>
      </c>
      <c r="F136" s="208">
        <f t="shared" si="37"/>
        <v>3103399.06</v>
      </c>
      <c r="G136" s="208">
        <f t="shared" si="37"/>
        <v>0</v>
      </c>
      <c r="H136" s="208">
        <f t="shared" si="37"/>
        <v>0</v>
      </c>
      <c r="I136" s="208">
        <f t="shared" si="37"/>
        <v>0</v>
      </c>
      <c r="J136" s="208">
        <f t="shared" si="37"/>
        <v>0</v>
      </c>
      <c r="K136" s="208">
        <f t="shared" si="37"/>
        <v>0</v>
      </c>
      <c r="L136" s="208">
        <f t="shared" si="37"/>
        <v>0</v>
      </c>
      <c r="M136" s="208">
        <f t="shared" si="37"/>
        <v>0</v>
      </c>
      <c r="N136" s="208">
        <f t="shared" si="37"/>
        <v>0</v>
      </c>
      <c r="O136" s="208">
        <f t="shared" si="37"/>
        <v>0</v>
      </c>
      <c r="P136" s="208">
        <f t="shared" si="37"/>
        <v>0</v>
      </c>
      <c r="Q136" s="208">
        <f t="shared" si="37"/>
        <v>0</v>
      </c>
      <c r="R136" s="208">
        <f t="shared" si="37"/>
        <v>0</v>
      </c>
      <c r="S136" s="208">
        <f t="shared" si="37"/>
        <v>0</v>
      </c>
      <c r="T136" s="208">
        <f t="shared" si="37"/>
        <v>0</v>
      </c>
      <c r="U136" s="208">
        <f t="shared" si="37"/>
        <v>0</v>
      </c>
      <c r="V136" s="208">
        <f t="shared" si="37"/>
        <v>0</v>
      </c>
      <c r="W136" s="208">
        <f t="shared" si="37"/>
        <v>0</v>
      </c>
      <c r="X136" s="208">
        <f t="shared" si="37"/>
        <v>0</v>
      </c>
      <c r="Y136" s="208">
        <f t="shared" si="37"/>
        <v>0</v>
      </c>
      <c r="Z136" s="208">
        <f t="shared" si="37"/>
        <v>0</v>
      </c>
      <c r="AA136" s="208">
        <f t="shared" si="36"/>
        <v>0</v>
      </c>
      <c r="AB136" s="208">
        <f t="shared" si="36"/>
        <v>0</v>
      </c>
      <c r="AC136" s="208">
        <f t="shared" si="36"/>
        <v>0</v>
      </c>
    </row>
    <row r="137" spans="1:29">
      <c r="A137" s="357"/>
      <c r="B137" s="206" t="s">
        <v>141</v>
      </c>
      <c r="C137" s="208">
        <f t="shared" si="37"/>
        <v>326.2</v>
      </c>
      <c r="D137" s="208">
        <f t="shared" si="35"/>
        <v>0</v>
      </c>
      <c r="E137" s="208">
        <f t="shared" si="37"/>
        <v>0</v>
      </c>
      <c r="F137" s="208">
        <f t="shared" si="37"/>
        <v>326.2</v>
      </c>
      <c r="G137" s="208">
        <f t="shared" si="37"/>
        <v>0</v>
      </c>
      <c r="H137" s="208">
        <f t="shared" si="37"/>
        <v>0</v>
      </c>
      <c r="I137" s="208">
        <f t="shared" si="37"/>
        <v>0</v>
      </c>
      <c r="J137" s="208">
        <f t="shared" si="37"/>
        <v>0</v>
      </c>
      <c r="K137" s="208">
        <f t="shared" si="37"/>
        <v>0</v>
      </c>
      <c r="L137" s="208">
        <f t="shared" si="37"/>
        <v>0</v>
      </c>
      <c r="M137" s="208">
        <f t="shared" si="37"/>
        <v>0</v>
      </c>
      <c r="N137" s="208">
        <f t="shared" si="37"/>
        <v>0</v>
      </c>
      <c r="O137" s="208">
        <f t="shared" si="37"/>
        <v>0</v>
      </c>
      <c r="P137" s="208">
        <f t="shared" si="37"/>
        <v>0</v>
      </c>
      <c r="Q137" s="208">
        <f t="shared" si="37"/>
        <v>0</v>
      </c>
      <c r="R137" s="208">
        <f t="shared" si="37"/>
        <v>0</v>
      </c>
      <c r="S137" s="208">
        <f t="shared" si="37"/>
        <v>0</v>
      </c>
      <c r="T137" s="208">
        <f t="shared" si="37"/>
        <v>0</v>
      </c>
      <c r="U137" s="208">
        <f t="shared" si="37"/>
        <v>0</v>
      </c>
      <c r="V137" s="208">
        <f t="shared" si="37"/>
        <v>0</v>
      </c>
      <c r="W137" s="208">
        <f t="shared" si="37"/>
        <v>0</v>
      </c>
      <c r="X137" s="208">
        <f t="shared" si="37"/>
        <v>0</v>
      </c>
      <c r="Y137" s="208">
        <f t="shared" si="37"/>
        <v>0</v>
      </c>
      <c r="Z137" s="208">
        <f t="shared" si="37"/>
        <v>0</v>
      </c>
      <c r="AA137" s="208">
        <f t="shared" si="36"/>
        <v>0</v>
      </c>
      <c r="AB137" s="208">
        <f t="shared" si="36"/>
        <v>0</v>
      </c>
      <c r="AC137" s="208">
        <f t="shared" si="36"/>
        <v>326.2</v>
      </c>
    </row>
    <row r="138" spans="1:29">
      <c r="A138" s="358"/>
      <c r="B138" s="211" t="s">
        <v>121</v>
      </c>
      <c r="C138" s="212">
        <f t="shared" si="37"/>
        <v>23827087.310000002</v>
      </c>
      <c r="D138" s="212">
        <f t="shared" ref="D138:U138" si="38">SUM(D125:D137)</f>
        <v>0</v>
      </c>
      <c r="E138" s="212">
        <f t="shared" si="38"/>
        <v>4036540.71</v>
      </c>
      <c r="F138" s="212">
        <f t="shared" si="38"/>
        <v>12320698.050000001</v>
      </c>
      <c r="G138" s="212">
        <f t="shared" si="38"/>
        <v>239047.04000000004</v>
      </c>
      <c r="H138" s="212">
        <f t="shared" si="38"/>
        <v>539053.84</v>
      </c>
      <c r="I138" s="212">
        <f t="shared" si="38"/>
        <v>152131.03999999998</v>
      </c>
      <c r="J138" s="212">
        <f t="shared" si="38"/>
        <v>120354.90999999999</v>
      </c>
      <c r="K138" s="212">
        <f t="shared" si="38"/>
        <v>266567.89</v>
      </c>
      <c r="L138" s="212">
        <f t="shared" si="38"/>
        <v>397116.11000000004</v>
      </c>
      <c r="M138" s="212">
        <f t="shared" si="38"/>
        <v>91395.079999999987</v>
      </c>
      <c r="N138" s="212">
        <f t="shared" si="38"/>
        <v>76576.12999999999</v>
      </c>
      <c r="O138" s="212">
        <f t="shared" si="38"/>
        <v>102289.23999999999</v>
      </c>
      <c r="P138" s="212">
        <f t="shared" si="38"/>
        <v>126855.66</v>
      </c>
      <c r="Q138" s="212">
        <f t="shared" si="38"/>
        <v>216778.66999999998</v>
      </c>
      <c r="R138" s="212">
        <f t="shared" si="38"/>
        <v>107467.56000000001</v>
      </c>
      <c r="S138" s="212">
        <f t="shared" si="38"/>
        <v>109311.11</v>
      </c>
      <c r="T138" s="212">
        <f t="shared" si="38"/>
        <v>203944.13</v>
      </c>
      <c r="U138" s="212">
        <f t="shared" si="38"/>
        <v>6316899.9299999988</v>
      </c>
      <c r="V138" s="212">
        <f t="shared" ref="V138:AB138" si="39">SUM(V125:V137)</f>
        <v>2966988.09</v>
      </c>
      <c r="W138" s="212">
        <f t="shared" si="39"/>
        <v>684986.10000000009</v>
      </c>
      <c r="X138" s="212">
        <f t="shared" si="39"/>
        <v>973992.9800000001</v>
      </c>
      <c r="Y138" s="212">
        <f t="shared" si="39"/>
        <v>577095.96</v>
      </c>
      <c r="Z138" s="212">
        <f t="shared" si="39"/>
        <v>920185.33000000007</v>
      </c>
      <c r="AA138" s="212">
        <f t="shared" si="39"/>
        <v>193651.47</v>
      </c>
      <c r="AB138" s="212">
        <f t="shared" si="39"/>
        <v>478602.82999999996</v>
      </c>
      <c r="AC138" s="208">
        <f t="shared" si="36"/>
        <v>143491.49</v>
      </c>
    </row>
    <row r="139" spans="1:29" ht="13.5" customHeight="1">
      <c r="A139" s="356" t="s">
        <v>142</v>
      </c>
      <c r="B139" s="206" t="s">
        <v>143</v>
      </c>
      <c r="C139" s="208">
        <f t="shared" si="37"/>
        <v>2118280.88</v>
      </c>
      <c r="D139" s="208">
        <f t="shared" si="35"/>
        <v>0</v>
      </c>
      <c r="E139" s="208">
        <f t="shared" si="37"/>
        <v>622267.37</v>
      </c>
      <c r="F139" s="208">
        <f t="shared" si="37"/>
        <v>1432754.15</v>
      </c>
      <c r="G139" s="208">
        <f t="shared" si="37"/>
        <v>0</v>
      </c>
      <c r="H139" s="208">
        <f t="shared" si="37"/>
        <v>4749.66</v>
      </c>
      <c r="I139" s="208">
        <f t="shared" si="37"/>
        <v>0</v>
      </c>
      <c r="J139" s="208">
        <f t="shared" si="37"/>
        <v>2374.83</v>
      </c>
      <c r="K139" s="208">
        <f t="shared" si="37"/>
        <v>2374.83</v>
      </c>
      <c r="L139" s="208">
        <f t="shared" si="37"/>
        <v>9499.32</v>
      </c>
      <c r="M139" s="208">
        <f t="shared" si="37"/>
        <v>2374.83</v>
      </c>
      <c r="N139" s="208">
        <f t="shared" si="37"/>
        <v>2374.83</v>
      </c>
      <c r="O139" s="208">
        <f t="shared" si="37"/>
        <v>2374.83</v>
      </c>
      <c r="P139" s="208">
        <f t="shared" si="37"/>
        <v>2374.83</v>
      </c>
      <c r="Q139" s="208">
        <f t="shared" si="37"/>
        <v>4749.66</v>
      </c>
      <c r="R139" s="208">
        <f t="shared" si="37"/>
        <v>2374.83</v>
      </c>
      <c r="S139" s="208">
        <f t="shared" si="37"/>
        <v>2374.83</v>
      </c>
      <c r="T139" s="208">
        <f t="shared" si="37"/>
        <v>62501.02</v>
      </c>
      <c r="U139" s="208">
        <f t="shared" si="37"/>
        <v>44260.72</v>
      </c>
      <c r="V139" s="208">
        <f t="shared" si="37"/>
        <v>26556.43</v>
      </c>
      <c r="W139" s="208">
        <f t="shared" si="37"/>
        <v>17704.29</v>
      </c>
      <c r="X139" s="208">
        <f t="shared" si="37"/>
        <v>0</v>
      </c>
      <c r="Y139" s="208">
        <f t="shared" si="37"/>
        <v>0</v>
      </c>
      <c r="Z139" s="208">
        <f t="shared" si="37"/>
        <v>0</v>
      </c>
      <c r="AA139" s="208">
        <f t="shared" ref="AA139:AC154" si="40">AA35+AA87</f>
        <v>0</v>
      </c>
      <c r="AB139" s="208">
        <f t="shared" si="40"/>
        <v>0</v>
      </c>
      <c r="AC139" s="208">
        <f t="shared" si="36"/>
        <v>0</v>
      </c>
    </row>
    <row r="140" spans="1:29">
      <c r="A140" s="357"/>
      <c r="B140" s="206" t="s">
        <v>144</v>
      </c>
      <c r="C140" s="208">
        <f t="shared" si="37"/>
        <v>1472311.7</v>
      </c>
      <c r="D140" s="208">
        <f t="shared" si="35"/>
        <v>0</v>
      </c>
      <c r="E140" s="208">
        <f t="shared" si="37"/>
        <v>512084.67999999988</v>
      </c>
      <c r="F140" s="208">
        <f t="shared" si="37"/>
        <v>843586.41999999993</v>
      </c>
      <c r="G140" s="208">
        <f t="shared" si="37"/>
        <v>4636.76</v>
      </c>
      <c r="H140" s="208">
        <f t="shared" si="37"/>
        <v>18997.04</v>
      </c>
      <c r="I140" s="208">
        <f t="shared" si="37"/>
        <v>1963.58</v>
      </c>
      <c r="J140" s="208">
        <f t="shared" si="37"/>
        <v>10726.68</v>
      </c>
      <c r="K140" s="208">
        <f t="shared" si="37"/>
        <v>6306.78</v>
      </c>
      <c r="L140" s="208">
        <f t="shared" si="37"/>
        <v>34974.119999999995</v>
      </c>
      <c r="M140" s="208">
        <f t="shared" si="37"/>
        <v>5240.16</v>
      </c>
      <c r="N140" s="208">
        <f t="shared" si="37"/>
        <v>10693.31</v>
      </c>
      <c r="O140" s="208">
        <f t="shared" si="37"/>
        <v>6078.54</v>
      </c>
      <c r="P140" s="208">
        <f t="shared" si="37"/>
        <v>12962.11</v>
      </c>
      <c r="Q140" s="208">
        <f t="shared" si="37"/>
        <v>16242.37</v>
      </c>
      <c r="R140" s="208">
        <f t="shared" si="37"/>
        <v>3262.59</v>
      </c>
      <c r="S140" s="208">
        <f t="shared" si="37"/>
        <v>12979.78</v>
      </c>
      <c r="T140" s="208">
        <f t="shared" si="37"/>
        <v>152200.65</v>
      </c>
      <c r="U140" s="208">
        <f t="shared" si="37"/>
        <v>46427.07</v>
      </c>
      <c r="V140" s="208">
        <f t="shared" si="37"/>
        <v>10175.91</v>
      </c>
      <c r="W140" s="208">
        <f t="shared" si="37"/>
        <v>10979.66</v>
      </c>
      <c r="X140" s="208">
        <f t="shared" si="37"/>
        <v>8184.22</v>
      </c>
      <c r="Y140" s="208">
        <f t="shared" si="37"/>
        <v>3084.39</v>
      </c>
      <c r="Z140" s="208">
        <f t="shared" si="37"/>
        <v>11837.53</v>
      </c>
      <c r="AA140" s="208">
        <f t="shared" si="40"/>
        <v>2165.36</v>
      </c>
      <c r="AB140" s="208">
        <f t="shared" si="40"/>
        <v>7843.67</v>
      </c>
      <c r="AC140" s="208">
        <f t="shared" si="36"/>
        <v>53888.93</v>
      </c>
    </row>
    <row r="141" spans="1:29">
      <c r="A141" s="357"/>
      <c r="B141" s="206" t="s">
        <v>145</v>
      </c>
      <c r="C141" s="208">
        <f t="shared" si="37"/>
        <v>879873.84</v>
      </c>
      <c r="D141" s="208">
        <f t="shared" si="35"/>
        <v>0</v>
      </c>
      <c r="E141" s="208">
        <f t="shared" si="37"/>
        <v>866989.72</v>
      </c>
      <c r="F141" s="208">
        <f t="shared" si="37"/>
        <v>12884.12</v>
      </c>
      <c r="G141" s="208">
        <f t="shared" si="37"/>
        <v>0</v>
      </c>
      <c r="H141" s="208">
        <f t="shared" si="37"/>
        <v>0</v>
      </c>
      <c r="I141" s="208">
        <f t="shared" si="37"/>
        <v>0</v>
      </c>
      <c r="J141" s="208">
        <f t="shared" si="37"/>
        <v>0</v>
      </c>
      <c r="K141" s="208">
        <f t="shared" si="37"/>
        <v>0</v>
      </c>
      <c r="L141" s="208">
        <f t="shared" si="37"/>
        <v>0</v>
      </c>
      <c r="M141" s="208">
        <f t="shared" si="37"/>
        <v>0</v>
      </c>
      <c r="N141" s="208">
        <f t="shared" si="37"/>
        <v>0</v>
      </c>
      <c r="O141" s="208">
        <f t="shared" si="37"/>
        <v>0</v>
      </c>
      <c r="P141" s="208">
        <f t="shared" si="37"/>
        <v>0</v>
      </c>
      <c r="Q141" s="208">
        <f t="shared" si="37"/>
        <v>0</v>
      </c>
      <c r="R141" s="208">
        <f t="shared" si="37"/>
        <v>0</v>
      </c>
      <c r="S141" s="208">
        <f t="shared" si="37"/>
        <v>0</v>
      </c>
      <c r="T141" s="208">
        <f t="shared" si="37"/>
        <v>0</v>
      </c>
      <c r="U141" s="208">
        <f t="shared" si="37"/>
        <v>0</v>
      </c>
      <c r="V141" s="208">
        <f t="shared" si="37"/>
        <v>0</v>
      </c>
      <c r="W141" s="208">
        <f t="shared" si="37"/>
        <v>0</v>
      </c>
      <c r="X141" s="208">
        <f t="shared" si="37"/>
        <v>0</v>
      </c>
      <c r="Y141" s="208">
        <f t="shared" si="37"/>
        <v>0</v>
      </c>
      <c r="Z141" s="208">
        <f t="shared" si="37"/>
        <v>0</v>
      </c>
      <c r="AA141" s="208">
        <f t="shared" si="40"/>
        <v>0</v>
      </c>
      <c r="AB141" s="208">
        <f t="shared" si="40"/>
        <v>0</v>
      </c>
      <c r="AC141" s="208">
        <f t="shared" si="36"/>
        <v>0</v>
      </c>
    </row>
    <row r="142" spans="1:29">
      <c r="A142" s="357"/>
      <c r="B142" s="206" t="s">
        <v>146</v>
      </c>
      <c r="C142" s="208">
        <f t="shared" si="37"/>
        <v>1404908.8100000003</v>
      </c>
      <c r="D142" s="208">
        <f t="shared" si="35"/>
        <v>0</v>
      </c>
      <c r="E142" s="208">
        <f t="shared" si="37"/>
        <v>275020.11000000004</v>
      </c>
      <c r="F142" s="208">
        <f t="shared" si="37"/>
        <v>1104269.8799999999</v>
      </c>
      <c r="G142" s="208">
        <f t="shared" si="37"/>
        <v>0</v>
      </c>
      <c r="H142" s="208">
        <f t="shared" si="37"/>
        <v>5689.62</v>
      </c>
      <c r="I142" s="208">
        <f t="shared" si="37"/>
        <v>0</v>
      </c>
      <c r="J142" s="208">
        <f t="shared" si="37"/>
        <v>3317.46</v>
      </c>
      <c r="K142" s="208">
        <f t="shared" si="37"/>
        <v>2372.16</v>
      </c>
      <c r="L142" s="208">
        <f t="shared" si="37"/>
        <v>13269.84</v>
      </c>
      <c r="M142" s="208">
        <f t="shared" si="37"/>
        <v>3317.46</v>
      </c>
      <c r="N142" s="208">
        <f t="shared" si="37"/>
        <v>3317.46</v>
      </c>
      <c r="O142" s="208">
        <f t="shared" si="37"/>
        <v>3317.46</v>
      </c>
      <c r="P142" s="208">
        <f t="shared" si="37"/>
        <v>3317.46</v>
      </c>
      <c r="Q142" s="208">
        <f t="shared" si="37"/>
        <v>6659.3600000000006</v>
      </c>
      <c r="R142" s="208">
        <f t="shared" si="37"/>
        <v>3341.9</v>
      </c>
      <c r="S142" s="208">
        <f t="shared" si="37"/>
        <v>3317.46</v>
      </c>
      <c r="T142" s="208">
        <f t="shared" si="37"/>
        <v>3317.46</v>
      </c>
      <c r="U142" s="208">
        <f t="shared" si="37"/>
        <v>0</v>
      </c>
      <c r="V142" s="208">
        <f t="shared" si="37"/>
        <v>0</v>
      </c>
      <c r="W142" s="208">
        <f t="shared" si="37"/>
        <v>0</v>
      </c>
      <c r="X142" s="208">
        <f t="shared" si="37"/>
        <v>0</v>
      </c>
      <c r="Y142" s="208">
        <f t="shared" si="37"/>
        <v>0</v>
      </c>
      <c r="Z142" s="208">
        <f t="shared" si="37"/>
        <v>0</v>
      </c>
      <c r="AA142" s="208">
        <f t="shared" si="40"/>
        <v>0</v>
      </c>
      <c r="AB142" s="208">
        <f t="shared" si="40"/>
        <v>0</v>
      </c>
      <c r="AC142" s="208">
        <f t="shared" si="36"/>
        <v>19166</v>
      </c>
    </row>
    <row r="143" spans="1:29">
      <c r="A143" s="357"/>
      <c r="B143" s="206" t="s">
        <v>147</v>
      </c>
      <c r="C143" s="208">
        <f t="shared" si="37"/>
        <v>151300</v>
      </c>
      <c r="D143" s="208">
        <f t="shared" si="35"/>
        <v>0</v>
      </c>
      <c r="E143" s="208">
        <f t="shared" si="37"/>
        <v>151300</v>
      </c>
      <c r="F143" s="208">
        <f t="shared" si="37"/>
        <v>0</v>
      </c>
      <c r="G143" s="208">
        <f t="shared" si="37"/>
        <v>0</v>
      </c>
      <c r="H143" s="208">
        <f t="shared" si="37"/>
        <v>0</v>
      </c>
      <c r="I143" s="208">
        <f t="shared" si="37"/>
        <v>0</v>
      </c>
      <c r="J143" s="208">
        <f t="shared" si="37"/>
        <v>0</v>
      </c>
      <c r="K143" s="208">
        <f t="shared" si="37"/>
        <v>0</v>
      </c>
      <c r="L143" s="208">
        <f t="shared" si="37"/>
        <v>0</v>
      </c>
      <c r="M143" s="208">
        <f t="shared" si="37"/>
        <v>0</v>
      </c>
      <c r="N143" s="208">
        <f t="shared" si="37"/>
        <v>0</v>
      </c>
      <c r="O143" s="208">
        <f t="shared" si="37"/>
        <v>0</v>
      </c>
      <c r="P143" s="208">
        <f t="shared" si="37"/>
        <v>0</v>
      </c>
      <c r="Q143" s="208">
        <f t="shared" si="37"/>
        <v>0</v>
      </c>
      <c r="R143" s="208">
        <f t="shared" si="37"/>
        <v>0</v>
      </c>
      <c r="S143" s="208">
        <f t="shared" si="37"/>
        <v>0</v>
      </c>
      <c r="T143" s="208">
        <f t="shared" si="37"/>
        <v>0</v>
      </c>
      <c r="U143" s="208">
        <f t="shared" si="37"/>
        <v>0</v>
      </c>
      <c r="V143" s="208">
        <f t="shared" si="37"/>
        <v>0</v>
      </c>
      <c r="W143" s="208">
        <f t="shared" si="37"/>
        <v>0</v>
      </c>
      <c r="X143" s="208">
        <f t="shared" si="37"/>
        <v>0</v>
      </c>
      <c r="Y143" s="208">
        <f t="shared" si="37"/>
        <v>0</v>
      </c>
      <c r="Z143" s="208">
        <f t="shared" si="37"/>
        <v>0</v>
      </c>
      <c r="AA143" s="208">
        <f t="shared" si="40"/>
        <v>0</v>
      </c>
      <c r="AB143" s="208">
        <f t="shared" si="40"/>
        <v>0</v>
      </c>
      <c r="AC143" s="208">
        <f t="shared" si="36"/>
        <v>0</v>
      </c>
    </row>
    <row r="144" spans="1:29">
      <c r="A144" s="357"/>
      <c r="B144" s="206" t="s">
        <v>148</v>
      </c>
      <c r="C144" s="208">
        <f t="shared" si="37"/>
        <v>233373.65</v>
      </c>
      <c r="D144" s="208">
        <f t="shared" si="35"/>
        <v>0</v>
      </c>
      <c r="E144" s="208">
        <f t="shared" si="37"/>
        <v>98427</v>
      </c>
      <c r="F144" s="208">
        <f t="shared" si="37"/>
        <v>125000.84</v>
      </c>
      <c r="G144" s="208">
        <f t="shared" si="37"/>
        <v>0</v>
      </c>
      <c r="H144" s="208">
        <f t="shared" si="37"/>
        <v>0</v>
      </c>
      <c r="I144" s="208">
        <f t="shared" si="37"/>
        <v>0</v>
      </c>
      <c r="J144" s="208">
        <f t="shared" si="37"/>
        <v>0</v>
      </c>
      <c r="K144" s="208">
        <f t="shared" si="37"/>
        <v>0</v>
      </c>
      <c r="L144" s="208">
        <f t="shared" si="37"/>
        <v>8375.81</v>
      </c>
      <c r="M144" s="208">
        <f t="shared" si="37"/>
        <v>3168.72</v>
      </c>
      <c r="N144" s="208">
        <f t="shared" si="37"/>
        <v>3168.72</v>
      </c>
      <c r="O144" s="208">
        <f t="shared" si="37"/>
        <v>0</v>
      </c>
      <c r="P144" s="208">
        <f t="shared" si="37"/>
        <v>2038.37</v>
      </c>
      <c r="Q144" s="208">
        <f t="shared" si="37"/>
        <v>50</v>
      </c>
      <c r="R144" s="208">
        <f t="shared" si="37"/>
        <v>0</v>
      </c>
      <c r="S144" s="208">
        <f t="shared" si="37"/>
        <v>50</v>
      </c>
      <c r="T144" s="208">
        <f t="shared" si="37"/>
        <v>0</v>
      </c>
      <c r="U144" s="208">
        <f t="shared" si="37"/>
        <v>1520</v>
      </c>
      <c r="V144" s="208">
        <f t="shared" si="37"/>
        <v>0</v>
      </c>
      <c r="W144" s="208">
        <f t="shared" si="37"/>
        <v>0</v>
      </c>
      <c r="X144" s="208">
        <f t="shared" si="37"/>
        <v>1040</v>
      </c>
      <c r="Y144" s="208">
        <f t="shared" si="37"/>
        <v>480</v>
      </c>
      <c r="Z144" s="208">
        <f t="shared" si="37"/>
        <v>0</v>
      </c>
      <c r="AA144" s="208">
        <f t="shared" si="40"/>
        <v>0</v>
      </c>
      <c r="AB144" s="208">
        <f t="shared" si="40"/>
        <v>0</v>
      </c>
      <c r="AC144" s="208">
        <f t="shared" si="36"/>
        <v>0</v>
      </c>
    </row>
    <row r="145" spans="1:29">
      <c r="A145" s="357"/>
      <c r="B145" s="206" t="s">
        <v>149</v>
      </c>
      <c r="C145" s="208">
        <f t="shared" si="37"/>
        <v>661000</v>
      </c>
      <c r="D145" s="208">
        <f t="shared" si="35"/>
        <v>0</v>
      </c>
      <c r="E145" s="208">
        <f t="shared" si="37"/>
        <v>108000</v>
      </c>
      <c r="F145" s="208">
        <f t="shared" si="37"/>
        <v>503000</v>
      </c>
      <c r="G145" s="208">
        <f t="shared" si="37"/>
        <v>0</v>
      </c>
      <c r="H145" s="208">
        <f t="shared" si="37"/>
        <v>0</v>
      </c>
      <c r="I145" s="208">
        <f t="shared" si="37"/>
        <v>0</v>
      </c>
      <c r="J145" s="208">
        <f t="shared" si="37"/>
        <v>0</v>
      </c>
      <c r="K145" s="208">
        <f t="shared" si="37"/>
        <v>0</v>
      </c>
      <c r="L145" s="208">
        <f t="shared" si="37"/>
        <v>50000</v>
      </c>
      <c r="M145" s="208">
        <f t="shared" si="37"/>
        <v>0</v>
      </c>
      <c r="N145" s="208">
        <f t="shared" si="37"/>
        <v>50000</v>
      </c>
      <c r="O145" s="208">
        <f t="shared" si="37"/>
        <v>0</v>
      </c>
      <c r="P145" s="208">
        <f t="shared" si="37"/>
        <v>0</v>
      </c>
      <c r="Q145" s="208">
        <f t="shared" si="37"/>
        <v>0</v>
      </c>
      <c r="R145" s="208">
        <f t="shared" si="37"/>
        <v>0</v>
      </c>
      <c r="S145" s="208">
        <f t="shared" si="37"/>
        <v>0</v>
      </c>
      <c r="T145" s="208">
        <f t="shared" si="37"/>
        <v>8000</v>
      </c>
      <c r="U145" s="208">
        <f t="shared" si="37"/>
        <v>0</v>
      </c>
      <c r="V145" s="208">
        <f t="shared" si="37"/>
        <v>0</v>
      </c>
      <c r="W145" s="208">
        <f t="shared" si="37"/>
        <v>0</v>
      </c>
      <c r="X145" s="208">
        <f t="shared" si="37"/>
        <v>0</v>
      </c>
      <c r="Y145" s="208">
        <f t="shared" si="37"/>
        <v>0</v>
      </c>
      <c r="Z145" s="208">
        <f t="shared" si="37"/>
        <v>0</v>
      </c>
      <c r="AA145" s="208">
        <f t="shared" si="40"/>
        <v>0</v>
      </c>
      <c r="AB145" s="208">
        <f t="shared" si="40"/>
        <v>0</v>
      </c>
      <c r="AC145" s="208">
        <f t="shared" si="36"/>
        <v>0</v>
      </c>
    </row>
    <row r="146" spans="1:29">
      <c r="A146" s="357"/>
      <c r="B146" s="206" t="s">
        <v>150</v>
      </c>
      <c r="C146" s="208">
        <f t="shared" si="37"/>
        <v>1450003.1099999999</v>
      </c>
      <c r="D146" s="208">
        <f t="shared" si="35"/>
        <v>0</v>
      </c>
      <c r="E146" s="208">
        <f t="shared" si="37"/>
        <v>511380.1</v>
      </c>
      <c r="F146" s="208">
        <f t="shared" si="37"/>
        <v>208498.45</v>
      </c>
      <c r="G146" s="208">
        <f t="shared" si="37"/>
        <v>47169.81</v>
      </c>
      <c r="H146" s="208">
        <f t="shared" si="37"/>
        <v>0</v>
      </c>
      <c r="I146" s="208">
        <f t="shared" si="37"/>
        <v>0</v>
      </c>
      <c r="J146" s="208">
        <f t="shared" si="37"/>
        <v>0</v>
      </c>
      <c r="K146" s="208">
        <f t="shared" si="37"/>
        <v>0</v>
      </c>
      <c r="L146" s="208">
        <f t="shared" si="37"/>
        <v>701822.68</v>
      </c>
      <c r="M146" s="208">
        <f t="shared" si="37"/>
        <v>0</v>
      </c>
      <c r="N146" s="208">
        <f t="shared" si="37"/>
        <v>701822.68</v>
      </c>
      <c r="O146" s="208">
        <f t="shared" si="37"/>
        <v>0</v>
      </c>
      <c r="P146" s="208">
        <f t="shared" si="37"/>
        <v>0</v>
      </c>
      <c r="Q146" s="208">
        <f t="shared" ref="Q146:Z146" si="41">Q42+Q94</f>
        <v>0</v>
      </c>
      <c r="R146" s="208">
        <f t="shared" si="41"/>
        <v>0</v>
      </c>
      <c r="S146" s="208">
        <f t="shared" si="41"/>
        <v>0</v>
      </c>
      <c r="T146" s="208">
        <f t="shared" si="41"/>
        <v>0</v>
      </c>
      <c r="U146" s="208">
        <f t="shared" si="41"/>
        <v>28301.88</v>
      </c>
      <c r="V146" s="208">
        <f t="shared" si="41"/>
        <v>28301.88</v>
      </c>
      <c r="W146" s="208">
        <f t="shared" si="41"/>
        <v>0</v>
      </c>
      <c r="X146" s="208">
        <f t="shared" si="41"/>
        <v>0</v>
      </c>
      <c r="Y146" s="208">
        <f t="shared" si="41"/>
        <v>0</v>
      </c>
      <c r="Z146" s="208">
        <f t="shared" si="41"/>
        <v>0</v>
      </c>
      <c r="AA146" s="208">
        <f t="shared" si="40"/>
        <v>0</v>
      </c>
      <c r="AB146" s="208">
        <f t="shared" si="40"/>
        <v>0</v>
      </c>
      <c r="AC146" s="208">
        <f t="shared" si="36"/>
        <v>0</v>
      </c>
    </row>
    <row r="147" spans="1:29">
      <c r="A147" s="357"/>
      <c r="B147" s="206" t="s">
        <v>151</v>
      </c>
      <c r="C147" s="208">
        <f t="shared" ref="C147:Z155" si="42">C43+C95</f>
        <v>0</v>
      </c>
      <c r="D147" s="208">
        <f t="shared" si="35"/>
        <v>0</v>
      </c>
      <c r="E147" s="208">
        <f t="shared" si="42"/>
        <v>0</v>
      </c>
      <c r="F147" s="208">
        <f t="shared" si="42"/>
        <v>0</v>
      </c>
      <c r="G147" s="208">
        <f t="shared" si="42"/>
        <v>0</v>
      </c>
      <c r="H147" s="208">
        <f t="shared" si="42"/>
        <v>0</v>
      </c>
      <c r="I147" s="208">
        <f t="shared" si="42"/>
        <v>0</v>
      </c>
      <c r="J147" s="208">
        <f t="shared" si="42"/>
        <v>0</v>
      </c>
      <c r="K147" s="208">
        <f t="shared" si="42"/>
        <v>0</v>
      </c>
      <c r="L147" s="208">
        <f t="shared" si="42"/>
        <v>0</v>
      </c>
      <c r="M147" s="208">
        <f t="shared" si="42"/>
        <v>0</v>
      </c>
      <c r="N147" s="208">
        <f t="shared" si="42"/>
        <v>0</v>
      </c>
      <c r="O147" s="208">
        <f t="shared" si="42"/>
        <v>0</v>
      </c>
      <c r="P147" s="208">
        <f t="shared" si="42"/>
        <v>0</v>
      </c>
      <c r="Q147" s="208">
        <f t="shared" si="42"/>
        <v>0</v>
      </c>
      <c r="R147" s="208">
        <f t="shared" si="42"/>
        <v>0</v>
      </c>
      <c r="S147" s="208">
        <f t="shared" si="42"/>
        <v>0</v>
      </c>
      <c r="T147" s="208">
        <f t="shared" si="42"/>
        <v>0</v>
      </c>
      <c r="U147" s="208">
        <f t="shared" si="42"/>
        <v>0</v>
      </c>
      <c r="V147" s="208">
        <f t="shared" si="42"/>
        <v>0</v>
      </c>
      <c r="W147" s="208">
        <f t="shared" si="42"/>
        <v>0</v>
      </c>
      <c r="X147" s="208">
        <f t="shared" si="42"/>
        <v>0</v>
      </c>
      <c r="Y147" s="208">
        <f t="shared" si="42"/>
        <v>0</v>
      </c>
      <c r="Z147" s="208">
        <f t="shared" si="42"/>
        <v>0</v>
      </c>
      <c r="AA147" s="208">
        <f t="shared" si="40"/>
        <v>0</v>
      </c>
      <c r="AB147" s="208">
        <f t="shared" si="40"/>
        <v>0</v>
      </c>
      <c r="AC147" s="208">
        <f t="shared" si="36"/>
        <v>0</v>
      </c>
    </row>
    <row r="148" spans="1:29" ht="13.5" customHeight="1">
      <c r="A148" s="357"/>
      <c r="B148" s="206" t="s">
        <v>152</v>
      </c>
      <c r="C148" s="208">
        <f t="shared" si="42"/>
        <v>6194187.6899999995</v>
      </c>
      <c r="D148" s="208">
        <f t="shared" si="35"/>
        <v>0</v>
      </c>
      <c r="E148" s="208">
        <f t="shared" si="42"/>
        <v>3094114.95</v>
      </c>
      <c r="F148" s="208">
        <f t="shared" si="42"/>
        <v>2847352.07</v>
      </c>
      <c r="G148" s="208">
        <f t="shared" si="42"/>
        <v>0</v>
      </c>
      <c r="H148" s="208">
        <f t="shared" si="42"/>
        <v>87811.63</v>
      </c>
      <c r="I148" s="208">
        <f t="shared" si="42"/>
        <v>11783.77</v>
      </c>
      <c r="J148" s="208">
        <f t="shared" si="42"/>
        <v>64244.09</v>
      </c>
      <c r="K148" s="208">
        <f t="shared" si="42"/>
        <v>11783.77</v>
      </c>
      <c r="L148" s="208">
        <f t="shared" si="42"/>
        <v>63901.880000000005</v>
      </c>
      <c r="M148" s="208">
        <f t="shared" si="42"/>
        <v>18687.169999999998</v>
      </c>
      <c r="N148" s="208">
        <f t="shared" si="42"/>
        <v>21647.17</v>
      </c>
      <c r="O148" s="208">
        <f t="shared" si="42"/>
        <v>11783.77</v>
      </c>
      <c r="P148" s="208">
        <f t="shared" si="42"/>
        <v>11783.77</v>
      </c>
      <c r="Q148" s="208">
        <f t="shared" si="42"/>
        <v>101007.16</v>
      </c>
      <c r="R148" s="208">
        <f t="shared" si="42"/>
        <v>0</v>
      </c>
      <c r="S148" s="208">
        <f t="shared" si="42"/>
        <v>101007.16</v>
      </c>
      <c r="T148" s="208">
        <f t="shared" si="42"/>
        <v>58727.33</v>
      </c>
      <c r="U148" s="208">
        <f t="shared" si="42"/>
        <v>0</v>
      </c>
      <c r="V148" s="208">
        <f t="shared" si="42"/>
        <v>0</v>
      </c>
      <c r="W148" s="208">
        <f t="shared" si="42"/>
        <v>0</v>
      </c>
      <c r="X148" s="208">
        <f t="shared" si="42"/>
        <v>0</v>
      </c>
      <c r="Y148" s="208">
        <f t="shared" si="42"/>
        <v>0</v>
      </c>
      <c r="Z148" s="208">
        <f t="shared" si="42"/>
        <v>0</v>
      </c>
      <c r="AA148" s="208">
        <f t="shared" si="40"/>
        <v>0</v>
      </c>
      <c r="AB148" s="208">
        <f t="shared" si="40"/>
        <v>0</v>
      </c>
      <c r="AC148" s="208">
        <f t="shared" si="36"/>
        <v>0</v>
      </c>
    </row>
    <row r="149" spans="1:29">
      <c r="A149" s="357"/>
      <c r="B149" s="206" t="s">
        <v>153</v>
      </c>
      <c r="C149" s="208">
        <f t="shared" si="42"/>
        <v>2375924.66</v>
      </c>
      <c r="D149" s="208">
        <f t="shared" si="35"/>
        <v>0</v>
      </c>
      <c r="E149" s="208">
        <f t="shared" si="42"/>
        <v>519946.63</v>
      </c>
      <c r="F149" s="208">
        <f t="shared" si="42"/>
        <v>1477640.5199999998</v>
      </c>
      <c r="G149" s="208">
        <f t="shared" si="42"/>
        <v>0</v>
      </c>
      <c r="H149" s="208">
        <f t="shared" si="42"/>
        <v>128048.12</v>
      </c>
      <c r="I149" s="208">
        <f t="shared" si="42"/>
        <v>5568.87</v>
      </c>
      <c r="J149" s="208">
        <f t="shared" si="42"/>
        <v>118776.42</v>
      </c>
      <c r="K149" s="208">
        <f t="shared" si="42"/>
        <v>3702.83</v>
      </c>
      <c r="L149" s="208">
        <f t="shared" si="42"/>
        <v>243393.16999999998</v>
      </c>
      <c r="M149" s="208">
        <f t="shared" si="42"/>
        <v>108429.97</v>
      </c>
      <c r="N149" s="208">
        <f t="shared" si="42"/>
        <v>108429.97</v>
      </c>
      <c r="O149" s="208">
        <f t="shared" si="42"/>
        <v>5568.87</v>
      </c>
      <c r="P149" s="208">
        <f t="shared" si="42"/>
        <v>20964.36</v>
      </c>
      <c r="Q149" s="208">
        <f t="shared" si="42"/>
        <v>6896.22</v>
      </c>
      <c r="R149" s="208">
        <f t="shared" si="42"/>
        <v>3948.11</v>
      </c>
      <c r="S149" s="208">
        <f t="shared" si="42"/>
        <v>2948.11</v>
      </c>
      <c r="T149" s="208">
        <f t="shared" si="42"/>
        <v>25</v>
      </c>
      <c r="U149" s="208">
        <f t="shared" si="42"/>
        <v>0</v>
      </c>
      <c r="V149" s="208">
        <f t="shared" si="42"/>
        <v>0</v>
      </c>
      <c r="W149" s="208">
        <f t="shared" si="42"/>
        <v>0</v>
      </c>
      <c r="X149" s="208">
        <f t="shared" si="42"/>
        <v>0</v>
      </c>
      <c r="Y149" s="208">
        <f t="shared" si="42"/>
        <v>0</v>
      </c>
      <c r="Z149" s="208">
        <f t="shared" si="42"/>
        <v>0</v>
      </c>
      <c r="AA149" s="208">
        <f t="shared" si="40"/>
        <v>0</v>
      </c>
      <c r="AB149" s="208">
        <f t="shared" si="40"/>
        <v>2000</v>
      </c>
      <c r="AC149" s="208">
        <f t="shared" si="36"/>
        <v>0</v>
      </c>
    </row>
    <row r="150" spans="1:29">
      <c r="A150" s="357"/>
      <c r="B150" s="206" t="s">
        <v>154</v>
      </c>
      <c r="C150" s="208">
        <f t="shared" si="42"/>
        <v>28691914.400000002</v>
      </c>
      <c r="D150" s="208">
        <f t="shared" si="35"/>
        <v>0</v>
      </c>
      <c r="E150" s="208">
        <f t="shared" si="42"/>
        <v>12666440.210000001</v>
      </c>
      <c r="F150" s="208">
        <f t="shared" si="42"/>
        <v>15390847.619999999</v>
      </c>
      <c r="G150" s="208">
        <f t="shared" si="42"/>
        <v>0</v>
      </c>
      <c r="H150" s="208">
        <f t="shared" si="42"/>
        <v>46276.14</v>
      </c>
      <c r="I150" s="208">
        <f t="shared" si="42"/>
        <v>0</v>
      </c>
      <c r="J150" s="208">
        <f t="shared" si="42"/>
        <v>23138.07</v>
      </c>
      <c r="K150" s="208">
        <f t="shared" si="42"/>
        <v>23138.07</v>
      </c>
      <c r="L150" s="208">
        <f t="shared" si="42"/>
        <v>92552.28</v>
      </c>
      <c r="M150" s="208">
        <f t="shared" si="42"/>
        <v>23138.07</v>
      </c>
      <c r="N150" s="208">
        <f t="shared" si="42"/>
        <v>23138.07</v>
      </c>
      <c r="O150" s="208">
        <f t="shared" si="42"/>
        <v>23138.07</v>
      </c>
      <c r="P150" s="208">
        <f t="shared" si="42"/>
        <v>23138.07</v>
      </c>
      <c r="Q150" s="208">
        <f t="shared" si="42"/>
        <v>46276.14</v>
      </c>
      <c r="R150" s="208">
        <f t="shared" si="42"/>
        <v>23138.07</v>
      </c>
      <c r="S150" s="208">
        <f t="shared" si="42"/>
        <v>23138.07</v>
      </c>
      <c r="T150" s="208">
        <f t="shared" si="42"/>
        <v>9727896.6300000008</v>
      </c>
      <c r="U150" s="208">
        <f t="shared" si="42"/>
        <v>449522.01</v>
      </c>
      <c r="V150" s="208">
        <f t="shared" si="42"/>
        <v>269713.19</v>
      </c>
      <c r="W150" s="208">
        <f t="shared" si="42"/>
        <v>179808.82</v>
      </c>
      <c r="X150" s="208">
        <f t="shared" si="42"/>
        <v>0</v>
      </c>
      <c r="Y150" s="208">
        <f t="shared" si="42"/>
        <v>0</v>
      </c>
      <c r="Z150" s="208">
        <f t="shared" si="42"/>
        <v>0</v>
      </c>
      <c r="AA150" s="208">
        <f t="shared" si="40"/>
        <v>0</v>
      </c>
      <c r="AB150" s="208">
        <f t="shared" si="40"/>
        <v>964000.8</v>
      </c>
      <c r="AC150" s="208">
        <f t="shared" si="40"/>
        <v>248859.68</v>
      </c>
    </row>
    <row r="151" spans="1:29">
      <c r="A151" s="357"/>
      <c r="B151" s="206" t="s">
        <v>155</v>
      </c>
      <c r="C151" s="208">
        <f t="shared" si="42"/>
        <v>9894182.7799999993</v>
      </c>
      <c r="D151" s="208">
        <f t="shared" si="35"/>
        <v>-5833333.3300000001</v>
      </c>
      <c r="E151" s="208">
        <f t="shared" si="42"/>
        <v>7420850.0599999996</v>
      </c>
      <c r="F151" s="208">
        <f t="shared" si="42"/>
        <v>8184804.3499999996</v>
      </c>
      <c r="G151" s="208">
        <f t="shared" si="42"/>
        <v>0</v>
      </c>
      <c r="H151" s="208">
        <f t="shared" si="42"/>
        <v>41629.370000000003</v>
      </c>
      <c r="I151" s="208">
        <f t="shared" si="42"/>
        <v>0</v>
      </c>
      <c r="J151" s="208">
        <f t="shared" si="42"/>
        <v>7243.71</v>
      </c>
      <c r="K151" s="208">
        <f t="shared" si="42"/>
        <v>34385.660000000003</v>
      </c>
      <c r="L151" s="208">
        <f t="shared" si="42"/>
        <v>58951.099999999991</v>
      </c>
      <c r="M151" s="208">
        <f t="shared" si="42"/>
        <v>22563.53</v>
      </c>
      <c r="N151" s="208">
        <f t="shared" si="42"/>
        <v>14195.72</v>
      </c>
      <c r="O151" s="208">
        <f t="shared" si="42"/>
        <v>4830.34</v>
      </c>
      <c r="P151" s="208">
        <f t="shared" si="42"/>
        <v>17361.509999999998</v>
      </c>
      <c r="Q151" s="208">
        <f t="shared" si="42"/>
        <v>21281.23</v>
      </c>
      <c r="R151" s="208">
        <f t="shared" si="42"/>
        <v>5808.68</v>
      </c>
      <c r="S151" s="208">
        <f t="shared" si="42"/>
        <v>15472.55</v>
      </c>
      <c r="T151" s="208">
        <f t="shared" si="42"/>
        <v>294250.14</v>
      </c>
      <c r="U151" s="208">
        <f t="shared" si="42"/>
        <v>0</v>
      </c>
      <c r="V151" s="208">
        <f t="shared" si="42"/>
        <v>0</v>
      </c>
      <c r="W151" s="208">
        <f t="shared" si="42"/>
        <v>0</v>
      </c>
      <c r="X151" s="208">
        <f t="shared" si="42"/>
        <v>0</v>
      </c>
      <c r="Y151" s="208">
        <f t="shared" si="42"/>
        <v>0</v>
      </c>
      <c r="Z151" s="208">
        <f t="shared" si="42"/>
        <v>0</v>
      </c>
      <c r="AA151" s="208">
        <f t="shared" si="40"/>
        <v>0</v>
      </c>
      <c r="AB151" s="208">
        <f t="shared" si="40"/>
        <v>0</v>
      </c>
      <c r="AC151" s="208">
        <f t="shared" si="40"/>
        <v>0</v>
      </c>
    </row>
    <row r="152" spans="1:29">
      <c r="A152" s="357"/>
      <c r="B152" s="206" t="s">
        <v>156</v>
      </c>
      <c r="C152" s="208">
        <f t="shared" si="42"/>
        <v>7010471.3200000003</v>
      </c>
      <c r="D152" s="208">
        <f t="shared" si="35"/>
        <v>0</v>
      </c>
      <c r="E152" s="208">
        <f t="shared" si="42"/>
        <v>6582837.1500000004</v>
      </c>
      <c r="F152" s="208">
        <f t="shared" si="42"/>
        <v>349500.8</v>
      </c>
      <c r="G152" s="208">
        <f t="shared" si="42"/>
        <v>0</v>
      </c>
      <c r="H152" s="208">
        <f t="shared" si="42"/>
        <v>0</v>
      </c>
      <c r="I152" s="208">
        <f t="shared" si="42"/>
        <v>0</v>
      </c>
      <c r="J152" s="208">
        <f t="shared" si="42"/>
        <v>0</v>
      </c>
      <c r="K152" s="208">
        <f t="shared" si="42"/>
        <v>0</v>
      </c>
      <c r="L152" s="208">
        <f t="shared" si="42"/>
        <v>78133.37</v>
      </c>
      <c r="M152" s="208">
        <f t="shared" si="42"/>
        <v>78133.37</v>
      </c>
      <c r="N152" s="208">
        <f t="shared" si="42"/>
        <v>0</v>
      </c>
      <c r="O152" s="208">
        <f t="shared" si="42"/>
        <v>0</v>
      </c>
      <c r="P152" s="208">
        <f t="shared" si="42"/>
        <v>0</v>
      </c>
      <c r="Q152" s="208">
        <f t="shared" si="42"/>
        <v>0</v>
      </c>
      <c r="R152" s="208">
        <f t="shared" si="42"/>
        <v>0</v>
      </c>
      <c r="S152" s="208">
        <f t="shared" si="42"/>
        <v>0</v>
      </c>
      <c r="T152" s="208">
        <f t="shared" si="42"/>
        <v>0</v>
      </c>
      <c r="U152" s="208">
        <f t="shared" si="42"/>
        <v>0</v>
      </c>
      <c r="V152" s="208">
        <f t="shared" si="42"/>
        <v>0</v>
      </c>
      <c r="W152" s="208">
        <f t="shared" si="42"/>
        <v>0</v>
      </c>
      <c r="X152" s="208">
        <f t="shared" si="42"/>
        <v>0</v>
      </c>
      <c r="Y152" s="208">
        <f t="shared" si="42"/>
        <v>0</v>
      </c>
      <c r="Z152" s="208">
        <f t="shared" si="42"/>
        <v>0</v>
      </c>
      <c r="AA152" s="208">
        <f t="shared" si="40"/>
        <v>0</v>
      </c>
      <c r="AB152" s="208">
        <f t="shared" si="40"/>
        <v>0</v>
      </c>
      <c r="AC152" s="208">
        <f t="shared" si="40"/>
        <v>4402.58</v>
      </c>
    </row>
    <row r="153" spans="1:29">
      <c r="A153" s="357"/>
      <c r="B153" s="206" t="s">
        <v>157</v>
      </c>
      <c r="C153" s="208">
        <f t="shared" si="42"/>
        <v>4200668.2300000004</v>
      </c>
      <c r="D153" s="208">
        <f t="shared" si="35"/>
        <v>0</v>
      </c>
      <c r="E153" s="208">
        <f t="shared" si="42"/>
        <v>1403214.6199999999</v>
      </c>
      <c r="F153" s="208">
        <f t="shared" si="42"/>
        <v>2665545.79</v>
      </c>
      <c r="G153" s="208">
        <f t="shared" si="42"/>
        <v>7194.95</v>
      </c>
      <c r="H153" s="208">
        <f t="shared" si="42"/>
        <v>32909.519999999997</v>
      </c>
      <c r="I153" s="208">
        <f t="shared" si="42"/>
        <v>0</v>
      </c>
      <c r="J153" s="208">
        <f t="shared" si="42"/>
        <v>19375.14</v>
      </c>
      <c r="K153" s="208">
        <f t="shared" si="42"/>
        <v>13534.38</v>
      </c>
      <c r="L153" s="208">
        <f t="shared" si="42"/>
        <v>60952.140000000007</v>
      </c>
      <c r="M153" s="208">
        <f t="shared" si="42"/>
        <v>14309.06</v>
      </c>
      <c r="N153" s="208">
        <f t="shared" si="42"/>
        <v>16095.26</v>
      </c>
      <c r="O153" s="208">
        <f t="shared" si="42"/>
        <v>17013.45</v>
      </c>
      <c r="P153" s="208">
        <f t="shared" si="42"/>
        <v>13534.37</v>
      </c>
      <c r="Q153" s="208">
        <f t="shared" si="42"/>
        <v>27068.76</v>
      </c>
      <c r="R153" s="208">
        <f t="shared" si="42"/>
        <v>13534.38</v>
      </c>
      <c r="S153" s="208">
        <f t="shared" si="42"/>
        <v>13534.38</v>
      </c>
      <c r="T153" s="208">
        <f t="shared" si="42"/>
        <v>46880.45</v>
      </c>
      <c r="U153" s="208">
        <f t="shared" si="42"/>
        <v>10977.4</v>
      </c>
      <c r="V153" s="208">
        <f t="shared" si="42"/>
        <v>1096.69</v>
      </c>
      <c r="W153" s="208">
        <f t="shared" si="42"/>
        <v>9880.7099999999991</v>
      </c>
      <c r="X153" s="208">
        <f t="shared" si="42"/>
        <v>0</v>
      </c>
      <c r="Y153" s="208">
        <f t="shared" si="42"/>
        <v>0</v>
      </c>
      <c r="Z153" s="208">
        <f t="shared" si="42"/>
        <v>0</v>
      </c>
      <c r="AA153" s="208">
        <f t="shared" si="40"/>
        <v>0</v>
      </c>
      <c r="AB153" s="208">
        <f t="shared" si="40"/>
        <v>0</v>
      </c>
      <c r="AC153" s="208">
        <f t="shared" si="40"/>
        <v>76514.759999999995</v>
      </c>
    </row>
    <row r="154" spans="1:29">
      <c r="A154" s="357"/>
      <c r="B154" s="206" t="s">
        <v>158</v>
      </c>
      <c r="C154" s="208">
        <f t="shared" si="42"/>
        <v>592497.1</v>
      </c>
      <c r="D154" s="208">
        <f t="shared" si="35"/>
        <v>0</v>
      </c>
      <c r="E154" s="208">
        <f t="shared" si="42"/>
        <v>96698.12</v>
      </c>
      <c r="F154" s="208">
        <f t="shared" si="42"/>
        <v>277945.90000000002</v>
      </c>
      <c r="G154" s="208">
        <f t="shared" si="42"/>
        <v>0</v>
      </c>
      <c r="H154" s="208">
        <f t="shared" si="42"/>
        <v>0</v>
      </c>
      <c r="I154" s="208">
        <f t="shared" si="42"/>
        <v>0</v>
      </c>
      <c r="J154" s="208">
        <f t="shared" si="42"/>
        <v>0</v>
      </c>
      <c r="K154" s="208">
        <f t="shared" si="42"/>
        <v>0</v>
      </c>
      <c r="L154" s="208">
        <f t="shared" si="42"/>
        <v>377.36</v>
      </c>
      <c r="M154" s="208">
        <f t="shared" si="42"/>
        <v>0</v>
      </c>
      <c r="N154" s="208">
        <f t="shared" si="42"/>
        <v>0</v>
      </c>
      <c r="O154" s="208">
        <f t="shared" si="42"/>
        <v>377.36</v>
      </c>
      <c r="P154" s="208">
        <f t="shared" si="42"/>
        <v>0</v>
      </c>
      <c r="Q154" s="208">
        <f t="shared" si="42"/>
        <v>217475.72</v>
      </c>
      <c r="R154" s="208">
        <f t="shared" si="42"/>
        <v>0</v>
      </c>
      <c r="S154" s="208">
        <f t="shared" si="42"/>
        <v>217475.72</v>
      </c>
      <c r="T154" s="208">
        <f t="shared" si="42"/>
        <v>0</v>
      </c>
      <c r="U154" s="208">
        <f t="shared" si="42"/>
        <v>0</v>
      </c>
      <c r="V154" s="208">
        <f t="shared" si="42"/>
        <v>0</v>
      </c>
      <c r="W154" s="208">
        <f t="shared" si="42"/>
        <v>0</v>
      </c>
      <c r="X154" s="208">
        <f t="shared" si="42"/>
        <v>0</v>
      </c>
      <c r="Y154" s="208">
        <f t="shared" si="42"/>
        <v>0</v>
      </c>
      <c r="Z154" s="208">
        <f t="shared" si="42"/>
        <v>0</v>
      </c>
      <c r="AA154" s="208">
        <f t="shared" si="40"/>
        <v>0</v>
      </c>
      <c r="AB154" s="208">
        <f t="shared" si="40"/>
        <v>0</v>
      </c>
      <c r="AC154" s="208">
        <f t="shared" si="40"/>
        <v>0</v>
      </c>
    </row>
    <row r="155" spans="1:29">
      <c r="A155" s="358"/>
      <c r="B155" s="211" t="s">
        <v>121</v>
      </c>
      <c r="C155" s="213">
        <f t="shared" si="42"/>
        <v>67330898.170000017</v>
      </c>
      <c r="D155" s="213">
        <f>SUM(D139:D154)</f>
        <v>-5833333.3300000001</v>
      </c>
      <c r="E155" s="213">
        <f t="shared" ref="E155:AB155" si="43">SUM(E139:E154)</f>
        <v>34929570.719999991</v>
      </c>
      <c r="F155" s="213">
        <f t="shared" si="43"/>
        <v>35423630.910000004</v>
      </c>
      <c r="G155" s="213">
        <f t="shared" si="43"/>
        <v>59001.52</v>
      </c>
      <c r="H155" s="213">
        <f t="shared" si="43"/>
        <v>366111.10000000003</v>
      </c>
      <c r="I155" s="213">
        <f t="shared" si="43"/>
        <v>19316.22</v>
      </c>
      <c r="J155" s="213">
        <f t="shared" si="43"/>
        <v>249196.39999999997</v>
      </c>
      <c r="K155" s="213">
        <f t="shared" si="43"/>
        <v>97598.48000000001</v>
      </c>
      <c r="L155" s="213">
        <f t="shared" si="43"/>
        <v>1416203.0700000003</v>
      </c>
      <c r="M155" s="213">
        <f t="shared" si="43"/>
        <v>279362.34000000003</v>
      </c>
      <c r="N155" s="213">
        <f t="shared" si="43"/>
        <v>954883.19</v>
      </c>
      <c r="O155" s="213">
        <f t="shared" si="43"/>
        <v>74482.689999999988</v>
      </c>
      <c r="P155" s="213">
        <f t="shared" si="43"/>
        <v>107474.84999999999</v>
      </c>
      <c r="Q155" s="213">
        <f t="shared" si="43"/>
        <v>447706.62</v>
      </c>
      <c r="R155" s="213">
        <f t="shared" si="43"/>
        <v>55408.56</v>
      </c>
      <c r="S155" s="213">
        <f t="shared" si="43"/>
        <v>392298.06</v>
      </c>
      <c r="T155" s="213">
        <f t="shared" si="43"/>
        <v>10353798.68</v>
      </c>
      <c r="U155" s="213">
        <f t="shared" si="43"/>
        <v>581009.08000000007</v>
      </c>
      <c r="V155" s="213">
        <f t="shared" si="43"/>
        <v>335844.10000000003</v>
      </c>
      <c r="W155" s="213">
        <f t="shared" si="43"/>
        <v>218373.48</v>
      </c>
      <c r="X155" s="213">
        <f t="shared" si="43"/>
        <v>9224.2200000000012</v>
      </c>
      <c r="Y155" s="213">
        <f t="shared" si="43"/>
        <v>3564.39</v>
      </c>
      <c r="Z155" s="213">
        <f t="shared" si="43"/>
        <v>11837.53</v>
      </c>
      <c r="AA155" s="213">
        <f t="shared" si="43"/>
        <v>2165.36</v>
      </c>
      <c r="AB155" s="213">
        <f t="shared" si="43"/>
        <v>973844.47000000009</v>
      </c>
      <c r="AC155" s="208">
        <f t="shared" ref="AC155:AC156" si="44">AC51+AC103</f>
        <v>402831.95</v>
      </c>
    </row>
    <row r="156" spans="1:29">
      <c r="A156" s="202"/>
      <c r="B156" s="214" t="s">
        <v>2</v>
      </c>
      <c r="C156" s="215">
        <f>C52+C104</f>
        <v>372203683.39000005</v>
      </c>
      <c r="D156" s="215">
        <f t="shared" ref="D156:AB156" si="45">D155+D138+D118+D124</f>
        <v>-4880697.4396250006</v>
      </c>
      <c r="E156" s="215">
        <f t="shared" si="45"/>
        <v>119983311.26332499</v>
      </c>
      <c r="F156" s="215">
        <f t="shared" si="45"/>
        <v>200203378.94205001</v>
      </c>
      <c r="G156" s="215">
        <f t="shared" si="45"/>
        <v>2844950.6366499998</v>
      </c>
      <c r="H156" s="215">
        <f t="shared" si="45"/>
        <v>703760.56129999924</v>
      </c>
      <c r="I156" s="215">
        <f t="shared" si="45"/>
        <v>-4110095.7500500004</v>
      </c>
      <c r="J156" s="215">
        <f t="shared" si="45"/>
        <v>1904292.5173750001</v>
      </c>
      <c r="K156" s="215">
        <f t="shared" si="45"/>
        <v>2909563.7939750003</v>
      </c>
      <c r="L156" s="215">
        <f t="shared" si="45"/>
        <v>12452601.870250002</v>
      </c>
      <c r="M156" s="215">
        <f t="shared" si="45"/>
        <v>2016203.0146250003</v>
      </c>
      <c r="N156" s="215">
        <f t="shared" si="45"/>
        <v>3642615.0952249998</v>
      </c>
      <c r="O156" s="215">
        <f t="shared" si="45"/>
        <v>5802341.7692999998</v>
      </c>
      <c r="P156" s="215">
        <f t="shared" si="45"/>
        <v>991441.99109999998</v>
      </c>
      <c r="Q156" s="215">
        <f t="shared" si="45"/>
        <v>3716737.1333999997</v>
      </c>
      <c r="R156" s="215">
        <f t="shared" si="45"/>
        <v>1152304.97655</v>
      </c>
      <c r="S156" s="215">
        <f t="shared" si="45"/>
        <v>2564432.1568499999</v>
      </c>
      <c r="T156" s="215">
        <f t="shared" si="45"/>
        <v>12227781.630000001</v>
      </c>
      <c r="U156" s="215">
        <f t="shared" si="45"/>
        <v>40024591.059299998</v>
      </c>
      <c r="V156" s="215">
        <f t="shared" si="45"/>
        <v>19447970.286725</v>
      </c>
      <c r="W156" s="215">
        <f t="shared" si="45"/>
        <v>7730267.9462000011</v>
      </c>
      <c r="X156" s="215">
        <f t="shared" si="45"/>
        <v>4826805.3628499992</v>
      </c>
      <c r="Y156" s="215">
        <f t="shared" si="45"/>
        <v>1917194.0335249999</v>
      </c>
      <c r="Z156" s="215">
        <f t="shared" si="45"/>
        <v>4919333</v>
      </c>
      <c r="AA156" s="215">
        <f t="shared" si="45"/>
        <v>1183020.4300000002</v>
      </c>
      <c r="AB156" s="215">
        <f t="shared" si="45"/>
        <v>5886532.7399999993</v>
      </c>
      <c r="AC156" s="208">
        <f t="shared" si="44"/>
        <v>6869938.1900000004</v>
      </c>
    </row>
    <row r="157" spans="1:29">
      <c r="C157" s="216"/>
    </row>
    <row r="158" spans="1:29" s="185" customFormat="1">
      <c r="B158" s="217" t="s">
        <v>57</v>
      </c>
      <c r="C158" s="217">
        <f>C156-利润考核表结果表!B82</f>
        <v>0</v>
      </c>
      <c r="D158" s="217">
        <f>D156-利润考核表结果表!C82</f>
        <v>0</v>
      </c>
      <c r="E158" s="217">
        <f>E156-利润考核表结果表!D82</f>
        <v>0</v>
      </c>
      <c r="F158" s="218">
        <f>F156-利润考核表结果表!E82</f>
        <v>0</v>
      </c>
      <c r="G158" s="217">
        <f>G156-利润考核表结果表!F82</f>
        <v>0</v>
      </c>
      <c r="H158" s="217">
        <f>H156-利润考核表结果表!G82</f>
        <v>0</v>
      </c>
      <c r="I158" s="217">
        <f>I156-利润考核表结果表!H82</f>
        <v>0</v>
      </c>
      <c r="J158" s="217">
        <f>J156-利润考核表结果表!I82</f>
        <v>0</v>
      </c>
      <c r="K158" s="217">
        <f>K156-利润考核表结果表!J82</f>
        <v>0</v>
      </c>
      <c r="L158" s="217">
        <f>L156-利润考核表结果表!K82</f>
        <v>0</v>
      </c>
      <c r="M158" s="217">
        <f>M156-利润考核表结果表!L82</f>
        <v>0</v>
      </c>
      <c r="N158" s="217">
        <f>N156-利润考核表结果表!M82</f>
        <v>0</v>
      </c>
      <c r="O158" s="217">
        <f>O156-利润考核表结果表!N82</f>
        <v>0</v>
      </c>
      <c r="P158" s="217">
        <f>P156-利润考核表结果表!O82</f>
        <v>0</v>
      </c>
      <c r="Q158" s="217">
        <f>Q156-利润考核表结果表!P82</f>
        <v>0</v>
      </c>
      <c r="R158" s="217">
        <f>R156-利润考核表结果表!Q82</f>
        <v>0</v>
      </c>
      <c r="S158" s="217">
        <f>S156-利润考核表结果表!R82</f>
        <v>0</v>
      </c>
      <c r="T158" s="217">
        <f>T156-利润考核表结果表!S82</f>
        <v>0</v>
      </c>
      <c r="U158" s="217">
        <f>U156-利润考核表结果表!T82</f>
        <v>0</v>
      </c>
      <c r="V158" s="217">
        <f>V156-利润考核表结果表!U82</f>
        <v>0</v>
      </c>
      <c r="W158" s="217">
        <f>W156-利润考核表结果表!V82</f>
        <v>0</v>
      </c>
      <c r="X158" s="217">
        <f>X156-利润考核表结果表!W82</f>
        <v>0</v>
      </c>
      <c r="Y158" s="217">
        <f>Y156-利润考核表结果表!X82</f>
        <v>0</v>
      </c>
      <c r="Z158" s="217">
        <f>Z156-利润考核表结果表!Y82</f>
        <v>0</v>
      </c>
      <c r="AA158" s="217">
        <f>AA156-利润考核表结果表!Z82</f>
        <v>0</v>
      </c>
      <c r="AB158" s="217">
        <f>AB156-利润考核表结果表!AA82</f>
        <v>0</v>
      </c>
      <c r="AC158" s="217">
        <f>AC156-利润考核表结果表!AB82</f>
        <v>0</v>
      </c>
    </row>
    <row r="160" spans="1:29">
      <c r="C160" s="219">
        <f>(C121+利润考核表结果表!B81)/10000</f>
        <v>383.63166499999983</v>
      </c>
      <c r="D160" s="219">
        <f>(D121+利润考核表结果表!C81)/10000</f>
        <v>-113.55692845770002</v>
      </c>
      <c r="E160" s="219">
        <f>(E121+利润考核表结果表!D81)/10000</f>
        <v>-291.85306428990003</v>
      </c>
      <c r="F160" s="219">
        <f>(F121+利润考核表结果表!E81)/10000</f>
        <v>1291.0819376089999</v>
      </c>
      <c r="G160" s="219">
        <f>(G121+利润考核表结果表!F81)/10000</f>
        <v>22.898143418600004</v>
      </c>
      <c r="H160" s="219">
        <f>(H121+利润考核表结果表!G81)/10000</f>
        <v>-812.64219181319993</v>
      </c>
      <c r="I160" s="219">
        <f>(I121+利润考核表结果表!H81)/10000</f>
        <v>-678.50452446420002</v>
      </c>
      <c r="J160" s="219">
        <f>(J121+利润考核表结果表!I81)/10000</f>
        <v>1.9648037094999999</v>
      </c>
      <c r="K160" s="219">
        <f>(K121+利润考核表结果表!J81)/10000</f>
        <v>-136.10247105849999</v>
      </c>
      <c r="L160" s="219">
        <f>(L121+利润考核表结果表!K81)/10000</f>
        <v>305.24627938660001</v>
      </c>
      <c r="M160" s="219">
        <f>(M121+利润考核表结果表!L81)/10000</f>
        <v>115.68565965849999</v>
      </c>
      <c r="N160" s="219">
        <f>(N121+利润考核表结果表!M81)/10000</f>
        <v>143.0074960945</v>
      </c>
      <c r="O160" s="219">
        <f>(O121+利润考核表结果表!N81)/10000</f>
        <v>38.527857861200005</v>
      </c>
      <c r="P160" s="219">
        <f>(P121+利润考核表结果表!O81)/10000</f>
        <v>8.0252657724000009</v>
      </c>
      <c r="Q160" s="219">
        <f>(Q121+利润考核表结果表!P81)/10000</f>
        <v>-99.300015973599997</v>
      </c>
      <c r="R160" s="219">
        <f>(R121+利润考核表结果表!Q81)/10000</f>
        <v>-79.78372468900001</v>
      </c>
      <c r="S160" s="219">
        <f>(S121+利润考核表结果表!R81)/10000</f>
        <v>-19.516291284599998</v>
      </c>
      <c r="T160" s="219">
        <f>(T121+利润考核表结果表!S81)/10000</f>
        <v>2.7340000000000012E-3</v>
      </c>
      <c r="U160" s="219">
        <f>(U121+利润考核表结果表!T81)/10000</f>
        <v>104.65564853880001</v>
      </c>
      <c r="V160" s="219">
        <f>(V121+利润考核表结果表!U81)/10000</f>
        <v>79.035916672500008</v>
      </c>
      <c r="W160" s="219">
        <f>(W121+利润考核表结果表!V81)/10000</f>
        <v>0.83638692079999999</v>
      </c>
      <c r="X160" s="219">
        <f>(X121+利润考核表结果表!W81)/10000</f>
        <v>10.0562740594</v>
      </c>
      <c r="Y160" s="219">
        <f>(Y121+利润考核表结果表!X81)/10000</f>
        <v>0.23589388609999995</v>
      </c>
      <c r="Z160" s="219">
        <f>(Z121+利润考核表结果表!Y81)/10000</f>
        <v>14.498288000000001</v>
      </c>
      <c r="AA160" s="219">
        <f>(AA121+利润考核表结果表!Z81)/10000</f>
        <v>-7.1110000000000001E-3</v>
      </c>
      <c r="AB160" s="219">
        <f>(AB121+利润考核表结果表!AA81)/10000</f>
        <v>-0.85641400000000012</v>
      </c>
      <c r="AC160" s="219">
        <f>(AC121+利润考核表结果表!AB81)/10000</f>
        <v>-8.0915000000000001E-2</v>
      </c>
    </row>
  </sheetData>
  <mergeCells count="12">
    <mergeCell ref="A4:A14"/>
    <mergeCell ref="A15:A20"/>
    <mergeCell ref="A21:A34"/>
    <mergeCell ref="A35:A51"/>
    <mergeCell ref="A56:A66"/>
    <mergeCell ref="A125:A138"/>
    <mergeCell ref="A139:A155"/>
    <mergeCell ref="A67:A72"/>
    <mergeCell ref="A73:A86"/>
    <mergeCell ref="A87:A103"/>
    <mergeCell ref="A108:A118"/>
    <mergeCell ref="A119:A124"/>
  </mergeCells>
  <phoneticPr fontId="52" type="noConversion"/>
  <pageMargins left="0.69930555555555596" right="0.69930555555555596"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194"/>
  <sheetViews>
    <sheetView workbookViewId="0">
      <pane xSplit="1" ySplit="5" topLeftCell="AB183" activePane="bottomRight" state="frozen"/>
      <selection pane="topRight"/>
      <selection pane="bottomLeft"/>
      <selection pane="bottomRight" activeCell="AI5" sqref="AI5:AI193"/>
    </sheetView>
  </sheetViews>
  <sheetFormatPr defaultColWidth="14" defaultRowHeight="13.5"/>
  <cols>
    <col min="1" max="1" width="29.25" style="13" customWidth="1"/>
    <col min="2" max="2" width="18.625" style="13" customWidth="1"/>
    <col min="3" max="39" width="12.75" style="13" customWidth="1"/>
    <col min="40" max="16384" width="14" style="13"/>
  </cols>
  <sheetData>
    <row r="1" spans="1:39" ht="16.350000000000001" customHeight="1">
      <c r="A1" s="179"/>
      <c r="B1" s="179"/>
      <c r="C1" s="179"/>
      <c r="D1" s="179"/>
      <c r="E1" s="179"/>
      <c r="F1" s="179"/>
      <c r="G1" s="179"/>
      <c r="H1" s="179"/>
      <c r="I1" s="179"/>
      <c r="J1" s="179"/>
      <c r="K1" s="179"/>
      <c r="L1" s="179"/>
      <c r="M1" s="179"/>
      <c r="N1" s="179"/>
      <c r="O1" s="179"/>
      <c r="P1" s="179"/>
      <c r="Q1" s="179"/>
      <c r="R1" s="179"/>
      <c r="S1" s="179"/>
      <c r="T1" s="179"/>
      <c r="U1" s="179"/>
      <c r="V1" s="179"/>
      <c r="W1" s="179"/>
      <c r="X1" s="179"/>
      <c r="Y1" s="179"/>
      <c r="Z1" s="179"/>
      <c r="AA1" s="179"/>
      <c r="AB1" s="179"/>
      <c r="AC1" s="179"/>
      <c r="AD1" s="179"/>
      <c r="AE1" s="179"/>
      <c r="AF1" s="179"/>
      <c r="AG1" s="179"/>
      <c r="AH1" s="179"/>
      <c r="AI1" s="179"/>
      <c r="AJ1" s="179"/>
      <c r="AK1" s="179"/>
      <c r="AL1" s="14"/>
      <c r="AM1" s="14"/>
    </row>
    <row r="2" spans="1:39" ht="16.350000000000001" customHeight="1">
      <c r="A2" s="179"/>
      <c r="B2" s="179"/>
      <c r="C2" s="179"/>
      <c r="D2" s="179"/>
      <c r="E2" s="179"/>
      <c r="F2" s="179"/>
      <c r="G2" s="179"/>
      <c r="H2" s="179"/>
      <c r="I2" s="179"/>
      <c r="J2" s="179"/>
      <c r="K2" s="179"/>
      <c r="L2" s="179"/>
      <c r="M2" s="179"/>
      <c r="N2" s="179"/>
      <c r="O2" s="179"/>
      <c r="P2" s="179"/>
      <c r="Q2" s="179"/>
      <c r="R2" s="179"/>
      <c r="S2" s="179"/>
      <c r="T2" s="179"/>
      <c r="U2" s="179"/>
      <c r="V2" s="179"/>
      <c r="W2" s="179"/>
      <c r="X2" s="179"/>
      <c r="Y2" s="179"/>
      <c r="Z2" s="179"/>
      <c r="AA2" s="179"/>
      <c r="AB2" s="179"/>
      <c r="AC2" s="179"/>
      <c r="AD2" s="179"/>
      <c r="AE2" s="179"/>
      <c r="AF2" s="179"/>
      <c r="AG2" s="179"/>
      <c r="AH2" s="179"/>
      <c r="AI2" s="179"/>
      <c r="AJ2" s="179"/>
      <c r="AK2" s="179"/>
      <c r="AL2" s="14"/>
      <c r="AM2" s="14"/>
    </row>
    <row r="3" spans="1:39" ht="16.350000000000001" customHeight="1">
      <c r="A3" s="14"/>
      <c r="B3" s="14"/>
      <c r="C3" s="14"/>
      <c r="D3" s="14"/>
      <c r="E3" s="14"/>
      <c r="F3" s="14"/>
      <c r="G3" s="14"/>
      <c r="H3" s="14"/>
      <c r="I3" s="14"/>
      <c r="J3" s="14"/>
      <c r="K3" s="14"/>
      <c r="L3" s="14"/>
      <c r="M3" s="14"/>
      <c r="N3" s="14"/>
      <c r="O3" s="14"/>
      <c r="P3" s="14"/>
      <c r="Q3" s="14"/>
      <c r="R3" s="14"/>
      <c r="S3" s="14"/>
      <c r="T3" s="14"/>
      <c r="U3" s="14"/>
      <c r="V3" s="14"/>
      <c r="W3" s="14"/>
      <c r="X3" s="14"/>
      <c r="Y3" s="14"/>
      <c r="Z3" s="14"/>
      <c r="AA3" s="14"/>
      <c r="AB3" s="14"/>
      <c r="AC3" s="14"/>
      <c r="AD3" s="14"/>
      <c r="AE3" s="14"/>
      <c r="AF3" s="14"/>
      <c r="AG3" s="14"/>
      <c r="AH3" s="14"/>
      <c r="AI3" s="14"/>
      <c r="AJ3" s="14"/>
      <c r="AK3" s="14"/>
      <c r="AL3" s="14"/>
      <c r="AM3" s="14"/>
    </row>
    <row r="4" spans="1:39" ht="16.350000000000001" customHeight="1">
      <c r="A4" s="175"/>
      <c r="B4" s="180"/>
      <c r="C4" s="180"/>
      <c r="D4" s="175"/>
      <c r="E4" s="14"/>
      <c r="F4" s="14"/>
      <c r="G4" s="14"/>
      <c r="H4" s="14"/>
      <c r="I4" s="14"/>
      <c r="J4" s="14"/>
      <c r="K4" s="14"/>
      <c r="L4" s="14"/>
      <c r="M4" s="14"/>
      <c r="N4" s="14"/>
      <c r="O4" s="14"/>
      <c r="P4" s="14"/>
      <c r="Q4" s="14"/>
      <c r="R4" s="14"/>
      <c r="S4" s="14"/>
      <c r="T4" s="14"/>
      <c r="U4" s="14"/>
      <c r="V4" s="14"/>
      <c r="W4" s="14"/>
      <c r="X4" s="14"/>
      <c r="Y4" s="14"/>
      <c r="Z4" s="14"/>
      <c r="AA4" s="14"/>
      <c r="AB4" s="14"/>
      <c r="AC4" s="14"/>
      <c r="AD4" s="14"/>
      <c r="AE4" s="14"/>
      <c r="AF4" s="14"/>
      <c r="AG4" s="14"/>
      <c r="AH4" s="14"/>
      <c r="AI4" s="14"/>
      <c r="AJ4" s="14"/>
      <c r="AK4" s="14"/>
      <c r="AL4" s="14"/>
      <c r="AM4" s="14"/>
    </row>
    <row r="5" spans="1:39" ht="16.350000000000001" customHeight="1">
      <c r="A5" s="181" t="s">
        <v>1</v>
      </c>
      <c r="B5" s="181" t="s">
        <v>161</v>
      </c>
      <c r="C5" s="181" t="s">
        <v>4</v>
      </c>
      <c r="D5" s="181" t="s">
        <v>162</v>
      </c>
      <c r="E5" s="181" t="s">
        <v>163</v>
      </c>
      <c r="F5" s="181" t="s">
        <v>164</v>
      </c>
      <c r="G5" s="181" t="s">
        <v>165</v>
      </c>
      <c r="H5" s="181" t="s">
        <v>166</v>
      </c>
      <c r="I5" s="181" t="s">
        <v>167</v>
      </c>
      <c r="J5" s="181" t="s">
        <v>168</v>
      </c>
      <c r="K5" s="181" t="s">
        <v>29</v>
      </c>
      <c r="L5" s="181" t="s">
        <v>5</v>
      </c>
      <c r="M5" s="181" t="s">
        <v>164</v>
      </c>
      <c r="N5" s="181" t="s">
        <v>19</v>
      </c>
      <c r="O5" s="181" t="s">
        <v>12</v>
      </c>
      <c r="P5" s="181" t="s">
        <v>13</v>
      </c>
      <c r="Q5" s="181" t="s">
        <v>10</v>
      </c>
      <c r="R5" s="181" t="s">
        <v>18</v>
      </c>
      <c r="S5" s="181" t="s">
        <v>17</v>
      </c>
      <c r="T5" s="181" t="s">
        <v>15</v>
      </c>
      <c r="U5" s="181" t="s">
        <v>165</v>
      </c>
      <c r="V5" s="181" t="s">
        <v>27</v>
      </c>
      <c r="W5" s="181" t="s">
        <v>21</v>
      </c>
      <c r="X5" s="181" t="s">
        <v>22</v>
      </c>
      <c r="Y5" s="181" t="s">
        <v>23</v>
      </c>
      <c r="Z5" s="181" t="s">
        <v>24</v>
      </c>
      <c r="AA5" s="181" t="s">
        <v>25</v>
      </c>
      <c r="AB5" s="181" t="s">
        <v>26</v>
      </c>
      <c r="AC5" s="181" t="s">
        <v>169</v>
      </c>
      <c r="AD5" s="181" t="s">
        <v>9</v>
      </c>
      <c r="AE5" s="181" t="s">
        <v>6</v>
      </c>
      <c r="AF5" s="181" t="s">
        <v>8</v>
      </c>
      <c r="AG5" s="181" t="s">
        <v>14</v>
      </c>
      <c r="AH5" s="181" t="s">
        <v>731</v>
      </c>
      <c r="AI5" s="181" t="s">
        <v>28</v>
      </c>
      <c r="AJ5" s="181"/>
      <c r="AK5" s="181"/>
    </row>
    <row r="6" spans="1:39" ht="16.350000000000001" customHeight="1">
      <c r="A6" s="182" t="s">
        <v>170</v>
      </c>
      <c r="B6" s="183">
        <v>0</v>
      </c>
      <c r="C6" s="183">
        <v>0</v>
      </c>
      <c r="D6" s="183">
        <v>0</v>
      </c>
      <c r="E6" s="183">
        <v>0</v>
      </c>
      <c r="F6" s="183">
        <v>0</v>
      </c>
      <c r="G6" s="183">
        <v>0</v>
      </c>
      <c r="H6" s="183">
        <v>0</v>
      </c>
      <c r="I6" s="183">
        <v>0</v>
      </c>
      <c r="J6" s="183">
        <v>0</v>
      </c>
      <c r="K6" s="183">
        <v>0</v>
      </c>
      <c r="L6" s="183">
        <v>0</v>
      </c>
      <c r="M6" s="183">
        <v>0</v>
      </c>
      <c r="N6" s="183">
        <v>0</v>
      </c>
      <c r="O6" s="183">
        <v>0</v>
      </c>
      <c r="P6" s="183">
        <v>0</v>
      </c>
      <c r="Q6" s="183">
        <v>0</v>
      </c>
      <c r="R6" s="183">
        <v>0</v>
      </c>
      <c r="S6" s="183">
        <v>0</v>
      </c>
      <c r="T6" s="183">
        <v>0</v>
      </c>
      <c r="U6" s="183">
        <v>0</v>
      </c>
      <c r="V6" s="183">
        <v>0</v>
      </c>
      <c r="W6" s="183">
        <v>0</v>
      </c>
      <c r="X6" s="183">
        <v>0</v>
      </c>
      <c r="Y6" s="183">
        <v>0</v>
      </c>
      <c r="Z6" s="183">
        <v>0</v>
      </c>
      <c r="AA6" s="183">
        <v>0</v>
      </c>
      <c r="AB6" s="183">
        <v>0</v>
      </c>
      <c r="AC6" s="183">
        <v>0</v>
      </c>
      <c r="AD6" s="183">
        <v>0</v>
      </c>
      <c r="AE6" s="183">
        <v>0</v>
      </c>
      <c r="AF6" s="183">
        <v>0</v>
      </c>
      <c r="AG6" s="183">
        <v>0</v>
      </c>
      <c r="AH6" s="183">
        <v>0</v>
      </c>
      <c r="AI6" s="183">
        <v>0</v>
      </c>
      <c r="AJ6" s="183"/>
      <c r="AK6" s="183"/>
    </row>
    <row r="7" spans="1:39" ht="16.350000000000001" customHeight="1">
      <c r="A7" s="182" t="s">
        <v>171</v>
      </c>
      <c r="B7" s="183">
        <v>0</v>
      </c>
      <c r="C7" s="183">
        <v>0</v>
      </c>
      <c r="D7" s="183">
        <v>0</v>
      </c>
      <c r="E7" s="183">
        <v>0</v>
      </c>
      <c r="F7" s="183">
        <v>0</v>
      </c>
      <c r="G7" s="183">
        <v>0</v>
      </c>
      <c r="H7" s="183">
        <v>0</v>
      </c>
      <c r="I7" s="183">
        <v>0</v>
      </c>
      <c r="J7" s="183">
        <v>0</v>
      </c>
      <c r="K7" s="183">
        <v>0</v>
      </c>
      <c r="L7" s="183">
        <v>0</v>
      </c>
      <c r="M7" s="183">
        <v>0</v>
      </c>
      <c r="N7" s="183">
        <v>0</v>
      </c>
      <c r="O7" s="183">
        <v>0</v>
      </c>
      <c r="P7" s="183">
        <v>0</v>
      </c>
      <c r="Q7" s="183">
        <v>0</v>
      </c>
      <c r="R7" s="183">
        <v>0</v>
      </c>
      <c r="S7" s="183">
        <v>0</v>
      </c>
      <c r="T7" s="183">
        <v>0</v>
      </c>
      <c r="U7" s="183">
        <v>0</v>
      </c>
      <c r="V7" s="183">
        <v>0</v>
      </c>
      <c r="W7" s="183">
        <v>0</v>
      </c>
      <c r="X7" s="183">
        <v>0</v>
      </c>
      <c r="Y7" s="183">
        <v>0</v>
      </c>
      <c r="Z7" s="183">
        <v>0</v>
      </c>
      <c r="AA7" s="183">
        <v>0</v>
      </c>
      <c r="AB7" s="183">
        <v>0</v>
      </c>
      <c r="AC7" s="183">
        <v>0</v>
      </c>
      <c r="AD7" s="183">
        <v>0</v>
      </c>
      <c r="AE7" s="183">
        <v>0</v>
      </c>
      <c r="AF7" s="183">
        <v>0</v>
      </c>
      <c r="AG7" s="183">
        <v>0</v>
      </c>
      <c r="AH7" s="183">
        <v>0</v>
      </c>
      <c r="AI7" s="183">
        <v>0</v>
      </c>
      <c r="AJ7" s="183"/>
      <c r="AK7" s="183"/>
    </row>
    <row r="8" spans="1:39" ht="16.350000000000001" customHeight="1">
      <c r="A8" s="182" t="s">
        <v>172</v>
      </c>
      <c r="B8" s="183">
        <v>0</v>
      </c>
      <c r="C8" s="183">
        <v>0</v>
      </c>
      <c r="D8" s="183">
        <v>0</v>
      </c>
      <c r="E8" s="183">
        <v>0</v>
      </c>
      <c r="F8" s="183">
        <v>0</v>
      </c>
      <c r="G8" s="183">
        <v>0</v>
      </c>
      <c r="H8" s="183">
        <v>0</v>
      </c>
      <c r="I8" s="183">
        <v>0</v>
      </c>
      <c r="J8" s="183">
        <v>0</v>
      </c>
      <c r="K8" s="183">
        <v>0</v>
      </c>
      <c r="L8" s="183">
        <v>0</v>
      </c>
      <c r="M8" s="183">
        <v>0</v>
      </c>
      <c r="N8" s="183">
        <v>0</v>
      </c>
      <c r="O8" s="183">
        <v>0</v>
      </c>
      <c r="P8" s="183">
        <v>0</v>
      </c>
      <c r="Q8" s="183">
        <v>0</v>
      </c>
      <c r="R8" s="183">
        <v>0</v>
      </c>
      <c r="S8" s="183">
        <v>0</v>
      </c>
      <c r="T8" s="183">
        <v>0</v>
      </c>
      <c r="U8" s="183">
        <v>0</v>
      </c>
      <c r="V8" s="183">
        <v>0</v>
      </c>
      <c r="W8" s="183">
        <v>0</v>
      </c>
      <c r="X8" s="183">
        <v>0</v>
      </c>
      <c r="Y8" s="183">
        <v>0</v>
      </c>
      <c r="Z8" s="183">
        <v>0</v>
      </c>
      <c r="AA8" s="183">
        <v>0</v>
      </c>
      <c r="AB8" s="183">
        <v>0</v>
      </c>
      <c r="AC8" s="183">
        <v>0</v>
      </c>
      <c r="AD8" s="183">
        <v>0</v>
      </c>
      <c r="AE8" s="183">
        <v>0</v>
      </c>
      <c r="AF8" s="183">
        <v>0</v>
      </c>
      <c r="AG8" s="183">
        <v>0</v>
      </c>
      <c r="AH8" s="183">
        <v>0</v>
      </c>
      <c r="AI8" s="183">
        <v>0</v>
      </c>
      <c r="AJ8" s="183"/>
      <c r="AK8" s="183"/>
    </row>
    <row r="9" spans="1:39" ht="16.350000000000001" customHeight="1">
      <c r="A9" s="182" t="s">
        <v>173</v>
      </c>
      <c r="B9" s="183">
        <v>0</v>
      </c>
      <c r="C9" s="183">
        <v>0</v>
      </c>
      <c r="D9" s="183">
        <v>0</v>
      </c>
      <c r="E9" s="183">
        <v>0</v>
      </c>
      <c r="F9" s="183">
        <v>0</v>
      </c>
      <c r="G9" s="183">
        <v>0</v>
      </c>
      <c r="H9" s="183">
        <v>0</v>
      </c>
      <c r="I9" s="183">
        <v>0</v>
      </c>
      <c r="J9" s="183">
        <v>0</v>
      </c>
      <c r="K9" s="183">
        <v>0</v>
      </c>
      <c r="L9" s="183">
        <v>0</v>
      </c>
      <c r="M9" s="183">
        <v>0</v>
      </c>
      <c r="N9" s="183">
        <v>0</v>
      </c>
      <c r="O9" s="183">
        <v>0</v>
      </c>
      <c r="P9" s="183">
        <v>0</v>
      </c>
      <c r="Q9" s="183">
        <v>0</v>
      </c>
      <c r="R9" s="183">
        <v>0</v>
      </c>
      <c r="S9" s="183">
        <v>0</v>
      </c>
      <c r="T9" s="183">
        <v>0</v>
      </c>
      <c r="U9" s="183">
        <v>0</v>
      </c>
      <c r="V9" s="183">
        <v>0</v>
      </c>
      <c r="W9" s="183">
        <v>0</v>
      </c>
      <c r="X9" s="183">
        <v>0</v>
      </c>
      <c r="Y9" s="183">
        <v>0</v>
      </c>
      <c r="Z9" s="183">
        <v>0</v>
      </c>
      <c r="AA9" s="183">
        <v>0</v>
      </c>
      <c r="AB9" s="183">
        <v>0</v>
      </c>
      <c r="AC9" s="183">
        <v>0</v>
      </c>
      <c r="AD9" s="183">
        <v>0</v>
      </c>
      <c r="AE9" s="183">
        <v>0</v>
      </c>
      <c r="AF9" s="183">
        <v>0</v>
      </c>
      <c r="AG9" s="183">
        <v>0</v>
      </c>
      <c r="AH9" s="183">
        <v>0</v>
      </c>
      <c r="AI9" s="183">
        <v>0</v>
      </c>
      <c r="AJ9" s="183"/>
      <c r="AK9" s="183"/>
    </row>
    <row r="10" spans="1:39" ht="16.350000000000001" customHeight="1">
      <c r="A10" s="182" t="s">
        <v>174</v>
      </c>
      <c r="B10" s="183">
        <v>0</v>
      </c>
      <c r="C10" s="183">
        <v>0</v>
      </c>
      <c r="D10" s="183">
        <v>0</v>
      </c>
      <c r="E10" s="183">
        <v>0</v>
      </c>
      <c r="F10" s="183">
        <v>0</v>
      </c>
      <c r="G10" s="183">
        <v>0</v>
      </c>
      <c r="H10" s="183">
        <v>0</v>
      </c>
      <c r="I10" s="183">
        <v>0</v>
      </c>
      <c r="J10" s="183">
        <v>0</v>
      </c>
      <c r="K10" s="183">
        <v>0</v>
      </c>
      <c r="L10" s="183">
        <v>0</v>
      </c>
      <c r="M10" s="183">
        <v>0</v>
      </c>
      <c r="N10" s="183">
        <v>0</v>
      </c>
      <c r="O10" s="183">
        <v>0</v>
      </c>
      <c r="P10" s="183">
        <v>0</v>
      </c>
      <c r="Q10" s="183">
        <v>0</v>
      </c>
      <c r="R10" s="183">
        <v>0</v>
      </c>
      <c r="S10" s="183">
        <v>0</v>
      </c>
      <c r="T10" s="183">
        <v>0</v>
      </c>
      <c r="U10" s="183">
        <v>0</v>
      </c>
      <c r="V10" s="183">
        <v>0</v>
      </c>
      <c r="W10" s="183">
        <v>0</v>
      </c>
      <c r="X10" s="183">
        <v>0</v>
      </c>
      <c r="Y10" s="183">
        <v>0</v>
      </c>
      <c r="Z10" s="183">
        <v>0</v>
      </c>
      <c r="AA10" s="183">
        <v>0</v>
      </c>
      <c r="AB10" s="183">
        <v>0</v>
      </c>
      <c r="AC10" s="183">
        <v>0</v>
      </c>
      <c r="AD10" s="183">
        <v>0</v>
      </c>
      <c r="AE10" s="183">
        <v>0</v>
      </c>
      <c r="AF10" s="183">
        <v>0</v>
      </c>
      <c r="AG10" s="183">
        <v>0</v>
      </c>
      <c r="AH10" s="183">
        <v>0</v>
      </c>
      <c r="AI10" s="183">
        <v>0</v>
      </c>
      <c r="AJ10" s="183"/>
      <c r="AK10" s="183"/>
    </row>
    <row r="11" spans="1:39" ht="16.350000000000001" customHeight="1">
      <c r="A11" s="182" t="s">
        <v>175</v>
      </c>
      <c r="B11" s="183">
        <v>0</v>
      </c>
      <c r="C11" s="183">
        <v>0</v>
      </c>
      <c r="D11" s="183">
        <v>0</v>
      </c>
      <c r="E11" s="183">
        <v>0</v>
      </c>
      <c r="F11" s="183">
        <v>0</v>
      </c>
      <c r="G11" s="183">
        <v>0</v>
      </c>
      <c r="H11" s="183">
        <v>0</v>
      </c>
      <c r="I11" s="183">
        <v>0</v>
      </c>
      <c r="J11" s="183">
        <v>0</v>
      </c>
      <c r="K11" s="183">
        <v>0</v>
      </c>
      <c r="L11" s="183">
        <v>0</v>
      </c>
      <c r="M11" s="183">
        <v>0</v>
      </c>
      <c r="N11" s="183">
        <v>0</v>
      </c>
      <c r="O11" s="183">
        <v>0</v>
      </c>
      <c r="P11" s="183">
        <v>0</v>
      </c>
      <c r="Q11" s="183">
        <v>0</v>
      </c>
      <c r="R11" s="183">
        <v>0</v>
      </c>
      <c r="S11" s="183">
        <v>0</v>
      </c>
      <c r="T11" s="183">
        <v>0</v>
      </c>
      <c r="U11" s="183">
        <v>0</v>
      </c>
      <c r="V11" s="183">
        <v>0</v>
      </c>
      <c r="W11" s="183">
        <v>0</v>
      </c>
      <c r="X11" s="183">
        <v>0</v>
      </c>
      <c r="Y11" s="183">
        <v>0</v>
      </c>
      <c r="Z11" s="183">
        <v>0</v>
      </c>
      <c r="AA11" s="183">
        <v>0</v>
      </c>
      <c r="AB11" s="183">
        <v>0</v>
      </c>
      <c r="AC11" s="183">
        <v>0</v>
      </c>
      <c r="AD11" s="183">
        <v>0</v>
      </c>
      <c r="AE11" s="183">
        <v>0</v>
      </c>
      <c r="AF11" s="183">
        <v>0</v>
      </c>
      <c r="AG11" s="183">
        <v>0</v>
      </c>
      <c r="AH11" s="183">
        <v>0</v>
      </c>
      <c r="AI11" s="183">
        <v>0</v>
      </c>
      <c r="AJ11" s="183"/>
      <c r="AK11" s="183"/>
    </row>
    <row r="12" spans="1:39" ht="16.350000000000001" customHeight="1">
      <c r="A12" s="182" t="s">
        <v>176</v>
      </c>
      <c r="B12" s="183">
        <v>0</v>
      </c>
      <c r="C12" s="183">
        <v>0</v>
      </c>
      <c r="D12" s="183">
        <v>0</v>
      </c>
      <c r="E12" s="183">
        <v>0</v>
      </c>
      <c r="F12" s="183">
        <v>0</v>
      </c>
      <c r="G12" s="183">
        <v>0</v>
      </c>
      <c r="H12" s="183">
        <v>0</v>
      </c>
      <c r="I12" s="183">
        <v>0</v>
      </c>
      <c r="J12" s="183">
        <v>0</v>
      </c>
      <c r="K12" s="183">
        <v>0</v>
      </c>
      <c r="L12" s="183">
        <v>0</v>
      </c>
      <c r="M12" s="183">
        <v>0</v>
      </c>
      <c r="N12" s="183">
        <v>0</v>
      </c>
      <c r="O12" s="183">
        <v>0</v>
      </c>
      <c r="P12" s="183">
        <v>0</v>
      </c>
      <c r="Q12" s="183">
        <v>0</v>
      </c>
      <c r="R12" s="183">
        <v>0</v>
      </c>
      <c r="S12" s="183">
        <v>0</v>
      </c>
      <c r="T12" s="183">
        <v>0</v>
      </c>
      <c r="U12" s="183">
        <v>0</v>
      </c>
      <c r="V12" s="183">
        <v>0</v>
      </c>
      <c r="W12" s="183">
        <v>0</v>
      </c>
      <c r="X12" s="183">
        <v>0</v>
      </c>
      <c r="Y12" s="183">
        <v>0</v>
      </c>
      <c r="Z12" s="183">
        <v>0</v>
      </c>
      <c r="AA12" s="183">
        <v>0</v>
      </c>
      <c r="AB12" s="183">
        <v>0</v>
      </c>
      <c r="AC12" s="183">
        <v>0</v>
      </c>
      <c r="AD12" s="183">
        <v>0</v>
      </c>
      <c r="AE12" s="183">
        <v>0</v>
      </c>
      <c r="AF12" s="183">
        <v>0</v>
      </c>
      <c r="AG12" s="183">
        <v>0</v>
      </c>
      <c r="AH12" s="183">
        <v>0</v>
      </c>
      <c r="AI12" s="183">
        <v>0</v>
      </c>
      <c r="AJ12" s="183"/>
      <c r="AK12" s="183"/>
    </row>
    <row r="13" spans="1:39" ht="16.350000000000001" customHeight="1">
      <c r="A13" s="182" t="s">
        <v>177</v>
      </c>
      <c r="B13" s="183">
        <v>0</v>
      </c>
      <c r="C13" s="183">
        <v>0</v>
      </c>
      <c r="D13" s="183">
        <v>0</v>
      </c>
      <c r="E13" s="183">
        <v>0</v>
      </c>
      <c r="F13" s="183">
        <v>0</v>
      </c>
      <c r="G13" s="183">
        <v>0</v>
      </c>
      <c r="H13" s="183">
        <v>0</v>
      </c>
      <c r="I13" s="183">
        <v>0</v>
      </c>
      <c r="J13" s="183">
        <v>0</v>
      </c>
      <c r="K13" s="183">
        <v>0</v>
      </c>
      <c r="L13" s="183">
        <v>0</v>
      </c>
      <c r="M13" s="183">
        <v>0</v>
      </c>
      <c r="N13" s="183">
        <v>0</v>
      </c>
      <c r="O13" s="183">
        <v>0</v>
      </c>
      <c r="P13" s="183">
        <v>0</v>
      </c>
      <c r="Q13" s="183">
        <v>0</v>
      </c>
      <c r="R13" s="183">
        <v>0</v>
      </c>
      <c r="S13" s="183">
        <v>0</v>
      </c>
      <c r="T13" s="183">
        <v>0</v>
      </c>
      <c r="U13" s="183">
        <v>0</v>
      </c>
      <c r="V13" s="183">
        <v>0</v>
      </c>
      <c r="W13" s="183">
        <v>0</v>
      </c>
      <c r="X13" s="183">
        <v>0</v>
      </c>
      <c r="Y13" s="183">
        <v>0</v>
      </c>
      <c r="Z13" s="183">
        <v>0</v>
      </c>
      <c r="AA13" s="183">
        <v>0</v>
      </c>
      <c r="AB13" s="183">
        <v>0</v>
      </c>
      <c r="AC13" s="183">
        <v>0</v>
      </c>
      <c r="AD13" s="183">
        <v>0</v>
      </c>
      <c r="AE13" s="183">
        <v>0</v>
      </c>
      <c r="AF13" s="183">
        <v>0</v>
      </c>
      <c r="AG13" s="183">
        <v>0</v>
      </c>
      <c r="AH13" s="183">
        <v>0</v>
      </c>
      <c r="AI13" s="183">
        <v>0</v>
      </c>
      <c r="AJ13" s="183"/>
      <c r="AK13" s="183"/>
    </row>
    <row r="14" spans="1:39" ht="16.350000000000001" customHeight="1">
      <c r="A14" s="182" t="s">
        <v>178</v>
      </c>
      <c r="B14" s="183">
        <v>0</v>
      </c>
      <c r="C14" s="183">
        <v>0</v>
      </c>
      <c r="D14" s="183">
        <v>0</v>
      </c>
      <c r="E14" s="183">
        <v>0</v>
      </c>
      <c r="F14" s="183">
        <v>0</v>
      </c>
      <c r="G14" s="183">
        <v>0</v>
      </c>
      <c r="H14" s="183">
        <v>0</v>
      </c>
      <c r="I14" s="183">
        <v>0</v>
      </c>
      <c r="J14" s="183">
        <v>0</v>
      </c>
      <c r="K14" s="183">
        <v>0</v>
      </c>
      <c r="L14" s="183">
        <v>0</v>
      </c>
      <c r="M14" s="183">
        <v>0</v>
      </c>
      <c r="N14" s="183">
        <v>0</v>
      </c>
      <c r="O14" s="183">
        <v>0</v>
      </c>
      <c r="P14" s="183">
        <v>0</v>
      </c>
      <c r="Q14" s="183">
        <v>0</v>
      </c>
      <c r="R14" s="183">
        <v>0</v>
      </c>
      <c r="S14" s="183">
        <v>0</v>
      </c>
      <c r="T14" s="183">
        <v>0</v>
      </c>
      <c r="U14" s="183">
        <v>0</v>
      </c>
      <c r="V14" s="183">
        <v>0</v>
      </c>
      <c r="W14" s="183">
        <v>0</v>
      </c>
      <c r="X14" s="183">
        <v>0</v>
      </c>
      <c r="Y14" s="183">
        <v>0</v>
      </c>
      <c r="Z14" s="183">
        <v>0</v>
      </c>
      <c r="AA14" s="183">
        <v>0</v>
      </c>
      <c r="AB14" s="183">
        <v>0</v>
      </c>
      <c r="AC14" s="183">
        <v>0</v>
      </c>
      <c r="AD14" s="183">
        <v>0</v>
      </c>
      <c r="AE14" s="183">
        <v>0</v>
      </c>
      <c r="AF14" s="183">
        <v>0</v>
      </c>
      <c r="AG14" s="183">
        <v>0</v>
      </c>
      <c r="AH14" s="183">
        <v>0</v>
      </c>
      <c r="AI14" s="183">
        <v>0</v>
      </c>
      <c r="AJ14" s="183"/>
      <c r="AK14" s="183"/>
    </row>
    <row r="15" spans="1:39" ht="16.350000000000001" customHeight="1">
      <c r="A15" s="182" t="s">
        <v>179</v>
      </c>
      <c r="B15" s="183">
        <v>0</v>
      </c>
      <c r="C15" s="183">
        <v>0</v>
      </c>
      <c r="D15" s="183">
        <v>0</v>
      </c>
      <c r="E15" s="183">
        <v>0</v>
      </c>
      <c r="F15" s="183">
        <v>0</v>
      </c>
      <c r="G15" s="183">
        <v>0</v>
      </c>
      <c r="H15" s="183">
        <v>0</v>
      </c>
      <c r="I15" s="183">
        <v>0</v>
      </c>
      <c r="J15" s="183">
        <v>0</v>
      </c>
      <c r="K15" s="183">
        <v>0</v>
      </c>
      <c r="L15" s="183">
        <v>0</v>
      </c>
      <c r="M15" s="183">
        <v>0</v>
      </c>
      <c r="N15" s="183">
        <v>0</v>
      </c>
      <c r="O15" s="183">
        <v>0</v>
      </c>
      <c r="P15" s="183">
        <v>0</v>
      </c>
      <c r="Q15" s="183">
        <v>0</v>
      </c>
      <c r="R15" s="183">
        <v>0</v>
      </c>
      <c r="S15" s="183">
        <v>0</v>
      </c>
      <c r="T15" s="183">
        <v>0</v>
      </c>
      <c r="U15" s="183">
        <v>0</v>
      </c>
      <c r="V15" s="183">
        <v>0</v>
      </c>
      <c r="W15" s="183">
        <v>0</v>
      </c>
      <c r="X15" s="183">
        <v>0</v>
      </c>
      <c r="Y15" s="183">
        <v>0</v>
      </c>
      <c r="Z15" s="183">
        <v>0</v>
      </c>
      <c r="AA15" s="183">
        <v>0</v>
      </c>
      <c r="AB15" s="183">
        <v>0</v>
      </c>
      <c r="AC15" s="183">
        <v>0</v>
      </c>
      <c r="AD15" s="183">
        <v>0</v>
      </c>
      <c r="AE15" s="183">
        <v>0</v>
      </c>
      <c r="AF15" s="183">
        <v>0</v>
      </c>
      <c r="AG15" s="183">
        <v>0</v>
      </c>
      <c r="AH15" s="183">
        <v>0</v>
      </c>
      <c r="AI15" s="183">
        <v>0</v>
      </c>
      <c r="AJ15" s="183"/>
      <c r="AK15" s="183"/>
    </row>
    <row r="16" spans="1:39" ht="16.350000000000001" customHeight="1">
      <c r="A16" s="182" t="s">
        <v>180</v>
      </c>
      <c r="B16" s="183">
        <v>0</v>
      </c>
      <c r="C16" s="183">
        <v>0</v>
      </c>
      <c r="D16" s="183">
        <v>0</v>
      </c>
      <c r="E16" s="183">
        <v>0</v>
      </c>
      <c r="F16" s="183">
        <v>0</v>
      </c>
      <c r="G16" s="183">
        <v>0</v>
      </c>
      <c r="H16" s="183">
        <v>0</v>
      </c>
      <c r="I16" s="183">
        <v>0</v>
      </c>
      <c r="J16" s="183">
        <v>0</v>
      </c>
      <c r="K16" s="183">
        <v>0</v>
      </c>
      <c r="L16" s="183">
        <v>0</v>
      </c>
      <c r="M16" s="183">
        <v>0</v>
      </c>
      <c r="N16" s="183">
        <v>0</v>
      </c>
      <c r="O16" s="183">
        <v>0</v>
      </c>
      <c r="P16" s="183">
        <v>0</v>
      </c>
      <c r="Q16" s="183">
        <v>0</v>
      </c>
      <c r="R16" s="183">
        <v>0</v>
      </c>
      <c r="S16" s="183">
        <v>0</v>
      </c>
      <c r="T16" s="183">
        <v>0</v>
      </c>
      <c r="U16" s="183">
        <v>0</v>
      </c>
      <c r="V16" s="183">
        <v>0</v>
      </c>
      <c r="W16" s="183">
        <v>0</v>
      </c>
      <c r="X16" s="183">
        <v>0</v>
      </c>
      <c r="Y16" s="183">
        <v>0</v>
      </c>
      <c r="Z16" s="183">
        <v>0</v>
      </c>
      <c r="AA16" s="183">
        <v>0</v>
      </c>
      <c r="AB16" s="183">
        <v>0</v>
      </c>
      <c r="AC16" s="183">
        <v>0</v>
      </c>
      <c r="AD16" s="183">
        <v>0</v>
      </c>
      <c r="AE16" s="183">
        <v>0</v>
      </c>
      <c r="AF16" s="183">
        <v>0</v>
      </c>
      <c r="AG16" s="183">
        <v>0</v>
      </c>
      <c r="AH16" s="183">
        <v>0</v>
      </c>
      <c r="AI16" s="183">
        <v>0</v>
      </c>
      <c r="AJ16" s="183"/>
      <c r="AK16" s="183"/>
    </row>
    <row r="17" spans="1:37" ht="16.350000000000001" customHeight="1">
      <c r="A17" s="182" t="s">
        <v>181</v>
      </c>
      <c r="B17" s="183">
        <v>0</v>
      </c>
      <c r="C17" s="183">
        <v>0</v>
      </c>
      <c r="D17" s="183">
        <v>0</v>
      </c>
      <c r="E17" s="183">
        <v>0</v>
      </c>
      <c r="F17" s="183">
        <v>0</v>
      </c>
      <c r="G17" s="183">
        <v>0</v>
      </c>
      <c r="H17" s="183">
        <v>0</v>
      </c>
      <c r="I17" s="183">
        <v>0</v>
      </c>
      <c r="J17" s="183">
        <v>0</v>
      </c>
      <c r="K17" s="183">
        <v>0</v>
      </c>
      <c r="L17" s="183">
        <v>0</v>
      </c>
      <c r="M17" s="183">
        <v>0</v>
      </c>
      <c r="N17" s="183">
        <v>0</v>
      </c>
      <c r="O17" s="183">
        <v>0</v>
      </c>
      <c r="P17" s="183">
        <v>0</v>
      </c>
      <c r="Q17" s="183">
        <v>0</v>
      </c>
      <c r="R17" s="183">
        <v>0</v>
      </c>
      <c r="S17" s="183">
        <v>0</v>
      </c>
      <c r="T17" s="183">
        <v>0</v>
      </c>
      <c r="U17" s="183">
        <v>0</v>
      </c>
      <c r="V17" s="183">
        <v>0</v>
      </c>
      <c r="W17" s="183">
        <v>0</v>
      </c>
      <c r="X17" s="183">
        <v>0</v>
      </c>
      <c r="Y17" s="183">
        <v>0</v>
      </c>
      <c r="Z17" s="183">
        <v>0</v>
      </c>
      <c r="AA17" s="183">
        <v>0</v>
      </c>
      <c r="AB17" s="183">
        <v>0</v>
      </c>
      <c r="AC17" s="183">
        <v>0</v>
      </c>
      <c r="AD17" s="183">
        <v>0</v>
      </c>
      <c r="AE17" s="183">
        <v>0</v>
      </c>
      <c r="AF17" s="183">
        <v>0</v>
      </c>
      <c r="AG17" s="183">
        <v>0</v>
      </c>
      <c r="AH17" s="183">
        <v>0</v>
      </c>
      <c r="AI17" s="183">
        <v>0</v>
      </c>
      <c r="AJ17" s="183"/>
      <c r="AK17" s="183"/>
    </row>
    <row r="18" spans="1:37" ht="16.350000000000001" customHeight="1">
      <c r="A18" s="182" t="s">
        <v>182</v>
      </c>
      <c r="B18" s="183">
        <v>0</v>
      </c>
      <c r="C18" s="183">
        <v>0</v>
      </c>
      <c r="D18" s="183">
        <v>0</v>
      </c>
      <c r="E18" s="183">
        <v>0</v>
      </c>
      <c r="F18" s="183">
        <v>0</v>
      </c>
      <c r="G18" s="183">
        <v>0</v>
      </c>
      <c r="H18" s="183">
        <v>0</v>
      </c>
      <c r="I18" s="183">
        <v>0</v>
      </c>
      <c r="J18" s="183">
        <v>0</v>
      </c>
      <c r="K18" s="183">
        <v>0</v>
      </c>
      <c r="L18" s="183">
        <v>0</v>
      </c>
      <c r="M18" s="183">
        <v>0</v>
      </c>
      <c r="N18" s="183">
        <v>0</v>
      </c>
      <c r="O18" s="183">
        <v>0</v>
      </c>
      <c r="P18" s="183">
        <v>0</v>
      </c>
      <c r="Q18" s="183">
        <v>0</v>
      </c>
      <c r="R18" s="183">
        <v>0</v>
      </c>
      <c r="S18" s="183">
        <v>0</v>
      </c>
      <c r="T18" s="183">
        <v>0</v>
      </c>
      <c r="U18" s="183">
        <v>0</v>
      </c>
      <c r="V18" s="183">
        <v>0</v>
      </c>
      <c r="W18" s="183">
        <v>0</v>
      </c>
      <c r="X18" s="183">
        <v>0</v>
      </c>
      <c r="Y18" s="183">
        <v>0</v>
      </c>
      <c r="Z18" s="183">
        <v>0</v>
      </c>
      <c r="AA18" s="183">
        <v>0</v>
      </c>
      <c r="AB18" s="183">
        <v>0</v>
      </c>
      <c r="AC18" s="183">
        <v>0</v>
      </c>
      <c r="AD18" s="183">
        <v>0</v>
      </c>
      <c r="AE18" s="183">
        <v>0</v>
      </c>
      <c r="AF18" s="183">
        <v>0</v>
      </c>
      <c r="AG18" s="183">
        <v>0</v>
      </c>
      <c r="AH18" s="183">
        <v>0</v>
      </c>
      <c r="AI18" s="183">
        <v>0</v>
      </c>
      <c r="AJ18" s="183"/>
      <c r="AK18" s="183"/>
    </row>
    <row r="19" spans="1:37" ht="16.350000000000001" customHeight="1">
      <c r="A19" s="182" t="s">
        <v>183</v>
      </c>
      <c r="B19" s="183">
        <v>0</v>
      </c>
      <c r="C19" s="183">
        <v>0</v>
      </c>
      <c r="D19" s="183">
        <v>0</v>
      </c>
      <c r="E19" s="183">
        <v>0</v>
      </c>
      <c r="F19" s="183">
        <v>0</v>
      </c>
      <c r="G19" s="183">
        <v>0</v>
      </c>
      <c r="H19" s="183">
        <v>0</v>
      </c>
      <c r="I19" s="183">
        <v>0</v>
      </c>
      <c r="J19" s="183">
        <v>0</v>
      </c>
      <c r="K19" s="183">
        <v>0</v>
      </c>
      <c r="L19" s="183">
        <v>0</v>
      </c>
      <c r="M19" s="183">
        <v>0</v>
      </c>
      <c r="N19" s="183">
        <v>0</v>
      </c>
      <c r="O19" s="183">
        <v>0</v>
      </c>
      <c r="P19" s="183">
        <v>0</v>
      </c>
      <c r="Q19" s="183">
        <v>0</v>
      </c>
      <c r="R19" s="183">
        <v>0</v>
      </c>
      <c r="S19" s="183">
        <v>0</v>
      </c>
      <c r="T19" s="183">
        <v>0</v>
      </c>
      <c r="U19" s="183">
        <v>0</v>
      </c>
      <c r="V19" s="183">
        <v>0</v>
      </c>
      <c r="W19" s="183">
        <v>0</v>
      </c>
      <c r="X19" s="183">
        <v>0</v>
      </c>
      <c r="Y19" s="183">
        <v>0</v>
      </c>
      <c r="Z19" s="183">
        <v>0</v>
      </c>
      <c r="AA19" s="183">
        <v>0</v>
      </c>
      <c r="AB19" s="183">
        <v>0</v>
      </c>
      <c r="AC19" s="183">
        <v>0</v>
      </c>
      <c r="AD19" s="183">
        <v>0</v>
      </c>
      <c r="AE19" s="183">
        <v>0</v>
      </c>
      <c r="AF19" s="183">
        <v>0</v>
      </c>
      <c r="AG19" s="183">
        <v>0</v>
      </c>
      <c r="AH19" s="183">
        <v>0</v>
      </c>
      <c r="AI19" s="183">
        <v>0</v>
      </c>
      <c r="AJ19" s="183"/>
      <c r="AK19" s="183"/>
    </row>
    <row r="20" spans="1:37" ht="16.350000000000001" customHeight="1">
      <c r="A20" s="182" t="s">
        <v>184</v>
      </c>
      <c r="B20" s="183">
        <v>0</v>
      </c>
      <c r="C20" s="183">
        <v>0</v>
      </c>
      <c r="D20" s="183">
        <v>0</v>
      </c>
      <c r="E20" s="183">
        <v>0</v>
      </c>
      <c r="F20" s="183">
        <v>0</v>
      </c>
      <c r="G20" s="183">
        <v>0</v>
      </c>
      <c r="H20" s="183">
        <v>0</v>
      </c>
      <c r="I20" s="183">
        <v>0</v>
      </c>
      <c r="J20" s="183">
        <v>0</v>
      </c>
      <c r="K20" s="183">
        <v>0</v>
      </c>
      <c r="L20" s="183">
        <v>0</v>
      </c>
      <c r="M20" s="183">
        <v>0</v>
      </c>
      <c r="N20" s="183">
        <v>0</v>
      </c>
      <c r="O20" s="183">
        <v>0</v>
      </c>
      <c r="P20" s="183">
        <v>0</v>
      </c>
      <c r="Q20" s="183">
        <v>0</v>
      </c>
      <c r="R20" s="183">
        <v>0</v>
      </c>
      <c r="S20" s="183">
        <v>0</v>
      </c>
      <c r="T20" s="183">
        <v>0</v>
      </c>
      <c r="U20" s="183">
        <v>0</v>
      </c>
      <c r="V20" s="183">
        <v>0</v>
      </c>
      <c r="W20" s="183">
        <v>0</v>
      </c>
      <c r="X20" s="183">
        <v>0</v>
      </c>
      <c r="Y20" s="183">
        <v>0</v>
      </c>
      <c r="Z20" s="183">
        <v>0</v>
      </c>
      <c r="AA20" s="183">
        <v>0</v>
      </c>
      <c r="AB20" s="183">
        <v>0</v>
      </c>
      <c r="AC20" s="183">
        <v>0</v>
      </c>
      <c r="AD20" s="183">
        <v>0</v>
      </c>
      <c r="AE20" s="183">
        <v>0</v>
      </c>
      <c r="AF20" s="183">
        <v>0</v>
      </c>
      <c r="AG20" s="183">
        <v>0</v>
      </c>
      <c r="AH20" s="183">
        <v>0</v>
      </c>
      <c r="AI20" s="183">
        <v>0</v>
      </c>
      <c r="AJ20" s="183"/>
      <c r="AK20" s="183"/>
    </row>
    <row r="21" spans="1:37" ht="16.350000000000001" customHeight="1">
      <c r="A21" s="182" t="s">
        <v>185</v>
      </c>
      <c r="B21" s="183">
        <v>0</v>
      </c>
      <c r="C21" s="183">
        <v>0</v>
      </c>
      <c r="D21" s="183">
        <v>0</v>
      </c>
      <c r="E21" s="183">
        <v>0</v>
      </c>
      <c r="F21" s="183">
        <v>0</v>
      </c>
      <c r="G21" s="183">
        <v>0</v>
      </c>
      <c r="H21" s="183">
        <v>0</v>
      </c>
      <c r="I21" s="183">
        <v>0</v>
      </c>
      <c r="J21" s="183">
        <v>0</v>
      </c>
      <c r="K21" s="183">
        <v>0</v>
      </c>
      <c r="L21" s="183">
        <v>0</v>
      </c>
      <c r="M21" s="183">
        <v>0</v>
      </c>
      <c r="N21" s="183">
        <v>0</v>
      </c>
      <c r="O21" s="183">
        <v>0</v>
      </c>
      <c r="P21" s="183">
        <v>0</v>
      </c>
      <c r="Q21" s="183">
        <v>0</v>
      </c>
      <c r="R21" s="183">
        <v>0</v>
      </c>
      <c r="S21" s="183">
        <v>0</v>
      </c>
      <c r="T21" s="183">
        <v>0</v>
      </c>
      <c r="U21" s="183">
        <v>0</v>
      </c>
      <c r="V21" s="183">
        <v>0</v>
      </c>
      <c r="W21" s="183">
        <v>0</v>
      </c>
      <c r="X21" s="183">
        <v>0</v>
      </c>
      <c r="Y21" s="183">
        <v>0</v>
      </c>
      <c r="Z21" s="183">
        <v>0</v>
      </c>
      <c r="AA21" s="183">
        <v>0</v>
      </c>
      <c r="AB21" s="183">
        <v>0</v>
      </c>
      <c r="AC21" s="183">
        <v>0</v>
      </c>
      <c r="AD21" s="183">
        <v>0</v>
      </c>
      <c r="AE21" s="183">
        <v>0</v>
      </c>
      <c r="AF21" s="183">
        <v>0</v>
      </c>
      <c r="AG21" s="183">
        <v>0</v>
      </c>
      <c r="AH21" s="183">
        <v>0</v>
      </c>
      <c r="AI21" s="183">
        <v>0</v>
      </c>
      <c r="AJ21" s="183"/>
      <c r="AK21" s="183"/>
    </row>
    <row r="22" spans="1:37" ht="16.350000000000001" customHeight="1">
      <c r="A22" s="182" t="s">
        <v>186</v>
      </c>
      <c r="B22" s="183">
        <v>0</v>
      </c>
      <c r="C22" s="183">
        <v>0</v>
      </c>
      <c r="D22" s="183">
        <v>0</v>
      </c>
      <c r="E22" s="183">
        <v>0</v>
      </c>
      <c r="F22" s="183">
        <v>0</v>
      </c>
      <c r="G22" s="183">
        <v>0</v>
      </c>
      <c r="H22" s="183">
        <v>0</v>
      </c>
      <c r="I22" s="183">
        <v>0</v>
      </c>
      <c r="J22" s="183">
        <v>0</v>
      </c>
      <c r="K22" s="183">
        <v>0</v>
      </c>
      <c r="L22" s="183">
        <v>0</v>
      </c>
      <c r="M22" s="183">
        <v>0</v>
      </c>
      <c r="N22" s="183">
        <v>0</v>
      </c>
      <c r="O22" s="183">
        <v>0</v>
      </c>
      <c r="P22" s="183">
        <v>0</v>
      </c>
      <c r="Q22" s="183">
        <v>0</v>
      </c>
      <c r="R22" s="183">
        <v>0</v>
      </c>
      <c r="S22" s="183">
        <v>0</v>
      </c>
      <c r="T22" s="183">
        <v>0</v>
      </c>
      <c r="U22" s="183">
        <v>0</v>
      </c>
      <c r="V22" s="183">
        <v>0</v>
      </c>
      <c r="W22" s="183">
        <v>0</v>
      </c>
      <c r="X22" s="183">
        <v>0</v>
      </c>
      <c r="Y22" s="183">
        <v>0</v>
      </c>
      <c r="Z22" s="183">
        <v>0</v>
      </c>
      <c r="AA22" s="183">
        <v>0</v>
      </c>
      <c r="AB22" s="183">
        <v>0</v>
      </c>
      <c r="AC22" s="183">
        <v>0</v>
      </c>
      <c r="AD22" s="183">
        <v>0</v>
      </c>
      <c r="AE22" s="183">
        <v>0</v>
      </c>
      <c r="AF22" s="183">
        <v>0</v>
      </c>
      <c r="AG22" s="183">
        <v>0</v>
      </c>
      <c r="AH22" s="183">
        <v>0</v>
      </c>
      <c r="AI22" s="183">
        <v>0</v>
      </c>
      <c r="AJ22" s="183"/>
      <c r="AK22" s="183"/>
    </row>
    <row r="23" spans="1:37" ht="16.350000000000001" customHeight="1">
      <c r="A23" s="182" t="s">
        <v>187</v>
      </c>
      <c r="B23" s="183">
        <v>0</v>
      </c>
      <c r="C23" s="183">
        <v>0</v>
      </c>
      <c r="D23" s="183">
        <v>0</v>
      </c>
      <c r="E23" s="183">
        <v>0</v>
      </c>
      <c r="F23" s="183">
        <v>0</v>
      </c>
      <c r="G23" s="183">
        <v>0</v>
      </c>
      <c r="H23" s="183">
        <v>0</v>
      </c>
      <c r="I23" s="183">
        <v>0</v>
      </c>
      <c r="J23" s="183">
        <v>0</v>
      </c>
      <c r="K23" s="183">
        <v>0</v>
      </c>
      <c r="L23" s="183">
        <v>0</v>
      </c>
      <c r="M23" s="183">
        <v>0</v>
      </c>
      <c r="N23" s="183">
        <v>0</v>
      </c>
      <c r="O23" s="183">
        <v>0</v>
      </c>
      <c r="P23" s="183">
        <v>0</v>
      </c>
      <c r="Q23" s="183">
        <v>0</v>
      </c>
      <c r="R23" s="183">
        <v>0</v>
      </c>
      <c r="S23" s="183">
        <v>0</v>
      </c>
      <c r="T23" s="183">
        <v>0</v>
      </c>
      <c r="U23" s="183">
        <v>0</v>
      </c>
      <c r="V23" s="183">
        <v>0</v>
      </c>
      <c r="W23" s="183">
        <v>0</v>
      </c>
      <c r="X23" s="183">
        <v>0</v>
      </c>
      <c r="Y23" s="183">
        <v>0</v>
      </c>
      <c r="Z23" s="183">
        <v>0</v>
      </c>
      <c r="AA23" s="183">
        <v>0</v>
      </c>
      <c r="AB23" s="183">
        <v>0</v>
      </c>
      <c r="AC23" s="183">
        <v>0</v>
      </c>
      <c r="AD23" s="183">
        <v>0</v>
      </c>
      <c r="AE23" s="183">
        <v>0</v>
      </c>
      <c r="AF23" s="183">
        <v>0</v>
      </c>
      <c r="AG23" s="183">
        <v>0</v>
      </c>
      <c r="AH23" s="183">
        <v>0</v>
      </c>
      <c r="AI23" s="183">
        <v>0</v>
      </c>
      <c r="AJ23" s="183"/>
      <c r="AK23" s="183"/>
    </row>
    <row r="24" spans="1:37" ht="16.350000000000001" customHeight="1">
      <c r="A24" s="182" t="s">
        <v>188</v>
      </c>
      <c r="B24" s="183">
        <v>0</v>
      </c>
      <c r="C24" s="183">
        <v>0</v>
      </c>
      <c r="D24" s="183">
        <v>0</v>
      </c>
      <c r="E24" s="183">
        <v>0</v>
      </c>
      <c r="F24" s="183">
        <v>0</v>
      </c>
      <c r="G24" s="183">
        <v>0</v>
      </c>
      <c r="H24" s="183">
        <v>0</v>
      </c>
      <c r="I24" s="183">
        <v>0</v>
      </c>
      <c r="J24" s="183">
        <v>0</v>
      </c>
      <c r="K24" s="183">
        <v>0</v>
      </c>
      <c r="L24" s="183">
        <v>0</v>
      </c>
      <c r="M24" s="183">
        <v>0</v>
      </c>
      <c r="N24" s="183">
        <v>0</v>
      </c>
      <c r="O24" s="183">
        <v>0</v>
      </c>
      <c r="P24" s="183">
        <v>0</v>
      </c>
      <c r="Q24" s="183">
        <v>0</v>
      </c>
      <c r="R24" s="183">
        <v>0</v>
      </c>
      <c r="S24" s="183">
        <v>0</v>
      </c>
      <c r="T24" s="183">
        <v>0</v>
      </c>
      <c r="U24" s="183">
        <v>0</v>
      </c>
      <c r="V24" s="183">
        <v>0</v>
      </c>
      <c r="W24" s="183">
        <v>0</v>
      </c>
      <c r="X24" s="183">
        <v>0</v>
      </c>
      <c r="Y24" s="183">
        <v>0</v>
      </c>
      <c r="Z24" s="183">
        <v>0</v>
      </c>
      <c r="AA24" s="183">
        <v>0</v>
      </c>
      <c r="AB24" s="183">
        <v>0</v>
      </c>
      <c r="AC24" s="183">
        <v>0</v>
      </c>
      <c r="AD24" s="183">
        <v>0</v>
      </c>
      <c r="AE24" s="183">
        <v>0</v>
      </c>
      <c r="AF24" s="183">
        <v>0</v>
      </c>
      <c r="AG24" s="183">
        <v>0</v>
      </c>
      <c r="AH24" s="183">
        <v>0</v>
      </c>
      <c r="AI24" s="183">
        <v>0</v>
      </c>
      <c r="AJ24" s="183"/>
      <c r="AK24" s="183"/>
    </row>
    <row r="25" spans="1:37" ht="16.350000000000001" customHeight="1">
      <c r="A25" s="182" t="s">
        <v>189</v>
      </c>
      <c r="B25" s="183">
        <v>0</v>
      </c>
      <c r="C25" s="183">
        <v>0</v>
      </c>
      <c r="D25" s="183">
        <v>0</v>
      </c>
      <c r="E25" s="183">
        <v>0</v>
      </c>
      <c r="F25" s="183">
        <v>0</v>
      </c>
      <c r="G25" s="183">
        <v>0</v>
      </c>
      <c r="H25" s="183">
        <v>0</v>
      </c>
      <c r="I25" s="183">
        <v>0</v>
      </c>
      <c r="J25" s="183">
        <v>0</v>
      </c>
      <c r="K25" s="183">
        <v>0</v>
      </c>
      <c r="L25" s="183">
        <v>0</v>
      </c>
      <c r="M25" s="183">
        <v>0</v>
      </c>
      <c r="N25" s="183">
        <v>0</v>
      </c>
      <c r="O25" s="183">
        <v>0</v>
      </c>
      <c r="P25" s="183">
        <v>0</v>
      </c>
      <c r="Q25" s="183">
        <v>0</v>
      </c>
      <c r="R25" s="183">
        <v>0</v>
      </c>
      <c r="S25" s="183">
        <v>0</v>
      </c>
      <c r="T25" s="183">
        <v>0</v>
      </c>
      <c r="U25" s="183">
        <v>0</v>
      </c>
      <c r="V25" s="183">
        <v>0</v>
      </c>
      <c r="W25" s="183">
        <v>0</v>
      </c>
      <c r="X25" s="183">
        <v>0</v>
      </c>
      <c r="Y25" s="183">
        <v>0</v>
      </c>
      <c r="Z25" s="183">
        <v>0</v>
      </c>
      <c r="AA25" s="183">
        <v>0</v>
      </c>
      <c r="AB25" s="183">
        <v>0</v>
      </c>
      <c r="AC25" s="183">
        <v>0</v>
      </c>
      <c r="AD25" s="183">
        <v>0</v>
      </c>
      <c r="AE25" s="183">
        <v>0</v>
      </c>
      <c r="AF25" s="183">
        <v>0</v>
      </c>
      <c r="AG25" s="183">
        <v>0</v>
      </c>
      <c r="AH25" s="183">
        <v>0</v>
      </c>
      <c r="AI25" s="183">
        <v>0</v>
      </c>
      <c r="AJ25" s="183"/>
      <c r="AK25" s="183"/>
    </row>
    <row r="26" spans="1:37" ht="16.350000000000001" customHeight="1">
      <c r="A26" s="182" t="s">
        <v>190</v>
      </c>
      <c r="B26" s="183">
        <v>0</v>
      </c>
      <c r="C26" s="183">
        <v>0</v>
      </c>
      <c r="D26" s="183">
        <v>0</v>
      </c>
      <c r="E26" s="183">
        <v>0</v>
      </c>
      <c r="F26" s="183">
        <v>0</v>
      </c>
      <c r="G26" s="183">
        <v>0</v>
      </c>
      <c r="H26" s="183">
        <v>0</v>
      </c>
      <c r="I26" s="183">
        <v>0</v>
      </c>
      <c r="J26" s="183">
        <v>0</v>
      </c>
      <c r="K26" s="183">
        <v>0</v>
      </c>
      <c r="L26" s="183">
        <v>0</v>
      </c>
      <c r="M26" s="183">
        <v>0</v>
      </c>
      <c r="N26" s="183">
        <v>0</v>
      </c>
      <c r="O26" s="183">
        <v>0</v>
      </c>
      <c r="P26" s="183">
        <v>0</v>
      </c>
      <c r="Q26" s="183">
        <v>0</v>
      </c>
      <c r="R26" s="183">
        <v>0</v>
      </c>
      <c r="S26" s="183">
        <v>0</v>
      </c>
      <c r="T26" s="183">
        <v>0</v>
      </c>
      <c r="U26" s="183">
        <v>0</v>
      </c>
      <c r="V26" s="183">
        <v>0</v>
      </c>
      <c r="W26" s="183">
        <v>0</v>
      </c>
      <c r="X26" s="183">
        <v>0</v>
      </c>
      <c r="Y26" s="183">
        <v>0</v>
      </c>
      <c r="Z26" s="183">
        <v>0</v>
      </c>
      <c r="AA26" s="183">
        <v>0</v>
      </c>
      <c r="AB26" s="183">
        <v>0</v>
      </c>
      <c r="AC26" s="183">
        <v>0</v>
      </c>
      <c r="AD26" s="183">
        <v>0</v>
      </c>
      <c r="AE26" s="183">
        <v>0</v>
      </c>
      <c r="AF26" s="183">
        <v>0</v>
      </c>
      <c r="AG26" s="183">
        <v>0</v>
      </c>
      <c r="AH26" s="183">
        <v>0</v>
      </c>
      <c r="AI26" s="183">
        <v>0</v>
      </c>
      <c r="AJ26" s="183"/>
      <c r="AK26" s="183"/>
    </row>
    <row r="27" spans="1:37" ht="16.350000000000001" customHeight="1">
      <c r="A27" s="182" t="s">
        <v>191</v>
      </c>
      <c r="B27" s="183">
        <v>0</v>
      </c>
      <c r="C27" s="183">
        <v>0</v>
      </c>
      <c r="D27" s="183">
        <v>0</v>
      </c>
      <c r="E27" s="183">
        <v>0</v>
      </c>
      <c r="F27" s="183">
        <v>0</v>
      </c>
      <c r="G27" s="183">
        <v>0</v>
      </c>
      <c r="H27" s="183">
        <v>0</v>
      </c>
      <c r="I27" s="183">
        <v>0</v>
      </c>
      <c r="J27" s="183">
        <v>0</v>
      </c>
      <c r="K27" s="183">
        <v>0</v>
      </c>
      <c r="L27" s="183">
        <v>0</v>
      </c>
      <c r="M27" s="183">
        <v>0</v>
      </c>
      <c r="N27" s="183">
        <v>0</v>
      </c>
      <c r="O27" s="183">
        <v>0</v>
      </c>
      <c r="P27" s="183">
        <v>0</v>
      </c>
      <c r="Q27" s="183">
        <v>0</v>
      </c>
      <c r="R27" s="183">
        <v>0</v>
      </c>
      <c r="S27" s="183">
        <v>0</v>
      </c>
      <c r="T27" s="183">
        <v>0</v>
      </c>
      <c r="U27" s="183">
        <v>0</v>
      </c>
      <c r="V27" s="183">
        <v>0</v>
      </c>
      <c r="W27" s="183">
        <v>0</v>
      </c>
      <c r="X27" s="183">
        <v>0</v>
      </c>
      <c r="Y27" s="183">
        <v>0</v>
      </c>
      <c r="Z27" s="183">
        <v>0</v>
      </c>
      <c r="AA27" s="183">
        <v>0</v>
      </c>
      <c r="AB27" s="183">
        <v>0</v>
      </c>
      <c r="AC27" s="183">
        <v>0</v>
      </c>
      <c r="AD27" s="183">
        <v>0</v>
      </c>
      <c r="AE27" s="183">
        <v>0</v>
      </c>
      <c r="AF27" s="183">
        <v>0</v>
      </c>
      <c r="AG27" s="183">
        <v>0</v>
      </c>
      <c r="AH27" s="183">
        <v>0</v>
      </c>
      <c r="AI27" s="183">
        <v>0</v>
      </c>
      <c r="AJ27" s="183"/>
      <c r="AK27" s="183"/>
    </row>
    <row r="28" spans="1:37" ht="16.350000000000001" customHeight="1">
      <c r="A28" s="182" t="s">
        <v>192</v>
      </c>
      <c r="B28" s="183">
        <v>0</v>
      </c>
      <c r="C28" s="183">
        <v>0</v>
      </c>
      <c r="D28" s="183">
        <v>0</v>
      </c>
      <c r="E28" s="183">
        <v>0</v>
      </c>
      <c r="F28" s="183">
        <v>0</v>
      </c>
      <c r="G28" s="183">
        <v>0</v>
      </c>
      <c r="H28" s="183">
        <v>0</v>
      </c>
      <c r="I28" s="183">
        <v>0</v>
      </c>
      <c r="J28" s="183">
        <v>0</v>
      </c>
      <c r="K28" s="183">
        <v>0</v>
      </c>
      <c r="L28" s="183">
        <v>0</v>
      </c>
      <c r="M28" s="183">
        <v>0</v>
      </c>
      <c r="N28" s="183">
        <v>0</v>
      </c>
      <c r="O28" s="183">
        <v>0</v>
      </c>
      <c r="P28" s="183">
        <v>0</v>
      </c>
      <c r="Q28" s="183">
        <v>0</v>
      </c>
      <c r="R28" s="183">
        <v>0</v>
      </c>
      <c r="S28" s="183">
        <v>0</v>
      </c>
      <c r="T28" s="183">
        <v>0</v>
      </c>
      <c r="U28" s="183">
        <v>0</v>
      </c>
      <c r="V28" s="183">
        <v>0</v>
      </c>
      <c r="W28" s="183">
        <v>0</v>
      </c>
      <c r="X28" s="183">
        <v>0</v>
      </c>
      <c r="Y28" s="183">
        <v>0</v>
      </c>
      <c r="Z28" s="183">
        <v>0</v>
      </c>
      <c r="AA28" s="183">
        <v>0</v>
      </c>
      <c r="AB28" s="183">
        <v>0</v>
      </c>
      <c r="AC28" s="183">
        <v>0</v>
      </c>
      <c r="AD28" s="183">
        <v>0</v>
      </c>
      <c r="AE28" s="183">
        <v>0</v>
      </c>
      <c r="AF28" s="183">
        <v>0</v>
      </c>
      <c r="AG28" s="183">
        <v>0</v>
      </c>
      <c r="AH28" s="183">
        <v>0</v>
      </c>
      <c r="AI28" s="183">
        <v>0</v>
      </c>
      <c r="AJ28" s="183"/>
      <c r="AK28" s="183"/>
    </row>
    <row r="29" spans="1:37" ht="16.350000000000001" customHeight="1">
      <c r="A29" s="182" t="s">
        <v>193</v>
      </c>
      <c r="B29" s="183">
        <v>0</v>
      </c>
      <c r="C29" s="183">
        <v>0</v>
      </c>
      <c r="D29" s="183">
        <v>0</v>
      </c>
      <c r="E29" s="183">
        <v>0</v>
      </c>
      <c r="F29" s="183">
        <v>0</v>
      </c>
      <c r="G29" s="183">
        <v>0</v>
      </c>
      <c r="H29" s="183">
        <v>0</v>
      </c>
      <c r="I29" s="183">
        <v>0</v>
      </c>
      <c r="J29" s="183">
        <v>0</v>
      </c>
      <c r="K29" s="183">
        <v>0</v>
      </c>
      <c r="L29" s="183">
        <v>0</v>
      </c>
      <c r="M29" s="183">
        <v>0</v>
      </c>
      <c r="N29" s="183">
        <v>0</v>
      </c>
      <c r="O29" s="183">
        <v>0</v>
      </c>
      <c r="P29" s="183">
        <v>0</v>
      </c>
      <c r="Q29" s="183">
        <v>0</v>
      </c>
      <c r="R29" s="183">
        <v>0</v>
      </c>
      <c r="S29" s="183">
        <v>0</v>
      </c>
      <c r="T29" s="183">
        <v>0</v>
      </c>
      <c r="U29" s="183">
        <v>0</v>
      </c>
      <c r="V29" s="183">
        <v>0</v>
      </c>
      <c r="W29" s="183">
        <v>0</v>
      </c>
      <c r="X29" s="183">
        <v>0</v>
      </c>
      <c r="Y29" s="183">
        <v>0</v>
      </c>
      <c r="Z29" s="183">
        <v>0</v>
      </c>
      <c r="AA29" s="183">
        <v>0</v>
      </c>
      <c r="AB29" s="183">
        <v>0</v>
      </c>
      <c r="AC29" s="183">
        <v>0</v>
      </c>
      <c r="AD29" s="183">
        <v>0</v>
      </c>
      <c r="AE29" s="183">
        <v>0</v>
      </c>
      <c r="AF29" s="183">
        <v>0</v>
      </c>
      <c r="AG29" s="183">
        <v>0</v>
      </c>
      <c r="AH29" s="183">
        <v>0</v>
      </c>
      <c r="AI29" s="183">
        <v>0</v>
      </c>
      <c r="AJ29" s="183"/>
      <c r="AK29" s="183"/>
    </row>
    <row r="30" spans="1:37" ht="16.350000000000001" customHeight="1">
      <c r="A30" s="182" t="s">
        <v>194</v>
      </c>
      <c r="B30" s="183">
        <v>0</v>
      </c>
      <c r="C30" s="183">
        <v>0</v>
      </c>
      <c r="D30" s="183">
        <v>0</v>
      </c>
      <c r="E30" s="183">
        <v>0</v>
      </c>
      <c r="F30" s="183">
        <v>0</v>
      </c>
      <c r="G30" s="183">
        <v>0</v>
      </c>
      <c r="H30" s="183">
        <v>0</v>
      </c>
      <c r="I30" s="183">
        <v>0</v>
      </c>
      <c r="J30" s="183">
        <v>0</v>
      </c>
      <c r="K30" s="183">
        <v>0</v>
      </c>
      <c r="L30" s="183">
        <v>0</v>
      </c>
      <c r="M30" s="183">
        <v>0</v>
      </c>
      <c r="N30" s="183">
        <v>0</v>
      </c>
      <c r="O30" s="183">
        <v>0</v>
      </c>
      <c r="P30" s="183">
        <v>0</v>
      </c>
      <c r="Q30" s="183">
        <v>0</v>
      </c>
      <c r="R30" s="183">
        <v>0</v>
      </c>
      <c r="S30" s="183">
        <v>0</v>
      </c>
      <c r="T30" s="183">
        <v>0</v>
      </c>
      <c r="U30" s="183">
        <v>0</v>
      </c>
      <c r="V30" s="183">
        <v>0</v>
      </c>
      <c r="W30" s="183">
        <v>0</v>
      </c>
      <c r="X30" s="183">
        <v>0</v>
      </c>
      <c r="Y30" s="183">
        <v>0</v>
      </c>
      <c r="Z30" s="183">
        <v>0</v>
      </c>
      <c r="AA30" s="183">
        <v>0</v>
      </c>
      <c r="AB30" s="183">
        <v>0</v>
      </c>
      <c r="AC30" s="183">
        <v>0</v>
      </c>
      <c r="AD30" s="183">
        <v>0</v>
      </c>
      <c r="AE30" s="183">
        <v>0</v>
      </c>
      <c r="AF30" s="183">
        <v>0</v>
      </c>
      <c r="AG30" s="183">
        <v>0</v>
      </c>
      <c r="AH30" s="183">
        <v>0</v>
      </c>
      <c r="AI30" s="183">
        <v>0</v>
      </c>
      <c r="AJ30" s="183"/>
      <c r="AK30" s="183"/>
    </row>
    <row r="31" spans="1:37" ht="16.350000000000001" customHeight="1">
      <c r="A31" s="182" t="s">
        <v>195</v>
      </c>
      <c r="B31" s="183">
        <v>0</v>
      </c>
      <c r="C31" s="183">
        <v>0</v>
      </c>
      <c r="D31" s="183">
        <v>0</v>
      </c>
      <c r="E31" s="183">
        <v>0</v>
      </c>
      <c r="F31" s="183">
        <v>0</v>
      </c>
      <c r="G31" s="183">
        <v>0</v>
      </c>
      <c r="H31" s="183">
        <v>0</v>
      </c>
      <c r="I31" s="183">
        <v>0</v>
      </c>
      <c r="J31" s="183">
        <v>0</v>
      </c>
      <c r="K31" s="183">
        <v>0</v>
      </c>
      <c r="L31" s="183">
        <v>0</v>
      </c>
      <c r="M31" s="183">
        <v>0</v>
      </c>
      <c r="N31" s="183">
        <v>0</v>
      </c>
      <c r="O31" s="183">
        <v>0</v>
      </c>
      <c r="P31" s="183">
        <v>0</v>
      </c>
      <c r="Q31" s="183">
        <v>0</v>
      </c>
      <c r="R31" s="183">
        <v>0</v>
      </c>
      <c r="S31" s="183">
        <v>0</v>
      </c>
      <c r="T31" s="183">
        <v>0</v>
      </c>
      <c r="U31" s="183">
        <v>0</v>
      </c>
      <c r="V31" s="183">
        <v>0</v>
      </c>
      <c r="W31" s="183">
        <v>0</v>
      </c>
      <c r="X31" s="183">
        <v>0</v>
      </c>
      <c r="Y31" s="183">
        <v>0</v>
      </c>
      <c r="Z31" s="183">
        <v>0</v>
      </c>
      <c r="AA31" s="183">
        <v>0</v>
      </c>
      <c r="AB31" s="183">
        <v>0</v>
      </c>
      <c r="AC31" s="183">
        <v>0</v>
      </c>
      <c r="AD31" s="183">
        <v>0</v>
      </c>
      <c r="AE31" s="183">
        <v>0</v>
      </c>
      <c r="AF31" s="183">
        <v>0</v>
      </c>
      <c r="AG31" s="183">
        <v>0</v>
      </c>
      <c r="AH31" s="183">
        <v>0</v>
      </c>
      <c r="AI31" s="183">
        <v>0</v>
      </c>
      <c r="AJ31" s="183"/>
      <c r="AK31" s="183"/>
    </row>
    <row r="32" spans="1:37" ht="16.350000000000001" customHeight="1">
      <c r="A32" s="182" t="s">
        <v>196</v>
      </c>
      <c r="B32" s="183">
        <v>0</v>
      </c>
      <c r="C32" s="183">
        <v>-183258004.63</v>
      </c>
      <c r="D32" s="183">
        <v>1809707.6</v>
      </c>
      <c r="E32" s="183">
        <v>0</v>
      </c>
      <c r="F32" s="183">
        <v>-32665723.370000001</v>
      </c>
      <c r="G32" s="183">
        <v>44752089.619999997</v>
      </c>
      <c r="H32" s="183">
        <v>-386797719.11000001</v>
      </c>
      <c r="I32" s="183">
        <v>324.51</v>
      </c>
      <c r="J32" s="183">
        <v>348.47</v>
      </c>
      <c r="K32" s="183">
        <v>-0.11</v>
      </c>
      <c r="L32" s="183">
        <v>539622240.30999994</v>
      </c>
      <c r="M32" s="183">
        <v>0</v>
      </c>
      <c r="N32" s="183">
        <v>445.69</v>
      </c>
      <c r="O32" s="183">
        <v>56753568.030000001</v>
      </c>
      <c r="P32" s="183">
        <v>60751406.700000003</v>
      </c>
      <c r="Q32" s="183">
        <v>-47436313.189999998</v>
      </c>
      <c r="R32" s="183">
        <v>-6629432.0300000003</v>
      </c>
      <c r="S32" s="183">
        <v>-97326067.599999994</v>
      </c>
      <c r="T32" s="183">
        <v>1220669.03</v>
      </c>
      <c r="U32" s="183">
        <v>0</v>
      </c>
      <c r="V32" s="183">
        <v>15000</v>
      </c>
      <c r="W32" s="183">
        <v>33112974.489999998</v>
      </c>
      <c r="X32" s="183">
        <v>411792.46</v>
      </c>
      <c r="Y32" s="183">
        <v>4857145.29</v>
      </c>
      <c r="Z32" s="183">
        <v>223345.59</v>
      </c>
      <c r="AA32" s="183">
        <v>6131830.1900000004</v>
      </c>
      <c r="AB32" s="183">
        <v>1.6</v>
      </c>
      <c r="AC32" s="183">
        <v>0</v>
      </c>
      <c r="AD32" s="183">
        <v>183516.57</v>
      </c>
      <c r="AE32" s="183">
        <v>6440941.8300000001</v>
      </c>
      <c r="AF32" s="183">
        <v>-414464605.19999999</v>
      </c>
      <c r="AG32" s="183">
        <v>21042427.690000001</v>
      </c>
      <c r="AH32" s="183">
        <v>1452018.53</v>
      </c>
      <c r="AI32" s="183">
        <v>0</v>
      </c>
      <c r="AJ32" s="183"/>
      <c r="AK32" s="183"/>
    </row>
    <row r="33" spans="1:37" ht="16.350000000000001" customHeight="1">
      <c r="A33" s="182" t="s">
        <v>197</v>
      </c>
      <c r="B33" s="183">
        <v>0</v>
      </c>
      <c r="C33" s="183">
        <v>-1587438.01</v>
      </c>
      <c r="D33" s="183">
        <v>0</v>
      </c>
      <c r="E33" s="183">
        <v>0</v>
      </c>
      <c r="F33" s="183">
        <v>-601052.78</v>
      </c>
      <c r="G33" s="183">
        <v>44752079.280000001</v>
      </c>
      <c r="H33" s="183">
        <v>44111186.869999997</v>
      </c>
      <c r="I33" s="183">
        <v>-821.5</v>
      </c>
      <c r="J33" s="183">
        <v>-400</v>
      </c>
      <c r="K33" s="183">
        <v>0</v>
      </c>
      <c r="L33" s="183">
        <v>234360053.05000001</v>
      </c>
      <c r="M33" s="183">
        <v>0</v>
      </c>
      <c r="N33" s="183">
        <v>-3412</v>
      </c>
      <c r="O33" s="183">
        <v>-1156135.5</v>
      </c>
      <c r="P33" s="183">
        <v>-649091.09</v>
      </c>
      <c r="Q33" s="183">
        <v>0</v>
      </c>
      <c r="R33" s="183">
        <v>-1992.59</v>
      </c>
      <c r="S33" s="183">
        <v>0</v>
      </c>
      <c r="T33" s="183">
        <v>1209578.3999999999</v>
      </c>
      <c r="U33" s="183">
        <v>0</v>
      </c>
      <c r="V33" s="183">
        <v>15000</v>
      </c>
      <c r="W33" s="183">
        <v>33112965.75</v>
      </c>
      <c r="X33" s="183">
        <v>411792.46</v>
      </c>
      <c r="Y33" s="183">
        <v>4857145.29</v>
      </c>
      <c r="Z33" s="183">
        <v>223345.59</v>
      </c>
      <c r="AA33" s="183">
        <v>6131830.1900000004</v>
      </c>
      <c r="AB33" s="183">
        <v>0</v>
      </c>
      <c r="AC33" s="183">
        <v>0</v>
      </c>
      <c r="AD33" s="183">
        <v>3035436.58</v>
      </c>
      <c r="AE33" s="183">
        <v>5688643.6100000003</v>
      </c>
      <c r="AF33" s="183">
        <v>15902745.449999999</v>
      </c>
      <c r="AG33" s="183">
        <v>19484361.23</v>
      </c>
      <c r="AH33" s="183">
        <v>-2213.48</v>
      </c>
      <c r="AI33" s="183">
        <v>0</v>
      </c>
      <c r="AJ33" s="183"/>
      <c r="AK33" s="183"/>
    </row>
    <row r="34" spans="1:37" ht="16.350000000000001" customHeight="1">
      <c r="A34" s="182" t="s">
        <v>198</v>
      </c>
      <c r="B34" s="183">
        <v>0</v>
      </c>
      <c r="C34" s="183">
        <v>-1243120.01</v>
      </c>
      <c r="D34" s="183">
        <v>0</v>
      </c>
      <c r="E34" s="183">
        <v>0</v>
      </c>
      <c r="F34" s="183">
        <v>-1992.59</v>
      </c>
      <c r="G34" s="183">
        <v>0</v>
      </c>
      <c r="H34" s="183">
        <v>156877.44</v>
      </c>
      <c r="I34" s="183">
        <v>0</v>
      </c>
      <c r="J34" s="183">
        <v>0</v>
      </c>
      <c r="K34" s="183">
        <v>0</v>
      </c>
      <c r="L34" s="183">
        <v>232127242.46000001</v>
      </c>
      <c r="M34" s="183">
        <v>0</v>
      </c>
      <c r="N34" s="183">
        <v>0</v>
      </c>
      <c r="O34" s="183">
        <v>0</v>
      </c>
      <c r="P34" s="183">
        <v>0</v>
      </c>
      <c r="Q34" s="183">
        <v>0</v>
      </c>
      <c r="R34" s="183">
        <v>-1992.59</v>
      </c>
      <c r="S34" s="183">
        <v>0</v>
      </c>
      <c r="T34" s="183">
        <v>0</v>
      </c>
      <c r="U34" s="183">
        <v>0</v>
      </c>
      <c r="V34" s="183">
        <v>0</v>
      </c>
      <c r="W34" s="183">
        <v>0</v>
      </c>
      <c r="X34" s="183">
        <v>0</v>
      </c>
      <c r="Y34" s="183">
        <v>0</v>
      </c>
      <c r="Z34" s="183">
        <v>0</v>
      </c>
      <c r="AA34" s="183">
        <v>0</v>
      </c>
      <c r="AB34" s="183">
        <v>0</v>
      </c>
      <c r="AC34" s="183">
        <v>0</v>
      </c>
      <c r="AD34" s="183">
        <v>76911.429999999993</v>
      </c>
      <c r="AE34" s="183">
        <v>79966.009999999995</v>
      </c>
      <c r="AF34" s="183">
        <v>0</v>
      </c>
      <c r="AG34" s="183">
        <v>0</v>
      </c>
      <c r="AH34" s="183">
        <v>0</v>
      </c>
      <c r="AI34" s="183">
        <v>0</v>
      </c>
      <c r="AJ34" s="183"/>
      <c r="AK34" s="183"/>
    </row>
    <row r="35" spans="1:37" ht="16.350000000000001" customHeight="1">
      <c r="A35" s="182" t="s">
        <v>199</v>
      </c>
      <c r="B35" s="183">
        <v>0</v>
      </c>
      <c r="C35" s="183">
        <v>0</v>
      </c>
      <c r="D35" s="183">
        <v>0</v>
      </c>
      <c r="E35" s="183">
        <v>0</v>
      </c>
      <c r="F35" s="183">
        <v>0</v>
      </c>
      <c r="G35" s="183">
        <v>44752079.280000001</v>
      </c>
      <c r="H35" s="183">
        <v>0</v>
      </c>
      <c r="I35" s="183">
        <v>0</v>
      </c>
      <c r="J35" s="183">
        <v>0</v>
      </c>
      <c r="K35" s="183">
        <v>0</v>
      </c>
      <c r="L35" s="183">
        <v>0</v>
      </c>
      <c r="M35" s="183">
        <v>0</v>
      </c>
      <c r="N35" s="183">
        <v>0</v>
      </c>
      <c r="O35" s="183">
        <v>0</v>
      </c>
      <c r="P35" s="183">
        <v>0</v>
      </c>
      <c r="Q35" s="183">
        <v>0</v>
      </c>
      <c r="R35" s="183">
        <v>0</v>
      </c>
      <c r="S35" s="183">
        <v>0</v>
      </c>
      <c r="T35" s="183">
        <v>0</v>
      </c>
      <c r="U35" s="183">
        <v>0</v>
      </c>
      <c r="V35" s="183">
        <v>15000</v>
      </c>
      <c r="W35" s="183">
        <v>33112965.75</v>
      </c>
      <c r="X35" s="183">
        <v>411792.46</v>
      </c>
      <c r="Y35" s="183">
        <v>4857145.29</v>
      </c>
      <c r="Z35" s="183">
        <v>223345.59</v>
      </c>
      <c r="AA35" s="183">
        <v>6131830.1900000004</v>
      </c>
      <c r="AB35" s="183">
        <v>0</v>
      </c>
      <c r="AC35" s="183">
        <v>0</v>
      </c>
      <c r="AD35" s="183">
        <v>0</v>
      </c>
      <c r="AE35" s="183">
        <v>0</v>
      </c>
      <c r="AF35" s="183">
        <v>0</v>
      </c>
      <c r="AG35" s="183">
        <v>0</v>
      </c>
      <c r="AH35" s="183">
        <v>0</v>
      </c>
      <c r="AI35" s="183">
        <v>0</v>
      </c>
      <c r="AJ35" s="183"/>
      <c r="AK35" s="183"/>
    </row>
    <row r="36" spans="1:37" ht="16.350000000000001" customHeight="1">
      <c r="A36" s="182" t="s">
        <v>200</v>
      </c>
      <c r="B36" s="183">
        <v>0</v>
      </c>
      <c r="C36" s="183">
        <v>0</v>
      </c>
      <c r="D36" s="183">
        <v>0</v>
      </c>
      <c r="E36" s="183">
        <v>0</v>
      </c>
      <c r="F36" s="183">
        <v>0</v>
      </c>
      <c r="G36" s="183">
        <v>0</v>
      </c>
      <c r="H36" s="183">
        <v>43957222.539999999</v>
      </c>
      <c r="I36" s="183">
        <v>0</v>
      </c>
      <c r="J36" s="183">
        <v>0</v>
      </c>
      <c r="K36" s="183">
        <v>0</v>
      </c>
      <c r="L36" s="183">
        <v>0</v>
      </c>
      <c r="M36" s="183">
        <v>0</v>
      </c>
      <c r="N36" s="183">
        <v>0</v>
      </c>
      <c r="O36" s="183">
        <v>0</v>
      </c>
      <c r="P36" s="183">
        <v>0</v>
      </c>
      <c r="Q36" s="183">
        <v>0</v>
      </c>
      <c r="R36" s="183">
        <v>0</v>
      </c>
      <c r="S36" s="183">
        <v>0</v>
      </c>
      <c r="T36" s="183">
        <v>0</v>
      </c>
      <c r="U36" s="183">
        <v>0</v>
      </c>
      <c r="V36" s="183">
        <v>0</v>
      </c>
      <c r="W36" s="183">
        <v>0</v>
      </c>
      <c r="X36" s="183">
        <v>0</v>
      </c>
      <c r="Y36" s="183">
        <v>0</v>
      </c>
      <c r="Z36" s="183">
        <v>0</v>
      </c>
      <c r="AA36" s="183">
        <v>0</v>
      </c>
      <c r="AB36" s="183">
        <v>0</v>
      </c>
      <c r="AC36" s="183">
        <v>0</v>
      </c>
      <c r="AD36" s="183">
        <v>2958525.15</v>
      </c>
      <c r="AE36" s="183">
        <v>5611590.71</v>
      </c>
      <c r="AF36" s="183">
        <v>15902745.449999999</v>
      </c>
      <c r="AG36" s="183">
        <v>19484361.23</v>
      </c>
      <c r="AH36" s="183">
        <v>0</v>
      </c>
      <c r="AI36" s="183">
        <v>0</v>
      </c>
      <c r="AJ36" s="183"/>
      <c r="AK36" s="183"/>
    </row>
    <row r="37" spans="1:37" ht="16.350000000000001" customHeight="1">
      <c r="A37" s="182" t="s">
        <v>201</v>
      </c>
      <c r="B37" s="183">
        <v>0</v>
      </c>
      <c r="C37" s="183">
        <v>-191765293.31</v>
      </c>
      <c r="D37" s="183">
        <v>1809707.6</v>
      </c>
      <c r="E37" s="183">
        <v>0</v>
      </c>
      <c r="F37" s="183">
        <v>18937171.620000001</v>
      </c>
      <c r="G37" s="183">
        <v>10.34</v>
      </c>
      <c r="H37" s="183">
        <v>210424.6</v>
      </c>
      <c r="I37" s="183">
        <v>1146.01</v>
      </c>
      <c r="J37" s="183">
        <v>748.47</v>
      </c>
      <c r="K37" s="183">
        <v>0</v>
      </c>
      <c r="L37" s="183">
        <v>290593298.06999999</v>
      </c>
      <c r="M37" s="183">
        <v>0</v>
      </c>
      <c r="N37" s="183">
        <v>3857.69</v>
      </c>
      <c r="O37" s="183">
        <v>-1339407.55</v>
      </c>
      <c r="P37" s="183">
        <v>-1057272.58</v>
      </c>
      <c r="Q37" s="183">
        <v>19958411.329999998</v>
      </c>
      <c r="R37" s="183">
        <v>1371582.73</v>
      </c>
      <c r="S37" s="183">
        <v>0</v>
      </c>
      <c r="T37" s="183">
        <v>0</v>
      </c>
      <c r="U37" s="183">
        <v>0</v>
      </c>
      <c r="V37" s="183">
        <v>0</v>
      </c>
      <c r="W37" s="183">
        <v>8.74</v>
      </c>
      <c r="X37" s="183">
        <v>0</v>
      </c>
      <c r="Y37" s="183">
        <v>0</v>
      </c>
      <c r="Z37" s="183">
        <v>0</v>
      </c>
      <c r="AA37" s="183">
        <v>0</v>
      </c>
      <c r="AB37" s="183">
        <v>1.6</v>
      </c>
      <c r="AC37" s="183">
        <v>0</v>
      </c>
      <c r="AD37" s="183">
        <v>11404.46</v>
      </c>
      <c r="AE37" s="183">
        <v>199020.14</v>
      </c>
      <c r="AF37" s="183">
        <v>0</v>
      </c>
      <c r="AG37" s="183">
        <v>0</v>
      </c>
      <c r="AH37" s="183">
        <v>7776.37</v>
      </c>
      <c r="AI37" s="183">
        <v>0</v>
      </c>
      <c r="AJ37" s="183"/>
      <c r="AK37" s="183"/>
    </row>
    <row r="38" spans="1:37" ht="16.350000000000001" customHeight="1">
      <c r="A38" s="182" t="s">
        <v>202</v>
      </c>
      <c r="B38" s="183">
        <v>0</v>
      </c>
      <c r="C38" s="183">
        <v>10157255.789999999</v>
      </c>
      <c r="D38" s="183">
        <v>0</v>
      </c>
      <c r="E38" s="183">
        <v>0</v>
      </c>
      <c r="F38" s="183">
        <v>-28297053.32</v>
      </c>
      <c r="G38" s="183">
        <v>0</v>
      </c>
      <c r="H38" s="183">
        <v>-431119330.57999998</v>
      </c>
      <c r="I38" s="183">
        <v>0</v>
      </c>
      <c r="J38" s="183">
        <v>0</v>
      </c>
      <c r="K38" s="183">
        <v>0</v>
      </c>
      <c r="L38" s="183">
        <v>104150.94</v>
      </c>
      <c r="M38" s="183">
        <v>0</v>
      </c>
      <c r="N38" s="183">
        <v>0</v>
      </c>
      <c r="O38" s="183">
        <v>48916383.079999998</v>
      </c>
      <c r="P38" s="183">
        <v>-7146056.2400000002</v>
      </c>
      <c r="Q38" s="183">
        <v>-53329688.060000002</v>
      </c>
      <c r="R38" s="183">
        <v>-9707906.8699999992</v>
      </c>
      <c r="S38" s="183">
        <v>-7040875.8600000003</v>
      </c>
      <c r="T38" s="183">
        <v>11090.63</v>
      </c>
      <c r="U38" s="183">
        <v>0</v>
      </c>
      <c r="V38" s="183">
        <v>0</v>
      </c>
      <c r="W38" s="183">
        <v>0</v>
      </c>
      <c r="X38" s="183">
        <v>0</v>
      </c>
      <c r="Y38" s="183">
        <v>0</v>
      </c>
      <c r="Z38" s="183">
        <v>0</v>
      </c>
      <c r="AA38" s="183">
        <v>0</v>
      </c>
      <c r="AB38" s="183">
        <v>0</v>
      </c>
      <c r="AC38" s="183">
        <v>0</v>
      </c>
      <c r="AD38" s="183">
        <v>-2863324.47</v>
      </c>
      <c r="AE38" s="183">
        <v>553278.07999999996</v>
      </c>
      <c r="AF38" s="183">
        <v>-430367350.64999998</v>
      </c>
      <c r="AG38" s="183">
        <v>1558066.46</v>
      </c>
      <c r="AH38" s="183">
        <v>0</v>
      </c>
      <c r="AI38" s="183">
        <v>0</v>
      </c>
      <c r="AJ38" s="183"/>
      <c r="AK38" s="183"/>
    </row>
    <row r="39" spans="1:37" ht="16.350000000000001" customHeight="1">
      <c r="A39" s="182" t="s">
        <v>203</v>
      </c>
      <c r="B39" s="183">
        <v>0</v>
      </c>
      <c r="C39" s="183">
        <v>0</v>
      </c>
      <c r="D39" s="183">
        <v>0</v>
      </c>
      <c r="E39" s="183">
        <v>0</v>
      </c>
      <c r="F39" s="183">
        <v>0</v>
      </c>
      <c r="G39" s="183">
        <v>0</v>
      </c>
      <c r="H39" s="183">
        <v>0</v>
      </c>
      <c r="I39" s="183">
        <v>0</v>
      </c>
      <c r="J39" s="183">
        <v>0</v>
      </c>
      <c r="K39" s="183">
        <v>0</v>
      </c>
      <c r="L39" s="183">
        <v>0</v>
      </c>
      <c r="M39" s="183">
        <v>0</v>
      </c>
      <c r="N39" s="183">
        <v>0</v>
      </c>
      <c r="O39" s="183">
        <v>0</v>
      </c>
      <c r="P39" s="183">
        <v>0</v>
      </c>
      <c r="Q39" s="183">
        <v>0</v>
      </c>
      <c r="R39" s="183">
        <v>0</v>
      </c>
      <c r="S39" s="183">
        <v>0</v>
      </c>
      <c r="T39" s="183">
        <v>0</v>
      </c>
      <c r="U39" s="183">
        <v>0</v>
      </c>
      <c r="V39" s="183">
        <v>0</v>
      </c>
      <c r="W39" s="183">
        <v>0</v>
      </c>
      <c r="X39" s="183">
        <v>0</v>
      </c>
      <c r="Y39" s="183">
        <v>0</v>
      </c>
      <c r="Z39" s="183">
        <v>0</v>
      </c>
      <c r="AA39" s="183">
        <v>0</v>
      </c>
      <c r="AB39" s="183">
        <v>0</v>
      </c>
      <c r="AC39" s="183">
        <v>0</v>
      </c>
      <c r="AD39" s="183">
        <v>0</v>
      </c>
      <c r="AE39" s="183">
        <v>0</v>
      </c>
      <c r="AF39" s="183">
        <v>0</v>
      </c>
      <c r="AG39" s="183">
        <v>0</v>
      </c>
      <c r="AH39" s="183">
        <v>0</v>
      </c>
      <c r="AI39" s="183">
        <v>0</v>
      </c>
      <c r="AJ39" s="183"/>
      <c r="AK39" s="183"/>
    </row>
    <row r="40" spans="1:37" ht="16.350000000000001" customHeight="1">
      <c r="A40" s="182" t="s">
        <v>204</v>
      </c>
      <c r="B40" s="183">
        <v>0</v>
      </c>
      <c r="C40" s="183">
        <v>0</v>
      </c>
      <c r="D40" s="183">
        <v>0</v>
      </c>
      <c r="E40" s="183">
        <v>0</v>
      </c>
      <c r="F40" s="183">
        <v>-22704788.890000001</v>
      </c>
      <c r="G40" s="183">
        <v>0</v>
      </c>
      <c r="H40" s="183">
        <v>0</v>
      </c>
      <c r="I40" s="183">
        <v>0</v>
      </c>
      <c r="J40" s="183">
        <v>0</v>
      </c>
      <c r="K40" s="183">
        <v>0</v>
      </c>
      <c r="L40" s="183">
        <v>0</v>
      </c>
      <c r="M40" s="183">
        <v>0</v>
      </c>
      <c r="N40" s="183">
        <v>0</v>
      </c>
      <c r="O40" s="183">
        <v>10332728</v>
      </c>
      <c r="P40" s="183">
        <v>69603826.609999999</v>
      </c>
      <c r="Q40" s="183">
        <v>-14065036.460000001</v>
      </c>
      <c r="R40" s="183">
        <v>1708884.7</v>
      </c>
      <c r="S40" s="183">
        <v>-90285191.739999995</v>
      </c>
      <c r="T40" s="183">
        <v>0</v>
      </c>
      <c r="U40" s="183">
        <v>0</v>
      </c>
      <c r="V40" s="183">
        <v>0</v>
      </c>
      <c r="W40" s="183">
        <v>0</v>
      </c>
      <c r="X40" s="183">
        <v>0</v>
      </c>
      <c r="Y40" s="183">
        <v>0</v>
      </c>
      <c r="Z40" s="183">
        <v>0</v>
      </c>
      <c r="AA40" s="183">
        <v>0</v>
      </c>
      <c r="AB40" s="183">
        <v>0</v>
      </c>
      <c r="AC40" s="183">
        <v>0</v>
      </c>
      <c r="AD40" s="183">
        <v>0</v>
      </c>
      <c r="AE40" s="183">
        <v>0</v>
      </c>
      <c r="AF40" s="183">
        <v>0</v>
      </c>
      <c r="AG40" s="183">
        <v>0</v>
      </c>
      <c r="AH40" s="183">
        <v>0</v>
      </c>
      <c r="AI40" s="183">
        <v>0</v>
      </c>
      <c r="AJ40" s="183"/>
      <c r="AK40" s="183"/>
    </row>
    <row r="41" spans="1:37" ht="16.350000000000001" customHeight="1">
      <c r="A41" s="182" t="s">
        <v>205</v>
      </c>
      <c r="B41" s="183">
        <v>0</v>
      </c>
      <c r="C41" s="183">
        <v>-62529.1</v>
      </c>
      <c r="D41" s="183">
        <v>0</v>
      </c>
      <c r="E41" s="183">
        <v>0</v>
      </c>
      <c r="F41" s="183">
        <v>0</v>
      </c>
      <c r="G41" s="183">
        <v>0</v>
      </c>
      <c r="H41" s="183">
        <v>0</v>
      </c>
      <c r="I41" s="183">
        <v>0</v>
      </c>
      <c r="J41" s="183">
        <v>0</v>
      </c>
      <c r="K41" s="183">
        <v>-0.11</v>
      </c>
      <c r="L41" s="183">
        <v>632160.06999999995</v>
      </c>
      <c r="M41" s="183">
        <v>0</v>
      </c>
      <c r="N41" s="183">
        <v>0</v>
      </c>
      <c r="O41" s="183">
        <v>0</v>
      </c>
      <c r="P41" s="183">
        <v>0</v>
      </c>
      <c r="Q41" s="183">
        <v>0</v>
      </c>
      <c r="R41" s="183">
        <v>0</v>
      </c>
      <c r="S41" s="183">
        <v>0</v>
      </c>
      <c r="T41" s="183">
        <v>0</v>
      </c>
      <c r="U41" s="183">
        <v>0</v>
      </c>
      <c r="V41" s="183">
        <v>0</v>
      </c>
      <c r="W41" s="183">
        <v>0</v>
      </c>
      <c r="X41" s="183">
        <v>0</v>
      </c>
      <c r="Y41" s="183">
        <v>0</v>
      </c>
      <c r="Z41" s="183">
        <v>0</v>
      </c>
      <c r="AA41" s="183">
        <v>0</v>
      </c>
      <c r="AB41" s="183">
        <v>0</v>
      </c>
      <c r="AC41" s="183">
        <v>0</v>
      </c>
      <c r="AD41" s="183">
        <v>0</v>
      </c>
      <c r="AE41" s="183">
        <v>0</v>
      </c>
      <c r="AF41" s="183">
        <v>0</v>
      </c>
      <c r="AG41" s="183">
        <v>0</v>
      </c>
      <c r="AH41" s="183">
        <v>0</v>
      </c>
      <c r="AI41" s="183">
        <v>0</v>
      </c>
      <c r="AJ41" s="183"/>
      <c r="AK41" s="183"/>
    </row>
    <row r="42" spans="1:37" ht="16.350000000000001" customHeight="1">
      <c r="A42" s="182" t="s">
        <v>206</v>
      </c>
      <c r="B42" s="183">
        <v>0</v>
      </c>
      <c r="C42" s="183">
        <v>0</v>
      </c>
      <c r="D42" s="183">
        <v>0</v>
      </c>
      <c r="E42" s="183">
        <v>0</v>
      </c>
      <c r="F42" s="183">
        <v>0</v>
      </c>
      <c r="G42" s="183">
        <v>0</v>
      </c>
      <c r="H42" s="183">
        <v>0</v>
      </c>
      <c r="I42" s="183">
        <v>0</v>
      </c>
      <c r="J42" s="183">
        <v>0</v>
      </c>
      <c r="K42" s="183">
        <v>0</v>
      </c>
      <c r="L42" s="183">
        <v>13932578.18</v>
      </c>
      <c r="M42" s="183">
        <v>0</v>
      </c>
      <c r="N42" s="183">
        <v>0</v>
      </c>
      <c r="O42" s="183">
        <v>0</v>
      </c>
      <c r="P42" s="183">
        <v>0</v>
      </c>
      <c r="Q42" s="183">
        <v>0</v>
      </c>
      <c r="R42" s="183">
        <v>0</v>
      </c>
      <c r="S42" s="183">
        <v>0</v>
      </c>
      <c r="T42" s="183">
        <v>0</v>
      </c>
      <c r="U42" s="183">
        <v>0</v>
      </c>
      <c r="V42" s="183">
        <v>0</v>
      </c>
      <c r="W42" s="183">
        <v>0</v>
      </c>
      <c r="X42" s="183">
        <v>0</v>
      </c>
      <c r="Y42" s="183">
        <v>0</v>
      </c>
      <c r="Z42" s="183">
        <v>0</v>
      </c>
      <c r="AA42" s="183">
        <v>0</v>
      </c>
      <c r="AB42" s="183">
        <v>0</v>
      </c>
      <c r="AC42" s="183">
        <v>0</v>
      </c>
      <c r="AD42" s="183">
        <v>0</v>
      </c>
      <c r="AE42" s="183">
        <v>0</v>
      </c>
      <c r="AF42" s="183">
        <v>0</v>
      </c>
      <c r="AG42" s="183">
        <v>0</v>
      </c>
      <c r="AH42" s="183">
        <v>1446455.64</v>
      </c>
      <c r="AI42" s="183">
        <v>0</v>
      </c>
      <c r="AJ42" s="183"/>
      <c r="AK42" s="183"/>
    </row>
    <row r="43" spans="1:37" ht="16.350000000000001" customHeight="1">
      <c r="A43" s="182" t="s">
        <v>207</v>
      </c>
      <c r="B43" s="183">
        <v>0</v>
      </c>
      <c r="C43" s="183">
        <v>-496.92</v>
      </c>
      <c r="D43" s="183">
        <v>0</v>
      </c>
      <c r="E43" s="183">
        <v>0</v>
      </c>
      <c r="F43" s="183">
        <v>237.5</v>
      </c>
      <c r="G43" s="183">
        <v>0</v>
      </c>
      <c r="H43" s="183">
        <v>0</v>
      </c>
      <c r="I43" s="183">
        <v>0</v>
      </c>
      <c r="J43" s="183">
        <v>0</v>
      </c>
      <c r="K43" s="183">
        <v>0</v>
      </c>
      <c r="L43" s="183">
        <v>-1170.8</v>
      </c>
      <c r="M43" s="183">
        <v>0</v>
      </c>
      <c r="N43" s="183">
        <v>237.5</v>
      </c>
      <c r="O43" s="183">
        <v>0</v>
      </c>
      <c r="P43" s="183">
        <v>0</v>
      </c>
      <c r="Q43" s="183">
        <v>0</v>
      </c>
      <c r="R43" s="183">
        <v>0</v>
      </c>
      <c r="S43" s="183">
        <v>0</v>
      </c>
      <c r="T43" s="183">
        <v>0</v>
      </c>
      <c r="U43" s="183">
        <v>0</v>
      </c>
      <c r="V43" s="183">
        <v>0</v>
      </c>
      <c r="W43" s="183">
        <v>0</v>
      </c>
      <c r="X43" s="183">
        <v>0</v>
      </c>
      <c r="Y43" s="183">
        <v>0</v>
      </c>
      <c r="Z43" s="183">
        <v>0</v>
      </c>
      <c r="AA43" s="183">
        <v>0</v>
      </c>
      <c r="AB43" s="183">
        <v>0</v>
      </c>
      <c r="AC43" s="183">
        <v>0</v>
      </c>
      <c r="AD43" s="183">
        <v>0</v>
      </c>
      <c r="AE43" s="183">
        <v>0</v>
      </c>
      <c r="AF43" s="183">
        <v>0</v>
      </c>
      <c r="AG43" s="183">
        <v>0</v>
      </c>
      <c r="AH43" s="183">
        <v>0</v>
      </c>
      <c r="AI43" s="183">
        <v>0</v>
      </c>
      <c r="AJ43" s="183"/>
      <c r="AK43" s="183"/>
    </row>
    <row r="44" spans="1:37" ht="16.350000000000001" customHeight="1">
      <c r="A44" s="182" t="s">
        <v>208</v>
      </c>
      <c r="B44" s="183">
        <v>0</v>
      </c>
      <c r="C44" s="183">
        <v>0</v>
      </c>
      <c r="D44" s="183">
        <v>0</v>
      </c>
      <c r="E44" s="183">
        <v>0</v>
      </c>
      <c r="F44" s="183">
        <v>0</v>
      </c>
      <c r="G44" s="183">
        <v>0</v>
      </c>
      <c r="H44" s="183">
        <v>0</v>
      </c>
      <c r="I44" s="183">
        <v>0</v>
      </c>
      <c r="J44" s="183">
        <v>0</v>
      </c>
      <c r="K44" s="183">
        <v>0</v>
      </c>
      <c r="L44" s="183">
        <v>0</v>
      </c>
      <c r="M44" s="183">
        <v>0</v>
      </c>
      <c r="N44" s="183">
        <v>0</v>
      </c>
      <c r="O44" s="183">
        <v>0</v>
      </c>
      <c r="P44" s="183">
        <v>0</v>
      </c>
      <c r="Q44" s="183">
        <v>0</v>
      </c>
      <c r="R44" s="183">
        <v>0</v>
      </c>
      <c r="S44" s="183">
        <v>0</v>
      </c>
      <c r="T44" s="183">
        <v>0</v>
      </c>
      <c r="U44" s="183">
        <v>0</v>
      </c>
      <c r="V44" s="183">
        <v>0</v>
      </c>
      <c r="W44" s="183">
        <v>0</v>
      </c>
      <c r="X44" s="183">
        <v>0</v>
      </c>
      <c r="Y44" s="183">
        <v>0</v>
      </c>
      <c r="Z44" s="183">
        <v>0</v>
      </c>
      <c r="AA44" s="183">
        <v>0</v>
      </c>
      <c r="AB44" s="183">
        <v>0</v>
      </c>
      <c r="AC44" s="183">
        <v>0</v>
      </c>
      <c r="AD44" s="183">
        <v>0</v>
      </c>
      <c r="AE44" s="183">
        <v>0</v>
      </c>
      <c r="AF44" s="183">
        <v>0</v>
      </c>
      <c r="AG44" s="183">
        <v>0</v>
      </c>
      <c r="AH44" s="183">
        <v>0</v>
      </c>
      <c r="AI44" s="183">
        <v>0</v>
      </c>
      <c r="AJ44" s="183"/>
      <c r="AK44" s="183"/>
    </row>
    <row r="45" spans="1:37" ht="16.350000000000001" customHeight="1">
      <c r="A45" s="182" t="s">
        <v>209</v>
      </c>
      <c r="B45" s="183">
        <v>0</v>
      </c>
      <c r="C45" s="183">
        <v>96735541.459999993</v>
      </c>
      <c r="D45" s="183">
        <v>29877.14</v>
      </c>
      <c r="E45" s="183">
        <v>0</v>
      </c>
      <c r="F45" s="183">
        <v>25235406.370000001</v>
      </c>
      <c r="G45" s="183">
        <v>46885196.960000001</v>
      </c>
      <c r="H45" s="183">
        <v>5265519.08</v>
      </c>
      <c r="I45" s="183">
        <v>2949586.05</v>
      </c>
      <c r="J45" s="183">
        <v>2433937.19</v>
      </c>
      <c r="K45" s="183">
        <v>0</v>
      </c>
      <c r="L45" s="183">
        <v>196774057.49000001</v>
      </c>
      <c r="M45" s="183">
        <v>0</v>
      </c>
      <c r="N45" s="183">
        <v>12227801.630000001</v>
      </c>
      <c r="O45" s="183">
        <v>3105170.18</v>
      </c>
      <c r="P45" s="183">
        <v>3579489.54</v>
      </c>
      <c r="Q45" s="183">
        <v>2657963.04</v>
      </c>
      <c r="R45" s="183">
        <v>2493667.71</v>
      </c>
      <c r="S45" s="183">
        <v>208014.53</v>
      </c>
      <c r="T45" s="183">
        <v>963299.74</v>
      </c>
      <c r="U45" s="183">
        <v>0</v>
      </c>
      <c r="V45" s="183">
        <v>5877720.96</v>
      </c>
      <c r="W45" s="183">
        <v>19661609.640000001</v>
      </c>
      <c r="X45" s="183">
        <v>7733326.2699999996</v>
      </c>
      <c r="Y45" s="183">
        <v>5546183.4400000004</v>
      </c>
      <c r="Z45" s="183">
        <v>1920324.53</v>
      </c>
      <c r="AA45" s="183">
        <v>4963082.83</v>
      </c>
      <c r="AB45" s="183">
        <v>1182949.29</v>
      </c>
      <c r="AC45" s="183">
        <v>0</v>
      </c>
      <c r="AD45" s="183">
        <v>1892689.83</v>
      </c>
      <c r="AE45" s="183">
        <v>3020140.95</v>
      </c>
      <c r="AF45" s="183">
        <v>-3955440.7</v>
      </c>
      <c r="AG45" s="183">
        <v>4308129</v>
      </c>
      <c r="AH45" s="183">
        <v>41205642.259999998</v>
      </c>
      <c r="AI45" s="183">
        <v>6792614.2800000003</v>
      </c>
      <c r="AJ45" s="183"/>
      <c r="AK45" s="183"/>
    </row>
    <row r="46" spans="1:37" ht="16.350000000000001" customHeight="1">
      <c r="A46" s="182" t="s">
        <v>210</v>
      </c>
      <c r="B46" s="183">
        <v>0</v>
      </c>
      <c r="C46" s="183">
        <v>-405529.62</v>
      </c>
      <c r="D46" s="183">
        <v>0</v>
      </c>
      <c r="E46" s="183">
        <v>0</v>
      </c>
      <c r="F46" s="183">
        <v>310570.44</v>
      </c>
      <c r="G46" s="183">
        <v>308807.12</v>
      </c>
      <c r="H46" s="183">
        <v>305993.15000000002</v>
      </c>
      <c r="I46" s="183">
        <v>18401.63</v>
      </c>
      <c r="J46" s="183">
        <v>15</v>
      </c>
      <c r="K46" s="183">
        <v>0</v>
      </c>
      <c r="L46" s="183">
        <v>3720086</v>
      </c>
      <c r="M46" s="183">
        <v>0</v>
      </c>
      <c r="N46" s="183">
        <v>20</v>
      </c>
      <c r="O46" s="183">
        <v>728566.75</v>
      </c>
      <c r="P46" s="183">
        <v>132460.34</v>
      </c>
      <c r="Q46" s="183">
        <v>-415565.58</v>
      </c>
      <c r="R46" s="183">
        <v>-76964.210000000006</v>
      </c>
      <c r="S46" s="183">
        <v>-66398</v>
      </c>
      <c r="T46" s="183">
        <v>8451.14</v>
      </c>
      <c r="U46" s="183">
        <v>0</v>
      </c>
      <c r="V46" s="183">
        <v>-8811.7800000000007</v>
      </c>
      <c r="W46" s="183">
        <v>236391.02</v>
      </c>
      <c r="X46" s="183">
        <v>2439.2199999999998</v>
      </c>
      <c r="Y46" s="183">
        <v>33828.53</v>
      </c>
      <c r="Z46" s="183">
        <v>1281.44</v>
      </c>
      <c r="AA46" s="183">
        <v>43749.83</v>
      </c>
      <c r="AB46" s="183">
        <v>-71.14</v>
      </c>
      <c r="AC46" s="183">
        <v>0</v>
      </c>
      <c r="AD46" s="183">
        <v>21517.18</v>
      </c>
      <c r="AE46" s="183">
        <v>39823.949999999997</v>
      </c>
      <c r="AF46" s="183">
        <v>114378.4</v>
      </c>
      <c r="AG46" s="183">
        <v>130273.62</v>
      </c>
      <c r="AH46" s="183">
        <v>-224430.4</v>
      </c>
      <c r="AI46" s="183">
        <v>-809.15</v>
      </c>
      <c r="AJ46" s="183"/>
      <c r="AK46" s="183"/>
    </row>
    <row r="47" spans="1:37" ht="16.350000000000001" customHeight="1">
      <c r="A47" s="182" t="s">
        <v>211</v>
      </c>
      <c r="B47" s="183">
        <v>0</v>
      </c>
      <c r="C47" s="183">
        <v>98826420.920000002</v>
      </c>
      <c r="D47" s="183">
        <v>29877.14</v>
      </c>
      <c r="E47" s="183">
        <v>0</v>
      </c>
      <c r="F47" s="183">
        <v>24924835.93</v>
      </c>
      <c r="G47" s="183">
        <v>46576389.840000004</v>
      </c>
      <c r="H47" s="183">
        <v>4959525.93</v>
      </c>
      <c r="I47" s="183">
        <v>2931184.42</v>
      </c>
      <c r="J47" s="183">
        <v>2433922.19</v>
      </c>
      <c r="K47" s="183">
        <v>0</v>
      </c>
      <c r="L47" s="183">
        <v>190666981.06</v>
      </c>
      <c r="M47" s="183">
        <v>0</v>
      </c>
      <c r="N47" s="183">
        <v>12227781.630000001</v>
      </c>
      <c r="O47" s="183">
        <v>2376603.4300000002</v>
      </c>
      <c r="P47" s="183">
        <v>3447029.2</v>
      </c>
      <c r="Q47" s="183">
        <v>3073528.62</v>
      </c>
      <c r="R47" s="183">
        <v>2570631.92</v>
      </c>
      <c r="S47" s="183">
        <v>274412.53000000003</v>
      </c>
      <c r="T47" s="183">
        <v>954848.6</v>
      </c>
      <c r="U47" s="183">
        <v>0</v>
      </c>
      <c r="V47" s="183">
        <v>5886532.7400000002</v>
      </c>
      <c r="W47" s="183">
        <v>19425218.620000001</v>
      </c>
      <c r="X47" s="183">
        <v>7730887.0499999998</v>
      </c>
      <c r="Y47" s="183">
        <v>5512354.9100000001</v>
      </c>
      <c r="Z47" s="183">
        <v>1919043.09</v>
      </c>
      <c r="AA47" s="183">
        <v>4919333</v>
      </c>
      <c r="AB47" s="183">
        <v>1183020.43</v>
      </c>
      <c r="AC47" s="183">
        <v>0</v>
      </c>
      <c r="AD47" s="183">
        <v>1871172.65</v>
      </c>
      <c r="AE47" s="183">
        <v>2980317</v>
      </c>
      <c r="AF47" s="183">
        <v>-4069819.1</v>
      </c>
      <c r="AG47" s="183">
        <v>4177855.38</v>
      </c>
      <c r="AH47" s="183">
        <v>41430072.659999996</v>
      </c>
      <c r="AI47" s="183">
        <v>6793423.4299999997</v>
      </c>
      <c r="AJ47" s="183"/>
      <c r="AK47" s="183"/>
    </row>
    <row r="48" spans="1:37" ht="16.350000000000001" customHeight="1">
      <c r="A48" s="182" t="s">
        <v>212</v>
      </c>
      <c r="B48" s="183">
        <v>0</v>
      </c>
      <c r="C48" s="183">
        <v>-1685349.84</v>
      </c>
      <c r="D48" s="183">
        <v>0</v>
      </c>
      <c r="E48" s="183">
        <v>0</v>
      </c>
      <c r="F48" s="183">
        <v>0</v>
      </c>
      <c r="G48" s="183">
        <v>0</v>
      </c>
      <c r="H48" s="183">
        <v>0</v>
      </c>
      <c r="I48" s="183">
        <v>0</v>
      </c>
      <c r="J48" s="183">
        <v>0</v>
      </c>
      <c r="K48" s="183">
        <v>0</v>
      </c>
      <c r="L48" s="183">
        <v>-12300</v>
      </c>
      <c r="M48" s="183">
        <v>0</v>
      </c>
      <c r="N48" s="183">
        <v>0</v>
      </c>
      <c r="O48" s="183">
        <v>0</v>
      </c>
      <c r="P48" s="183">
        <v>0</v>
      </c>
      <c r="Q48" s="183">
        <v>0</v>
      </c>
      <c r="R48" s="183">
        <v>0</v>
      </c>
      <c r="S48" s="183">
        <v>0</v>
      </c>
      <c r="T48" s="183">
        <v>0</v>
      </c>
      <c r="U48" s="183">
        <v>0</v>
      </c>
      <c r="V48" s="183">
        <v>0</v>
      </c>
      <c r="W48" s="183">
        <v>0</v>
      </c>
      <c r="X48" s="183">
        <v>0</v>
      </c>
      <c r="Y48" s="183">
        <v>0</v>
      </c>
      <c r="Z48" s="183">
        <v>0</v>
      </c>
      <c r="AA48" s="183">
        <v>0</v>
      </c>
      <c r="AB48" s="183">
        <v>0</v>
      </c>
      <c r="AC48" s="183">
        <v>0</v>
      </c>
      <c r="AD48" s="183">
        <v>0</v>
      </c>
      <c r="AE48" s="183">
        <v>0</v>
      </c>
      <c r="AF48" s="183">
        <v>0</v>
      </c>
      <c r="AG48" s="183">
        <v>0</v>
      </c>
      <c r="AH48" s="183">
        <v>0</v>
      </c>
      <c r="AI48" s="183">
        <v>0</v>
      </c>
      <c r="AJ48" s="183"/>
      <c r="AK48" s="183"/>
    </row>
    <row r="49" spans="1:37" ht="16.350000000000001" customHeight="1">
      <c r="A49" s="182" t="s">
        <v>213</v>
      </c>
      <c r="B49" s="183">
        <v>0</v>
      </c>
      <c r="C49" s="183">
        <v>0</v>
      </c>
      <c r="D49" s="183">
        <v>0</v>
      </c>
      <c r="E49" s="183">
        <v>0</v>
      </c>
      <c r="F49" s="183">
        <v>0</v>
      </c>
      <c r="G49" s="183">
        <v>0</v>
      </c>
      <c r="H49" s="183">
        <v>0</v>
      </c>
      <c r="I49" s="183">
        <v>0</v>
      </c>
      <c r="J49" s="183">
        <v>0</v>
      </c>
      <c r="K49" s="183">
        <v>0</v>
      </c>
      <c r="L49" s="183">
        <v>2399290.4300000002</v>
      </c>
      <c r="M49" s="183">
        <v>0</v>
      </c>
      <c r="N49" s="183">
        <v>0</v>
      </c>
      <c r="O49" s="183">
        <v>0</v>
      </c>
      <c r="P49" s="183">
        <v>0</v>
      </c>
      <c r="Q49" s="183">
        <v>0</v>
      </c>
      <c r="R49" s="183">
        <v>0</v>
      </c>
      <c r="S49" s="183">
        <v>0</v>
      </c>
      <c r="T49" s="183">
        <v>0</v>
      </c>
      <c r="U49" s="183">
        <v>0</v>
      </c>
      <c r="V49" s="183">
        <v>0</v>
      </c>
      <c r="W49" s="183">
        <v>0</v>
      </c>
      <c r="X49" s="183">
        <v>0</v>
      </c>
      <c r="Y49" s="183">
        <v>0</v>
      </c>
      <c r="Z49" s="183">
        <v>0</v>
      </c>
      <c r="AA49" s="183">
        <v>0</v>
      </c>
      <c r="AB49" s="183">
        <v>0</v>
      </c>
      <c r="AC49" s="183">
        <v>0</v>
      </c>
      <c r="AD49" s="183">
        <v>0</v>
      </c>
      <c r="AE49" s="183">
        <v>0</v>
      </c>
      <c r="AF49" s="183">
        <v>0</v>
      </c>
      <c r="AG49" s="183">
        <v>0</v>
      </c>
      <c r="AH49" s="183">
        <v>0</v>
      </c>
      <c r="AI49" s="183">
        <v>0</v>
      </c>
      <c r="AJ49" s="183"/>
      <c r="AK49" s="183"/>
    </row>
    <row r="50" spans="1:37" ht="16.350000000000001" customHeight="1">
      <c r="A50" s="182" t="s">
        <v>214</v>
      </c>
      <c r="B50" s="183">
        <v>0</v>
      </c>
      <c r="C50" s="183">
        <v>-279993546.08999997</v>
      </c>
      <c r="D50" s="183">
        <v>1779830.46</v>
      </c>
      <c r="E50" s="183">
        <v>0</v>
      </c>
      <c r="F50" s="183">
        <v>-57901129.740000002</v>
      </c>
      <c r="G50" s="183">
        <v>-2133107.34</v>
      </c>
      <c r="H50" s="183">
        <v>-392063238.19</v>
      </c>
      <c r="I50" s="183">
        <v>-2949261.54</v>
      </c>
      <c r="J50" s="183">
        <v>-2433588.7200000002</v>
      </c>
      <c r="K50" s="183">
        <v>-0.11</v>
      </c>
      <c r="L50" s="183">
        <v>342848182.81999999</v>
      </c>
      <c r="M50" s="183">
        <v>0</v>
      </c>
      <c r="N50" s="183">
        <v>-12227355.939999999</v>
      </c>
      <c r="O50" s="183">
        <v>53648397.850000001</v>
      </c>
      <c r="P50" s="183">
        <v>57171917.159999996</v>
      </c>
      <c r="Q50" s="183">
        <v>-50094276.229999997</v>
      </c>
      <c r="R50" s="183">
        <v>-9123099.7400000002</v>
      </c>
      <c r="S50" s="183">
        <v>-97534082.129999995</v>
      </c>
      <c r="T50" s="183">
        <v>257369.29</v>
      </c>
      <c r="U50" s="183">
        <v>0</v>
      </c>
      <c r="V50" s="183">
        <v>-5862720.96</v>
      </c>
      <c r="W50" s="183">
        <v>13451364.85</v>
      </c>
      <c r="X50" s="183">
        <v>-7321533.8099999996</v>
      </c>
      <c r="Y50" s="183">
        <v>-689038.15</v>
      </c>
      <c r="Z50" s="183">
        <v>-1696978.94</v>
      </c>
      <c r="AA50" s="183">
        <v>1168747.3600000001</v>
      </c>
      <c r="AB50" s="183">
        <v>-1182947.69</v>
      </c>
      <c r="AC50" s="183">
        <v>0</v>
      </c>
      <c r="AD50" s="183">
        <v>-1709173.26</v>
      </c>
      <c r="AE50" s="183">
        <v>3420800.88</v>
      </c>
      <c r="AF50" s="183">
        <v>-410509164.5</v>
      </c>
      <c r="AG50" s="183">
        <v>16734298.689999999</v>
      </c>
      <c r="AH50" s="183">
        <v>-39753623.729999997</v>
      </c>
      <c r="AI50" s="183">
        <v>-6792614.2800000003</v>
      </c>
      <c r="AJ50" s="183"/>
      <c r="AK50" s="183"/>
    </row>
    <row r="51" spans="1:37" ht="16.350000000000001" customHeight="1">
      <c r="A51" s="182" t="s">
        <v>215</v>
      </c>
      <c r="B51" s="183">
        <v>0</v>
      </c>
      <c r="C51" s="183">
        <v>1520282.59</v>
      </c>
      <c r="D51" s="183">
        <v>0</v>
      </c>
      <c r="E51" s="183">
        <v>0</v>
      </c>
      <c r="F51" s="183">
        <v>0</v>
      </c>
      <c r="G51" s="183">
        <v>20000</v>
      </c>
      <c r="H51" s="183">
        <v>0</v>
      </c>
      <c r="I51" s="183">
        <v>317982.48</v>
      </c>
      <c r="J51" s="183">
        <v>0</v>
      </c>
      <c r="K51" s="183">
        <v>0</v>
      </c>
      <c r="L51" s="183">
        <v>92619.99</v>
      </c>
      <c r="M51" s="183">
        <v>0</v>
      </c>
      <c r="N51" s="183">
        <v>0</v>
      </c>
      <c r="O51" s="183">
        <v>0</v>
      </c>
      <c r="P51" s="183">
        <v>0</v>
      </c>
      <c r="Q51" s="183">
        <v>0</v>
      </c>
      <c r="R51" s="183">
        <v>0</v>
      </c>
      <c r="S51" s="183">
        <v>0</v>
      </c>
      <c r="T51" s="183">
        <v>0</v>
      </c>
      <c r="U51" s="183">
        <v>0</v>
      </c>
      <c r="V51" s="183">
        <v>0</v>
      </c>
      <c r="W51" s="183">
        <v>20000</v>
      </c>
      <c r="X51" s="183">
        <v>0</v>
      </c>
      <c r="Y51" s="183">
        <v>0</v>
      </c>
      <c r="Z51" s="183">
        <v>0</v>
      </c>
      <c r="AA51" s="183">
        <v>0</v>
      </c>
      <c r="AB51" s="183">
        <v>0</v>
      </c>
      <c r="AC51" s="183">
        <v>0</v>
      </c>
      <c r="AD51" s="183">
        <v>0</v>
      </c>
      <c r="AE51" s="183">
        <v>0</v>
      </c>
      <c r="AF51" s="183">
        <v>0</v>
      </c>
      <c r="AG51" s="183">
        <v>0</v>
      </c>
      <c r="AH51" s="183">
        <v>0</v>
      </c>
      <c r="AI51" s="183">
        <v>0</v>
      </c>
      <c r="AJ51" s="183"/>
      <c r="AK51" s="183"/>
    </row>
    <row r="52" spans="1:37" ht="16.350000000000001" customHeight="1">
      <c r="A52" s="182" t="s">
        <v>216</v>
      </c>
      <c r="B52" s="183">
        <v>0</v>
      </c>
      <c r="C52" s="183">
        <v>382277.02</v>
      </c>
      <c r="D52" s="183">
        <v>0</v>
      </c>
      <c r="E52" s="183">
        <v>0</v>
      </c>
      <c r="F52" s="183">
        <v>1700</v>
      </c>
      <c r="G52" s="183">
        <v>778.78</v>
      </c>
      <c r="H52" s="183">
        <v>225</v>
      </c>
      <c r="I52" s="183">
        <v>68077.679999999993</v>
      </c>
      <c r="J52" s="183">
        <v>0</v>
      </c>
      <c r="K52" s="183">
        <v>0</v>
      </c>
      <c r="L52" s="183">
        <v>295334.7</v>
      </c>
      <c r="M52" s="183">
        <v>0</v>
      </c>
      <c r="N52" s="183">
        <v>450</v>
      </c>
      <c r="O52" s="183">
        <v>0</v>
      </c>
      <c r="P52" s="183">
        <v>0</v>
      </c>
      <c r="Q52" s="183">
        <v>1250</v>
      </c>
      <c r="R52" s="183">
        <v>0</v>
      </c>
      <c r="S52" s="183">
        <v>0</v>
      </c>
      <c r="T52" s="183">
        <v>0</v>
      </c>
      <c r="U52" s="183">
        <v>0</v>
      </c>
      <c r="V52" s="183">
        <v>0</v>
      </c>
      <c r="W52" s="183">
        <v>778.78</v>
      </c>
      <c r="X52" s="183">
        <v>0</v>
      </c>
      <c r="Y52" s="183">
        <v>0</v>
      </c>
      <c r="Z52" s="183">
        <v>0</v>
      </c>
      <c r="AA52" s="183">
        <v>0</v>
      </c>
      <c r="AB52" s="183">
        <v>0</v>
      </c>
      <c r="AC52" s="183">
        <v>0</v>
      </c>
      <c r="AD52" s="183">
        <v>225</v>
      </c>
      <c r="AE52" s="183">
        <v>0</v>
      </c>
      <c r="AF52" s="183">
        <v>0</v>
      </c>
      <c r="AG52" s="183">
        <v>0</v>
      </c>
      <c r="AH52" s="183">
        <v>0</v>
      </c>
      <c r="AI52" s="183">
        <v>0</v>
      </c>
      <c r="AJ52" s="183"/>
      <c r="AK52" s="183"/>
    </row>
    <row r="53" spans="1:37" ht="16.350000000000001" customHeight="1">
      <c r="A53" s="182" t="s">
        <v>217</v>
      </c>
      <c r="B53" s="183">
        <v>0</v>
      </c>
      <c r="C53" s="183">
        <v>-278855540.51999998</v>
      </c>
      <c r="D53" s="183">
        <v>1779830.46</v>
      </c>
      <c r="E53" s="183">
        <v>0</v>
      </c>
      <c r="F53" s="183">
        <v>-57902829.740000002</v>
      </c>
      <c r="G53" s="183">
        <v>-2113886.12</v>
      </c>
      <c r="H53" s="183">
        <v>-392063463.19</v>
      </c>
      <c r="I53" s="183">
        <v>-2699356.74</v>
      </c>
      <c r="J53" s="183">
        <v>-2433588.7200000002</v>
      </c>
      <c r="K53" s="183">
        <v>-0.11</v>
      </c>
      <c r="L53" s="183">
        <v>342645468.11000001</v>
      </c>
      <c r="M53" s="183">
        <v>0</v>
      </c>
      <c r="N53" s="183">
        <v>-12227805.939999999</v>
      </c>
      <c r="O53" s="183">
        <v>53648397.850000001</v>
      </c>
      <c r="P53" s="183">
        <v>57171917.159999996</v>
      </c>
      <c r="Q53" s="183">
        <v>-50095526.229999997</v>
      </c>
      <c r="R53" s="183">
        <v>-9123099.7400000002</v>
      </c>
      <c r="S53" s="183">
        <v>-97534082.129999995</v>
      </c>
      <c r="T53" s="183">
        <v>257369.29</v>
      </c>
      <c r="U53" s="183">
        <v>0</v>
      </c>
      <c r="V53" s="183">
        <v>-5862720.96</v>
      </c>
      <c r="W53" s="183">
        <v>13470586.07</v>
      </c>
      <c r="X53" s="183">
        <v>-7321533.8099999996</v>
      </c>
      <c r="Y53" s="183">
        <v>-689038.15</v>
      </c>
      <c r="Z53" s="183">
        <v>-1696978.94</v>
      </c>
      <c r="AA53" s="183">
        <v>1168747.3600000001</v>
      </c>
      <c r="AB53" s="183">
        <v>-1182947.69</v>
      </c>
      <c r="AC53" s="183">
        <v>0</v>
      </c>
      <c r="AD53" s="183">
        <v>-1709398.26</v>
      </c>
      <c r="AE53" s="183">
        <v>3420800.88</v>
      </c>
      <c r="AF53" s="183">
        <v>-410509164.5</v>
      </c>
      <c r="AG53" s="183">
        <v>16734298.689999999</v>
      </c>
      <c r="AH53" s="183">
        <v>-39753623.729999997</v>
      </c>
      <c r="AI53" s="183">
        <v>-6792614.2800000003</v>
      </c>
      <c r="AJ53" s="183"/>
      <c r="AK53" s="183"/>
    </row>
    <row r="54" spans="1:37" ht="16.350000000000001" customHeight="1">
      <c r="A54" s="182" t="s">
        <v>218</v>
      </c>
      <c r="B54" s="183">
        <v>0</v>
      </c>
      <c r="C54" s="183">
        <v>-84039796.900000006</v>
      </c>
      <c r="D54" s="183">
        <v>0</v>
      </c>
      <c r="E54" s="183">
        <v>0</v>
      </c>
      <c r="F54" s="183">
        <v>0</v>
      </c>
      <c r="G54" s="183">
        <v>0</v>
      </c>
      <c r="H54" s="183">
        <v>0</v>
      </c>
      <c r="I54" s="183">
        <v>0</v>
      </c>
      <c r="J54" s="183">
        <v>0</v>
      </c>
      <c r="K54" s="183">
        <v>0</v>
      </c>
      <c r="L54" s="183">
        <v>0</v>
      </c>
      <c r="M54" s="183">
        <v>0</v>
      </c>
      <c r="N54" s="183">
        <v>0</v>
      </c>
      <c r="O54" s="183">
        <v>0</v>
      </c>
      <c r="P54" s="183">
        <v>0</v>
      </c>
      <c r="Q54" s="183">
        <v>0</v>
      </c>
      <c r="R54" s="183">
        <v>0</v>
      </c>
      <c r="S54" s="183">
        <v>0</v>
      </c>
      <c r="T54" s="183">
        <v>0</v>
      </c>
      <c r="U54" s="183">
        <v>0</v>
      </c>
      <c r="V54" s="183">
        <v>0</v>
      </c>
      <c r="W54" s="183">
        <v>0</v>
      </c>
      <c r="X54" s="183">
        <v>0</v>
      </c>
      <c r="Y54" s="183">
        <v>0</v>
      </c>
      <c r="Z54" s="183">
        <v>0</v>
      </c>
      <c r="AA54" s="183">
        <v>0</v>
      </c>
      <c r="AB54" s="183">
        <v>0</v>
      </c>
      <c r="AC54" s="183">
        <v>0</v>
      </c>
      <c r="AD54" s="183">
        <v>0</v>
      </c>
      <c r="AE54" s="183">
        <v>0</v>
      </c>
      <c r="AF54" s="183">
        <v>0</v>
      </c>
      <c r="AG54" s="183">
        <v>0</v>
      </c>
      <c r="AH54" s="183">
        <v>0</v>
      </c>
      <c r="AI54" s="183">
        <v>0</v>
      </c>
      <c r="AJ54" s="183"/>
      <c r="AK54" s="183"/>
    </row>
    <row r="55" spans="1:37" ht="16.350000000000001" customHeight="1">
      <c r="A55" s="182" t="s">
        <v>219</v>
      </c>
      <c r="B55" s="183">
        <v>0</v>
      </c>
      <c r="C55" s="183">
        <v>-194815743.62</v>
      </c>
      <c r="D55" s="183">
        <v>1779830.46</v>
      </c>
      <c r="E55" s="183">
        <v>0</v>
      </c>
      <c r="F55" s="183">
        <v>-57902829.740000002</v>
      </c>
      <c r="G55" s="183">
        <v>-2113886.12</v>
      </c>
      <c r="H55" s="183">
        <v>-392063463.19</v>
      </c>
      <c r="I55" s="183">
        <v>-2699356.74</v>
      </c>
      <c r="J55" s="183">
        <v>-2433588.7200000002</v>
      </c>
      <c r="K55" s="183">
        <v>-0.11</v>
      </c>
      <c r="L55" s="183">
        <v>342645468.11000001</v>
      </c>
      <c r="M55" s="183">
        <v>0</v>
      </c>
      <c r="N55" s="183">
        <v>-12227805.939999999</v>
      </c>
      <c r="O55" s="183">
        <v>53648397.850000001</v>
      </c>
      <c r="P55" s="183">
        <v>57171917.159999996</v>
      </c>
      <c r="Q55" s="183">
        <v>-50095526.229999997</v>
      </c>
      <c r="R55" s="183">
        <v>-9123099.7400000002</v>
      </c>
      <c r="S55" s="183">
        <v>-97534082.129999995</v>
      </c>
      <c r="T55" s="183">
        <v>257369.29</v>
      </c>
      <c r="U55" s="183">
        <v>0</v>
      </c>
      <c r="V55" s="183">
        <v>-5862720.96</v>
      </c>
      <c r="W55" s="183">
        <v>13470586.07</v>
      </c>
      <c r="X55" s="183">
        <v>-7321533.8099999996</v>
      </c>
      <c r="Y55" s="183">
        <v>-689038.15</v>
      </c>
      <c r="Z55" s="183">
        <v>-1696978.94</v>
      </c>
      <c r="AA55" s="183">
        <v>1168747.3600000001</v>
      </c>
      <c r="AB55" s="183">
        <v>-1182947.69</v>
      </c>
      <c r="AC55" s="183">
        <v>0</v>
      </c>
      <c r="AD55" s="183">
        <v>-1709398.26</v>
      </c>
      <c r="AE55" s="183">
        <v>3420800.88</v>
      </c>
      <c r="AF55" s="183">
        <v>-410509164.5</v>
      </c>
      <c r="AG55" s="183">
        <v>16734298.689999999</v>
      </c>
      <c r="AH55" s="183">
        <v>-39753623.729999997</v>
      </c>
      <c r="AI55" s="183">
        <v>-6792614.2800000003</v>
      </c>
      <c r="AJ55" s="183"/>
      <c r="AK55" s="183"/>
    </row>
    <row r="56" spans="1:37" ht="16.350000000000001" customHeight="1">
      <c r="A56" s="182" t="s">
        <v>220</v>
      </c>
      <c r="B56" s="183">
        <v>0</v>
      </c>
      <c r="C56" s="183">
        <v>0</v>
      </c>
      <c r="D56" s="183">
        <v>0</v>
      </c>
      <c r="E56" s="183">
        <v>0</v>
      </c>
      <c r="F56" s="183">
        <v>14117435.76</v>
      </c>
      <c r="G56" s="183">
        <v>0</v>
      </c>
      <c r="H56" s="183">
        <v>176719048.81</v>
      </c>
      <c r="I56" s="183">
        <v>0</v>
      </c>
      <c r="J56" s="183">
        <v>0</v>
      </c>
      <c r="K56" s="183">
        <v>0</v>
      </c>
      <c r="L56" s="183">
        <v>-901800.01</v>
      </c>
      <c r="M56" s="183">
        <v>0</v>
      </c>
      <c r="N56" s="183">
        <v>0</v>
      </c>
      <c r="O56" s="183">
        <v>19343335.969999999</v>
      </c>
      <c r="P56" s="183">
        <v>0</v>
      </c>
      <c r="Q56" s="183">
        <v>-5225900.21</v>
      </c>
      <c r="R56" s="183">
        <v>0</v>
      </c>
      <c r="S56" s="183">
        <v>0</v>
      </c>
      <c r="T56" s="183">
        <v>0</v>
      </c>
      <c r="U56" s="183">
        <v>0</v>
      </c>
      <c r="V56" s="183">
        <v>0</v>
      </c>
      <c r="W56" s="183">
        <v>0</v>
      </c>
      <c r="X56" s="183">
        <v>0</v>
      </c>
      <c r="Y56" s="183">
        <v>0</v>
      </c>
      <c r="Z56" s="183">
        <v>0</v>
      </c>
      <c r="AA56" s="183">
        <v>0</v>
      </c>
      <c r="AB56" s="183">
        <v>0</v>
      </c>
      <c r="AC56" s="183">
        <v>0</v>
      </c>
      <c r="AD56" s="183">
        <v>13900.55</v>
      </c>
      <c r="AE56" s="183">
        <v>-36722.79</v>
      </c>
      <c r="AF56" s="183">
        <v>174859757.40000001</v>
      </c>
      <c r="AG56" s="183">
        <v>1882113.65</v>
      </c>
      <c r="AH56" s="183">
        <v>0</v>
      </c>
      <c r="AI56" s="183">
        <v>0</v>
      </c>
      <c r="AJ56" s="183"/>
      <c r="AK56" s="183"/>
    </row>
    <row r="57" spans="1:37" ht="16.350000000000001" customHeight="1">
      <c r="A57" s="182" t="s">
        <v>221</v>
      </c>
      <c r="B57" s="183">
        <v>0</v>
      </c>
      <c r="C57" s="183">
        <v>-194815743.62</v>
      </c>
      <c r="D57" s="183">
        <v>1779830.46</v>
      </c>
      <c r="E57" s="183">
        <v>0</v>
      </c>
      <c r="F57" s="183">
        <v>-43785393.979999997</v>
      </c>
      <c r="G57" s="183">
        <v>-2113886.12</v>
      </c>
      <c r="H57" s="183">
        <v>-215344414.38</v>
      </c>
      <c r="I57" s="183">
        <v>-2699356.74</v>
      </c>
      <c r="J57" s="183">
        <v>-2433588.7200000002</v>
      </c>
      <c r="K57" s="183">
        <v>-0.11</v>
      </c>
      <c r="L57" s="183">
        <v>341743668.10000002</v>
      </c>
      <c r="M57" s="183">
        <v>0</v>
      </c>
      <c r="N57" s="183">
        <v>-12227805.939999999</v>
      </c>
      <c r="O57" s="183">
        <v>72991733.819999993</v>
      </c>
      <c r="P57" s="183">
        <v>57171917.159999996</v>
      </c>
      <c r="Q57" s="183">
        <v>-55321426.439999998</v>
      </c>
      <c r="R57" s="183">
        <v>-9123099.7400000002</v>
      </c>
      <c r="S57" s="183">
        <v>-97534082.129999995</v>
      </c>
      <c r="T57" s="183">
        <v>257369.29</v>
      </c>
      <c r="U57" s="183">
        <v>0</v>
      </c>
      <c r="V57" s="183">
        <v>-5862720.96</v>
      </c>
      <c r="W57" s="183">
        <v>13470586.07</v>
      </c>
      <c r="X57" s="183">
        <v>-7321533.8099999996</v>
      </c>
      <c r="Y57" s="183">
        <v>-689038.15</v>
      </c>
      <c r="Z57" s="183">
        <v>-1696978.94</v>
      </c>
      <c r="AA57" s="183">
        <v>1168747.3600000001</v>
      </c>
      <c r="AB57" s="183">
        <v>-1182947.69</v>
      </c>
      <c r="AC57" s="183">
        <v>0</v>
      </c>
      <c r="AD57" s="183">
        <v>-1695497.71</v>
      </c>
      <c r="AE57" s="183">
        <v>3384078.09</v>
      </c>
      <c r="AF57" s="183">
        <v>-235649407.09999999</v>
      </c>
      <c r="AG57" s="183">
        <v>18616412.34</v>
      </c>
      <c r="AH57" s="183">
        <v>-39753623.729999997</v>
      </c>
      <c r="AI57" s="183">
        <v>-6792614.2800000003</v>
      </c>
      <c r="AJ57" s="183"/>
      <c r="AK57" s="183"/>
    </row>
    <row r="58" spans="1:37" ht="16.350000000000001" customHeight="1">
      <c r="A58" s="182" t="s">
        <v>222</v>
      </c>
      <c r="B58" s="183">
        <v>0</v>
      </c>
      <c r="C58" s="183">
        <v>0</v>
      </c>
      <c r="D58" s="183">
        <v>0</v>
      </c>
      <c r="E58" s="183">
        <v>0</v>
      </c>
      <c r="F58" s="183">
        <v>0</v>
      </c>
      <c r="G58" s="183">
        <v>0</v>
      </c>
      <c r="H58" s="183">
        <v>0</v>
      </c>
      <c r="I58" s="183">
        <v>0</v>
      </c>
      <c r="J58" s="183">
        <v>0</v>
      </c>
      <c r="K58" s="183">
        <v>0</v>
      </c>
      <c r="L58" s="183">
        <v>0</v>
      </c>
      <c r="M58" s="183">
        <v>0</v>
      </c>
      <c r="N58" s="183">
        <v>0</v>
      </c>
      <c r="O58" s="183">
        <v>0</v>
      </c>
      <c r="P58" s="183">
        <v>0</v>
      </c>
      <c r="Q58" s="183">
        <v>0</v>
      </c>
      <c r="R58" s="183">
        <v>0</v>
      </c>
      <c r="S58" s="183">
        <v>0</v>
      </c>
      <c r="T58" s="183">
        <v>0</v>
      </c>
      <c r="U58" s="183">
        <v>0</v>
      </c>
      <c r="V58" s="183">
        <v>0</v>
      </c>
      <c r="W58" s="183">
        <v>0</v>
      </c>
      <c r="X58" s="183">
        <v>0</v>
      </c>
      <c r="Y58" s="183">
        <v>0</v>
      </c>
      <c r="Z58" s="183">
        <v>0</v>
      </c>
      <c r="AA58" s="183">
        <v>0</v>
      </c>
      <c r="AB58" s="183">
        <v>0</v>
      </c>
      <c r="AC58" s="183">
        <v>0</v>
      </c>
      <c r="AD58" s="183">
        <v>0</v>
      </c>
      <c r="AE58" s="183">
        <v>0</v>
      </c>
      <c r="AF58" s="183">
        <v>0</v>
      </c>
      <c r="AG58" s="183">
        <v>0</v>
      </c>
      <c r="AH58" s="183">
        <v>0</v>
      </c>
      <c r="AI58" s="183">
        <v>0</v>
      </c>
      <c r="AJ58" s="183"/>
      <c r="AK58" s="183"/>
    </row>
    <row r="59" spans="1:37" ht="16.350000000000001" customHeight="1">
      <c r="A59" s="182" t="s">
        <v>223</v>
      </c>
      <c r="B59" s="183">
        <v>0</v>
      </c>
      <c r="C59" s="183">
        <v>-194815743.62</v>
      </c>
      <c r="D59" s="183">
        <v>1779830.46</v>
      </c>
      <c r="E59" s="183">
        <v>0</v>
      </c>
      <c r="F59" s="183">
        <v>-43785393.979999997</v>
      </c>
      <c r="G59" s="183">
        <v>-2113886.12</v>
      </c>
      <c r="H59" s="183">
        <v>-215344414.38</v>
      </c>
      <c r="I59" s="183">
        <v>-2699356.74</v>
      </c>
      <c r="J59" s="183">
        <v>-2433588.7200000002</v>
      </c>
      <c r="K59" s="183">
        <v>-0.11</v>
      </c>
      <c r="L59" s="183">
        <v>341743668.10000002</v>
      </c>
      <c r="M59" s="183">
        <v>0</v>
      </c>
      <c r="N59" s="183">
        <v>-12227805.939999999</v>
      </c>
      <c r="O59" s="183">
        <v>72991733.819999993</v>
      </c>
      <c r="P59" s="183">
        <v>57171917.159999996</v>
      </c>
      <c r="Q59" s="183">
        <v>-55321426.439999998</v>
      </c>
      <c r="R59" s="183">
        <v>-9123099.7400000002</v>
      </c>
      <c r="S59" s="183">
        <v>-97534082.129999995</v>
      </c>
      <c r="T59" s="183">
        <v>257369.29</v>
      </c>
      <c r="U59" s="183">
        <v>0</v>
      </c>
      <c r="V59" s="183">
        <v>-5862720.96</v>
      </c>
      <c r="W59" s="183">
        <v>13470586.07</v>
      </c>
      <c r="X59" s="183">
        <v>-7321533.8099999996</v>
      </c>
      <c r="Y59" s="183">
        <v>-689038.15</v>
      </c>
      <c r="Z59" s="183">
        <v>-1696978.94</v>
      </c>
      <c r="AA59" s="183">
        <v>1168747.3600000001</v>
      </c>
      <c r="AB59" s="183">
        <v>-1182947.69</v>
      </c>
      <c r="AC59" s="183">
        <v>0</v>
      </c>
      <c r="AD59" s="183">
        <v>-1695497.71</v>
      </c>
      <c r="AE59" s="183">
        <v>3384078.09</v>
      </c>
      <c r="AF59" s="183">
        <v>-235649407.09999999</v>
      </c>
      <c r="AG59" s="183">
        <v>18616412.34</v>
      </c>
      <c r="AH59" s="183">
        <v>-39753623.729999997</v>
      </c>
      <c r="AI59" s="183">
        <v>-6792614.2800000003</v>
      </c>
      <c r="AJ59" s="183"/>
      <c r="AK59" s="183"/>
    </row>
    <row r="60" spans="1:37" ht="16.350000000000001" customHeight="1">
      <c r="A60" s="182" t="s">
        <v>224</v>
      </c>
      <c r="B60" s="183">
        <v>0</v>
      </c>
      <c r="C60" s="183">
        <v>14357287.810000001</v>
      </c>
      <c r="D60" s="183">
        <v>0</v>
      </c>
      <c r="E60" s="183">
        <v>0</v>
      </c>
      <c r="F60" s="183">
        <v>54546341.380000003</v>
      </c>
      <c r="G60" s="183">
        <v>-269088.03999999998</v>
      </c>
      <c r="H60" s="183">
        <v>230105728.23333299</v>
      </c>
      <c r="I60" s="183">
        <v>0</v>
      </c>
      <c r="J60" s="183">
        <v>0</v>
      </c>
      <c r="K60" s="183">
        <v>0</v>
      </c>
      <c r="L60" s="183">
        <v>22574925.306666601</v>
      </c>
      <c r="M60" s="183">
        <v>0</v>
      </c>
      <c r="N60" s="183">
        <v>0</v>
      </c>
      <c r="O60" s="183">
        <v>16464124.236666599</v>
      </c>
      <c r="P60" s="183">
        <v>11176336.869999999</v>
      </c>
      <c r="Q60" s="183">
        <v>-14956572.576666599</v>
      </c>
      <c r="R60" s="183">
        <v>-354272.18</v>
      </c>
      <c r="S60" s="183">
        <v>50165282.659999996</v>
      </c>
      <c r="T60" s="183">
        <v>-7948557.6299999999</v>
      </c>
      <c r="U60" s="183">
        <v>0</v>
      </c>
      <c r="V60" s="183">
        <v>0</v>
      </c>
      <c r="W60" s="183">
        <v>416666.67</v>
      </c>
      <c r="X60" s="183">
        <v>-35377.360000000001</v>
      </c>
      <c r="Y60" s="183">
        <v>-544716.98</v>
      </c>
      <c r="Z60" s="183">
        <v>-105660.37</v>
      </c>
      <c r="AA60" s="183">
        <v>0</v>
      </c>
      <c r="AB60" s="183">
        <v>0</v>
      </c>
      <c r="AC60" s="183">
        <v>0</v>
      </c>
      <c r="AD60" s="183">
        <v>-179802.08333333</v>
      </c>
      <c r="AE60" s="183">
        <v>3304120.66</v>
      </c>
      <c r="AF60" s="183">
        <v>229464107.34</v>
      </c>
      <c r="AG60" s="183">
        <v>-2482697.6833333299</v>
      </c>
      <c r="AH60" s="183">
        <v>23777325.32</v>
      </c>
      <c r="AI60" s="183">
        <v>0</v>
      </c>
      <c r="AJ60" s="183"/>
      <c r="AK60" s="183"/>
    </row>
    <row r="61" spans="1:37" ht="16.350000000000001" customHeight="1">
      <c r="A61" s="182" t="s">
        <v>225</v>
      </c>
      <c r="B61" s="183">
        <v>0</v>
      </c>
      <c r="C61" s="183">
        <v>0</v>
      </c>
      <c r="D61" s="183">
        <v>0</v>
      </c>
      <c r="E61" s="183">
        <v>0</v>
      </c>
      <c r="F61" s="183">
        <v>500785.36</v>
      </c>
      <c r="G61" s="183">
        <v>-685754.71</v>
      </c>
      <c r="H61" s="183">
        <v>-2887406.67</v>
      </c>
      <c r="I61" s="183">
        <v>0</v>
      </c>
      <c r="J61" s="183">
        <v>0</v>
      </c>
      <c r="K61" s="183">
        <v>0</v>
      </c>
      <c r="L61" s="183">
        <v>1913612.92</v>
      </c>
      <c r="M61" s="183">
        <v>0</v>
      </c>
      <c r="N61" s="183">
        <v>0</v>
      </c>
      <c r="O61" s="183">
        <v>-75505.399999999994</v>
      </c>
      <c r="P61" s="183">
        <v>-34484.57</v>
      </c>
      <c r="Q61" s="183">
        <v>-1105973.19</v>
      </c>
      <c r="R61" s="183">
        <v>-22442.2</v>
      </c>
      <c r="S61" s="183">
        <v>-351860.2</v>
      </c>
      <c r="T61" s="183">
        <v>2091050.92</v>
      </c>
      <c r="U61" s="183">
        <v>0</v>
      </c>
      <c r="V61" s="183">
        <v>0</v>
      </c>
      <c r="W61" s="183">
        <v>0</v>
      </c>
      <c r="X61" s="183">
        <v>-35377.360000000001</v>
      </c>
      <c r="Y61" s="183">
        <v>-544716.98</v>
      </c>
      <c r="Z61" s="183">
        <v>-105660.37</v>
      </c>
      <c r="AA61" s="183">
        <v>0</v>
      </c>
      <c r="AB61" s="183">
        <v>0</v>
      </c>
      <c r="AC61" s="183">
        <v>0</v>
      </c>
      <c r="AD61" s="183">
        <v>-198336.15</v>
      </c>
      <c r="AE61" s="183">
        <v>3353084.38</v>
      </c>
      <c r="AF61" s="183">
        <v>-2301522.86</v>
      </c>
      <c r="AG61" s="183">
        <v>-3740632.04</v>
      </c>
      <c r="AH61" s="183">
        <v>1913612.92</v>
      </c>
      <c r="AI61" s="183">
        <v>0</v>
      </c>
      <c r="AJ61" s="183"/>
      <c r="AK61" s="183"/>
    </row>
    <row r="62" spans="1:37" ht="16.350000000000001" customHeight="1">
      <c r="A62" s="182" t="s">
        <v>226</v>
      </c>
      <c r="B62" s="183">
        <v>0</v>
      </c>
      <c r="C62" s="183">
        <v>0</v>
      </c>
      <c r="D62" s="183">
        <v>0</v>
      </c>
      <c r="E62" s="183">
        <v>0</v>
      </c>
      <c r="F62" s="183">
        <v>0</v>
      </c>
      <c r="G62" s="183">
        <v>0</v>
      </c>
      <c r="H62" s="183">
        <v>0</v>
      </c>
      <c r="I62" s="183">
        <v>0</v>
      </c>
      <c r="J62" s="183">
        <v>0</v>
      </c>
      <c r="K62" s="183">
        <v>0</v>
      </c>
      <c r="L62" s="183">
        <v>0</v>
      </c>
      <c r="M62" s="183">
        <v>0</v>
      </c>
      <c r="N62" s="183">
        <v>0</v>
      </c>
      <c r="O62" s="183">
        <v>0</v>
      </c>
      <c r="P62" s="183">
        <v>0</v>
      </c>
      <c r="Q62" s="183">
        <v>0</v>
      </c>
      <c r="R62" s="183">
        <v>0</v>
      </c>
      <c r="S62" s="183">
        <v>0</v>
      </c>
      <c r="T62" s="183">
        <v>0</v>
      </c>
      <c r="U62" s="183">
        <v>0</v>
      </c>
      <c r="V62" s="183">
        <v>0</v>
      </c>
      <c r="W62" s="183">
        <v>0</v>
      </c>
      <c r="X62" s="183">
        <v>0</v>
      </c>
      <c r="Y62" s="183">
        <v>0</v>
      </c>
      <c r="Z62" s="183">
        <v>0</v>
      </c>
      <c r="AA62" s="183">
        <v>0</v>
      </c>
      <c r="AB62" s="183">
        <v>0</v>
      </c>
      <c r="AC62" s="183">
        <v>0</v>
      </c>
      <c r="AD62" s="183">
        <v>0</v>
      </c>
      <c r="AE62" s="183">
        <v>0</v>
      </c>
      <c r="AF62" s="183">
        <v>0</v>
      </c>
      <c r="AG62" s="183">
        <v>0</v>
      </c>
      <c r="AH62" s="183">
        <v>0</v>
      </c>
      <c r="AI62" s="183">
        <v>0</v>
      </c>
      <c r="AJ62" s="183"/>
      <c r="AK62" s="183"/>
    </row>
    <row r="63" spans="1:37" ht="16.350000000000001" customHeight="1">
      <c r="A63" s="182" t="s">
        <v>227</v>
      </c>
      <c r="B63" s="183">
        <v>0</v>
      </c>
      <c r="C63" s="183">
        <v>0</v>
      </c>
      <c r="D63" s="183">
        <v>0</v>
      </c>
      <c r="E63" s="183">
        <v>0</v>
      </c>
      <c r="F63" s="183">
        <v>0</v>
      </c>
      <c r="G63" s="183">
        <v>-685754.71</v>
      </c>
      <c r="H63" s="183">
        <v>0</v>
      </c>
      <c r="I63" s="183">
        <v>0</v>
      </c>
      <c r="J63" s="183">
        <v>0</v>
      </c>
      <c r="K63" s="183">
        <v>0</v>
      </c>
      <c r="L63" s="183">
        <v>0</v>
      </c>
      <c r="M63" s="183">
        <v>0</v>
      </c>
      <c r="N63" s="183">
        <v>0</v>
      </c>
      <c r="O63" s="183">
        <v>0</v>
      </c>
      <c r="P63" s="183">
        <v>0</v>
      </c>
      <c r="Q63" s="183">
        <v>0</v>
      </c>
      <c r="R63" s="183">
        <v>0</v>
      </c>
      <c r="S63" s="183">
        <v>0</v>
      </c>
      <c r="T63" s="183">
        <v>0</v>
      </c>
      <c r="U63" s="183">
        <v>0</v>
      </c>
      <c r="V63" s="183">
        <v>0</v>
      </c>
      <c r="W63" s="183">
        <v>0</v>
      </c>
      <c r="X63" s="183">
        <v>-35377.360000000001</v>
      </c>
      <c r="Y63" s="183">
        <v>-544716.98</v>
      </c>
      <c r="Z63" s="183">
        <v>-105660.37</v>
      </c>
      <c r="AA63" s="183">
        <v>0</v>
      </c>
      <c r="AB63" s="183">
        <v>0</v>
      </c>
      <c r="AC63" s="183">
        <v>0</v>
      </c>
      <c r="AD63" s="183">
        <v>0</v>
      </c>
      <c r="AE63" s="183">
        <v>0</v>
      </c>
      <c r="AF63" s="183">
        <v>0</v>
      </c>
      <c r="AG63" s="183">
        <v>0</v>
      </c>
      <c r="AH63" s="183">
        <v>0</v>
      </c>
      <c r="AI63" s="183">
        <v>0</v>
      </c>
      <c r="AJ63" s="183"/>
      <c r="AK63" s="183"/>
    </row>
    <row r="64" spans="1:37" ht="16.350000000000001" customHeight="1">
      <c r="A64" s="182" t="s">
        <v>228</v>
      </c>
      <c r="B64" s="183">
        <v>0</v>
      </c>
      <c r="C64" s="183">
        <v>0</v>
      </c>
      <c r="D64" s="183">
        <v>0</v>
      </c>
      <c r="E64" s="183">
        <v>0</v>
      </c>
      <c r="F64" s="183">
        <v>615156</v>
      </c>
      <c r="G64" s="183">
        <v>0</v>
      </c>
      <c r="H64" s="183">
        <v>-2887406.67</v>
      </c>
      <c r="I64" s="183">
        <v>0</v>
      </c>
      <c r="J64" s="183">
        <v>0</v>
      </c>
      <c r="K64" s="183">
        <v>0</v>
      </c>
      <c r="L64" s="183">
        <v>1799242.28</v>
      </c>
      <c r="M64" s="183">
        <v>0</v>
      </c>
      <c r="N64" s="183">
        <v>0</v>
      </c>
      <c r="O64" s="183">
        <v>-75505.399999999994</v>
      </c>
      <c r="P64" s="183">
        <v>-34484.57</v>
      </c>
      <c r="Q64" s="183">
        <v>-1105973.19</v>
      </c>
      <c r="R64" s="183">
        <v>-22442.2</v>
      </c>
      <c r="S64" s="183">
        <v>-351860.2</v>
      </c>
      <c r="T64" s="183">
        <v>2205421.56</v>
      </c>
      <c r="U64" s="183">
        <v>0</v>
      </c>
      <c r="V64" s="183">
        <v>0</v>
      </c>
      <c r="W64" s="183">
        <v>0</v>
      </c>
      <c r="X64" s="183">
        <v>0</v>
      </c>
      <c r="Y64" s="183">
        <v>0</v>
      </c>
      <c r="Z64" s="183">
        <v>0</v>
      </c>
      <c r="AA64" s="183">
        <v>0</v>
      </c>
      <c r="AB64" s="183">
        <v>0</v>
      </c>
      <c r="AC64" s="183">
        <v>0</v>
      </c>
      <c r="AD64" s="183">
        <v>-198336.15</v>
      </c>
      <c r="AE64" s="183">
        <v>3353084.38</v>
      </c>
      <c r="AF64" s="183">
        <v>-2301522.86</v>
      </c>
      <c r="AG64" s="183">
        <v>-3740632.04</v>
      </c>
      <c r="AH64" s="183">
        <v>1799242.28</v>
      </c>
      <c r="AI64" s="183">
        <v>0</v>
      </c>
      <c r="AJ64" s="183"/>
      <c r="AK64" s="183"/>
    </row>
    <row r="65" spans="1:37" ht="16.350000000000001" customHeight="1">
      <c r="A65" s="182" t="s">
        <v>229</v>
      </c>
      <c r="B65" s="183">
        <v>0</v>
      </c>
      <c r="C65" s="183">
        <v>8609401.1099999994</v>
      </c>
      <c r="D65" s="183">
        <v>0</v>
      </c>
      <c r="E65" s="183">
        <v>0</v>
      </c>
      <c r="F65" s="183">
        <v>-9026067.7799999993</v>
      </c>
      <c r="G65" s="183">
        <v>416666.67</v>
      </c>
      <c r="H65" s="183">
        <v>0</v>
      </c>
      <c r="I65" s="183">
        <v>0</v>
      </c>
      <c r="J65" s="183">
        <v>0</v>
      </c>
      <c r="K65" s="183">
        <v>0</v>
      </c>
      <c r="L65" s="183">
        <v>17438768.809999999</v>
      </c>
      <c r="M65" s="183">
        <v>0</v>
      </c>
      <c r="N65" s="183">
        <v>0</v>
      </c>
      <c r="O65" s="183">
        <v>0</v>
      </c>
      <c r="P65" s="183">
        <v>0</v>
      </c>
      <c r="Q65" s="183">
        <v>-9026067.7799999993</v>
      </c>
      <c r="R65" s="183">
        <v>0</v>
      </c>
      <c r="S65" s="183">
        <v>0</v>
      </c>
      <c r="T65" s="183">
        <v>0</v>
      </c>
      <c r="U65" s="183">
        <v>0</v>
      </c>
      <c r="V65" s="183">
        <v>0</v>
      </c>
      <c r="W65" s="183">
        <v>416666.67</v>
      </c>
      <c r="X65" s="183">
        <v>0</v>
      </c>
      <c r="Y65" s="183">
        <v>0</v>
      </c>
      <c r="Z65" s="183">
        <v>0</v>
      </c>
      <c r="AA65" s="183">
        <v>0</v>
      </c>
      <c r="AB65" s="183">
        <v>0</v>
      </c>
      <c r="AC65" s="183">
        <v>0</v>
      </c>
      <c r="AD65" s="183">
        <v>0</v>
      </c>
      <c r="AE65" s="183">
        <v>0</v>
      </c>
      <c r="AF65" s="183">
        <v>0</v>
      </c>
      <c r="AG65" s="183">
        <v>0</v>
      </c>
      <c r="AH65" s="183">
        <v>17438768.809999999</v>
      </c>
      <c r="AI65" s="183">
        <v>0</v>
      </c>
      <c r="AJ65" s="183"/>
      <c r="AK65" s="183"/>
    </row>
    <row r="66" spans="1:37" ht="16.350000000000001" customHeight="1">
      <c r="A66" s="182" t="s">
        <v>230</v>
      </c>
      <c r="B66" s="183">
        <v>0</v>
      </c>
      <c r="C66" s="183">
        <v>5724046.7000000002</v>
      </c>
      <c r="D66" s="183">
        <v>0</v>
      </c>
      <c r="E66" s="183">
        <v>0</v>
      </c>
      <c r="F66" s="183">
        <v>-5722712.2199999997</v>
      </c>
      <c r="G66" s="183">
        <v>0</v>
      </c>
      <c r="H66" s="183">
        <v>0</v>
      </c>
      <c r="I66" s="183">
        <v>0</v>
      </c>
      <c r="J66" s="183">
        <v>0</v>
      </c>
      <c r="K66" s="183">
        <v>0</v>
      </c>
      <c r="L66" s="183">
        <v>539086.31999999995</v>
      </c>
      <c r="M66" s="183">
        <v>0</v>
      </c>
      <c r="N66" s="183">
        <v>0</v>
      </c>
      <c r="O66" s="183">
        <v>-20518804.050000001</v>
      </c>
      <c r="P66" s="183">
        <v>13792453.42</v>
      </c>
      <c r="Q66" s="183">
        <v>1335468.3899999999</v>
      </c>
      <c r="R66" s="183">
        <v>-331829.98</v>
      </c>
      <c r="S66" s="183">
        <v>0</v>
      </c>
      <c r="T66" s="183">
        <v>0</v>
      </c>
      <c r="U66" s="183">
        <v>0</v>
      </c>
      <c r="V66" s="183">
        <v>0</v>
      </c>
      <c r="W66" s="183">
        <v>0</v>
      </c>
      <c r="X66" s="183">
        <v>0</v>
      </c>
      <c r="Y66" s="183">
        <v>0</v>
      </c>
      <c r="Z66" s="183">
        <v>0</v>
      </c>
      <c r="AA66" s="183">
        <v>0</v>
      </c>
      <c r="AB66" s="183">
        <v>0</v>
      </c>
      <c r="AC66" s="183">
        <v>0</v>
      </c>
      <c r="AD66" s="183">
        <v>0</v>
      </c>
      <c r="AE66" s="183">
        <v>0</v>
      </c>
      <c r="AF66" s="183">
        <v>0</v>
      </c>
      <c r="AG66" s="183">
        <v>0</v>
      </c>
      <c r="AH66" s="183">
        <v>539086.31999999995</v>
      </c>
      <c r="AI66" s="183">
        <v>0</v>
      </c>
      <c r="AJ66" s="183"/>
      <c r="AK66" s="183"/>
    </row>
    <row r="67" spans="1:37" ht="16.350000000000001" customHeight="1">
      <c r="A67" s="182" t="s">
        <v>231</v>
      </c>
      <c r="B67" s="183">
        <v>0</v>
      </c>
      <c r="C67" s="183">
        <v>0</v>
      </c>
      <c r="D67" s="183">
        <v>0</v>
      </c>
      <c r="E67" s="183">
        <v>0</v>
      </c>
      <c r="F67" s="183">
        <v>0</v>
      </c>
      <c r="G67" s="183">
        <v>0</v>
      </c>
      <c r="H67" s="183">
        <v>0</v>
      </c>
      <c r="I67" s="183">
        <v>0</v>
      </c>
      <c r="J67" s="183">
        <v>0</v>
      </c>
      <c r="K67" s="183">
        <v>0</v>
      </c>
      <c r="L67" s="183">
        <v>0</v>
      </c>
      <c r="M67" s="183">
        <v>0</v>
      </c>
      <c r="N67" s="183">
        <v>0</v>
      </c>
      <c r="O67" s="183">
        <v>0</v>
      </c>
      <c r="P67" s="183">
        <v>0</v>
      </c>
      <c r="Q67" s="183">
        <v>0</v>
      </c>
      <c r="R67" s="183">
        <v>0</v>
      </c>
      <c r="S67" s="183">
        <v>0</v>
      </c>
      <c r="T67" s="183">
        <v>0</v>
      </c>
      <c r="U67" s="183">
        <v>0</v>
      </c>
      <c r="V67" s="183">
        <v>0</v>
      </c>
      <c r="W67" s="183">
        <v>0</v>
      </c>
      <c r="X67" s="183">
        <v>0</v>
      </c>
      <c r="Y67" s="183">
        <v>0</v>
      </c>
      <c r="Z67" s="183">
        <v>0</v>
      </c>
      <c r="AA67" s="183">
        <v>0</v>
      </c>
      <c r="AB67" s="183">
        <v>0</v>
      </c>
      <c r="AC67" s="183">
        <v>0</v>
      </c>
      <c r="AD67" s="183">
        <v>0</v>
      </c>
      <c r="AE67" s="183">
        <v>0</v>
      </c>
      <c r="AF67" s="183">
        <v>0</v>
      </c>
      <c r="AG67" s="183">
        <v>0</v>
      </c>
      <c r="AH67" s="183">
        <v>0</v>
      </c>
      <c r="AI67" s="183">
        <v>0</v>
      </c>
      <c r="AJ67" s="183"/>
      <c r="AK67" s="183"/>
    </row>
    <row r="68" spans="1:37" ht="16.350000000000001" customHeight="1">
      <c r="A68" s="182" t="s">
        <v>232</v>
      </c>
      <c r="B68" s="183">
        <v>0</v>
      </c>
      <c r="C68" s="183">
        <v>23840</v>
      </c>
      <c r="D68" s="183">
        <v>0</v>
      </c>
      <c r="E68" s="183">
        <v>0</v>
      </c>
      <c r="F68" s="183">
        <v>68794336.019999996</v>
      </c>
      <c r="G68" s="183">
        <v>0</v>
      </c>
      <c r="H68" s="183">
        <v>232993134.90333301</v>
      </c>
      <c r="I68" s="183">
        <v>0</v>
      </c>
      <c r="J68" s="183">
        <v>0</v>
      </c>
      <c r="K68" s="183">
        <v>0</v>
      </c>
      <c r="L68" s="183">
        <v>-1202400.0133333299</v>
      </c>
      <c r="M68" s="183">
        <v>0</v>
      </c>
      <c r="N68" s="183">
        <v>0</v>
      </c>
      <c r="O68" s="183">
        <v>37058433.6866666</v>
      </c>
      <c r="P68" s="183">
        <v>-2581631.98</v>
      </c>
      <c r="Q68" s="183">
        <v>-6159999.9966666698</v>
      </c>
      <c r="R68" s="183">
        <v>0</v>
      </c>
      <c r="S68" s="183">
        <v>50517142.859999999</v>
      </c>
      <c r="T68" s="183">
        <v>-10039608.550000001</v>
      </c>
      <c r="U68" s="183">
        <v>0</v>
      </c>
      <c r="V68" s="183">
        <v>0</v>
      </c>
      <c r="W68" s="183">
        <v>0</v>
      </c>
      <c r="X68" s="183">
        <v>0</v>
      </c>
      <c r="Y68" s="183">
        <v>0</v>
      </c>
      <c r="Z68" s="183">
        <v>0</v>
      </c>
      <c r="AA68" s="183">
        <v>0</v>
      </c>
      <c r="AB68" s="183">
        <v>0</v>
      </c>
      <c r="AC68" s="183">
        <v>0</v>
      </c>
      <c r="AD68" s="183">
        <v>18534.066666670002</v>
      </c>
      <c r="AE68" s="183">
        <v>-48963.72</v>
      </c>
      <c r="AF68" s="183">
        <v>231765630.19999999</v>
      </c>
      <c r="AG68" s="183">
        <v>1257934.3566666699</v>
      </c>
      <c r="AH68" s="183">
        <v>0</v>
      </c>
      <c r="AI68" s="183">
        <v>0</v>
      </c>
      <c r="AJ68" s="183"/>
      <c r="AK68" s="183"/>
    </row>
    <row r="69" spans="1:37" ht="16.350000000000001" customHeight="1">
      <c r="A69" s="182" t="s">
        <v>233</v>
      </c>
      <c r="B69" s="183">
        <v>0</v>
      </c>
      <c r="C69" s="183">
        <v>0</v>
      </c>
      <c r="D69" s="183">
        <v>0</v>
      </c>
      <c r="E69" s="183">
        <v>0</v>
      </c>
      <c r="F69" s="183">
        <v>0</v>
      </c>
      <c r="G69" s="183">
        <v>0</v>
      </c>
      <c r="H69" s="183">
        <v>0</v>
      </c>
      <c r="I69" s="183">
        <v>0</v>
      </c>
      <c r="J69" s="183">
        <v>0</v>
      </c>
      <c r="K69" s="183">
        <v>0</v>
      </c>
      <c r="L69" s="183">
        <v>0</v>
      </c>
      <c r="M69" s="183">
        <v>0</v>
      </c>
      <c r="N69" s="183">
        <v>0</v>
      </c>
      <c r="O69" s="183">
        <v>0</v>
      </c>
      <c r="P69" s="183">
        <v>0</v>
      </c>
      <c r="Q69" s="183">
        <v>0</v>
      </c>
      <c r="R69" s="183">
        <v>0</v>
      </c>
      <c r="S69" s="183">
        <v>0</v>
      </c>
      <c r="T69" s="183">
        <v>0</v>
      </c>
      <c r="U69" s="183">
        <v>0</v>
      </c>
      <c r="V69" s="183">
        <v>0</v>
      </c>
      <c r="W69" s="183">
        <v>0</v>
      </c>
      <c r="X69" s="183">
        <v>0</v>
      </c>
      <c r="Y69" s="183">
        <v>0</v>
      </c>
      <c r="Z69" s="183">
        <v>0</v>
      </c>
      <c r="AA69" s="183">
        <v>0</v>
      </c>
      <c r="AB69" s="183">
        <v>0</v>
      </c>
      <c r="AC69" s="183">
        <v>0</v>
      </c>
      <c r="AD69" s="183">
        <v>0</v>
      </c>
      <c r="AE69" s="183">
        <v>0</v>
      </c>
      <c r="AF69" s="183">
        <v>0</v>
      </c>
      <c r="AG69" s="183">
        <v>0</v>
      </c>
      <c r="AH69" s="183">
        <v>0</v>
      </c>
      <c r="AI69" s="183">
        <v>0</v>
      </c>
      <c r="AJ69" s="183"/>
      <c r="AK69" s="183"/>
    </row>
    <row r="70" spans="1:37" ht="16.350000000000001" customHeight="1">
      <c r="A70" s="182" t="s">
        <v>234</v>
      </c>
      <c r="B70" s="183">
        <v>0</v>
      </c>
      <c r="C70" s="183">
        <v>0</v>
      </c>
      <c r="D70" s="183">
        <v>0</v>
      </c>
      <c r="E70" s="183">
        <v>0</v>
      </c>
      <c r="F70" s="183">
        <v>0</v>
      </c>
      <c r="G70" s="183">
        <v>0</v>
      </c>
      <c r="H70" s="183">
        <v>0</v>
      </c>
      <c r="I70" s="183">
        <v>0</v>
      </c>
      <c r="J70" s="183">
        <v>0</v>
      </c>
      <c r="K70" s="183">
        <v>0</v>
      </c>
      <c r="L70" s="183">
        <v>3885857.27</v>
      </c>
      <c r="M70" s="183">
        <v>0</v>
      </c>
      <c r="N70" s="183">
        <v>0</v>
      </c>
      <c r="O70" s="183">
        <v>0</v>
      </c>
      <c r="P70" s="183">
        <v>0</v>
      </c>
      <c r="Q70" s="183">
        <v>0</v>
      </c>
      <c r="R70" s="183">
        <v>0</v>
      </c>
      <c r="S70" s="183">
        <v>0</v>
      </c>
      <c r="T70" s="183">
        <v>0</v>
      </c>
      <c r="U70" s="183">
        <v>0</v>
      </c>
      <c r="V70" s="183">
        <v>0</v>
      </c>
      <c r="W70" s="183">
        <v>0</v>
      </c>
      <c r="X70" s="183">
        <v>0</v>
      </c>
      <c r="Y70" s="183">
        <v>0</v>
      </c>
      <c r="Z70" s="183">
        <v>0</v>
      </c>
      <c r="AA70" s="183">
        <v>0</v>
      </c>
      <c r="AB70" s="183">
        <v>0</v>
      </c>
      <c r="AC70" s="183">
        <v>0</v>
      </c>
      <c r="AD70" s="183">
        <v>0</v>
      </c>
      <c r="AE70" s="183">
        <v>0</v>
      </c>
      <c r="AF70" s="183">
        <v>0</v>
      </c>
      <c r="AG70" s="183">
        <v>0</v>
      </c>
      <c r="AH70" s="183">
        <v>3885857.27</v>
      </c>
      <c r="AI70" s="183">
        <v>0</v>
      </c>
      <c r="AJ70" s="183"/>
      <c r="AK70" s="183"/>
    </row>
    <row r="71" spans="1:37" ht="16.350000000000001" customHeight="1">
      <c r="A71" s="182" t="s">
        <v>235</v>
      </c>
      <c r="B71" s="183">
        <v>0</v>
      </c>
      <c r="C71" s="183">
        <v>0</v>
      </c>
      <c r="D71" s="183">
        <v>0</v>
      </c>
      <c r="E71" s="183">
        <v>0</v>
      </c>
      <c r="F71" s="183">
        <v>0</v>
      </c>
      <c r="G71" s="183">
        <v>0</v>
      </c>
      <c r="H71" s="183">
        <v>0</v>
      </c>
      <c r="I71" s="183">
        <v>0</v>
      </c>
      <c r="J71" s="183">
        <v>0</v>
      </c>
      <c r="K71" s="183">
        <v>0</v>
      </c>
      <c r="L71" s="183">
        <v>0</v>
      </c>
      <c r="M71" s="183">
        <v>0</v>
      </c>
      <c r="N71" s="183">
        <v>0</v>
      </c>
      <c r="O71" s="183">
        <v>0</v>
      </c>
      <c r="P71" s="183">
        <v>0</v>
      </c>
      <c r="Q71" s="183">
        <v>0</v>
      </c>
      <c r="R71" s="183">
        <v>0</v>
      </c>
      <c r="S71" s="183">
        <v>0</v>
      </c>
      <c r="T71" s="183">
        <v>0</v>
      </c>
      <c r="U71" s="183">
        <v>0</v>
      </c>
      <c r="V71" s="183">
        <v>0</v>
      </c>
      <c r="W71" s="183">
        <v>0</v>
      </c>
      <c r="X71" s="183">
        <v>0</v>
      </c>
      <c r="Y71" s="183">
        <v>0</v>
      </c>
      <c r="Z71" s="183">
        <v>0</v>
      </c>
      <c r="AA71" s="183">
        <v>0</v>
      </c>
      <c r="AB71" s="183">
        <v>0</v>
      </c>
      <c r="AC71" s="183">
        <v>0</v>
      </c>
      <c r="AD71" s="183">
        <v>0</v>
      </c>
      <c r="AE71" s="183">
        <v>0</v>
      </c>
      <c r="AF71" s="183">
        <v>0</v>
      </c>
      <c r="AG71" s="183">
        <v>0</v>
      </c>
      <c r="AH71" s="183">
        <v>0</v>
      </c>
      <c r="AI71" s="183">
        <v>0</v>
      </c>
      <c r="AJ71" s="183"/>
      <c r="AK71" s="183"/>
    </row>
    <row r="72" spans="1:37" ht="16.350000000000001" customHeight="1">
      <c r="A72" s="182" t="s">
        <v>236</v>
      </c>
      <c r="B72" s="183">
        <v>0</v>
      </c>
      <c r="C72" s="183">
        <v>0</v>
      </c>
      <c r="D72" s="183">
        <v>0</v>
      </c>
      <c r="E72" s="183">
        <v>0</v>
      </c>
      <c r="F72" s="183">
        <v>0</v>
      </c>
      <c r="G72" s="183">
        <v>0</v>
      </c>
      <c r="H72" s="183">
        <v>0</v>
      </c>
      <c r="I72" s="183">
        <v>0</v>
      </c>
      <c r="J72" s="183">
        <v>0</v>
      </c>
      <c r="K72" s="183">
        <v>0</v>
      </c>
      <c r="L72" s="183">
        <v>0</v>
      </c>
      <c r="M72" s="183">
        <v>0</v>
      </c>
      <c r="N72" s="183">
        <v>0</v>
      </c>
      <c r="O72" s="183">
        <v>0</v>
      </c>
      <c r="P72" s="183">
        <v>0</v>
      </c>
      <c r="Q72" s="183">
        <v>0</v>
      </c>
      <c r="R72" s="183">
        <v>0</v>
      </c>
      <c r="S72" s="183">
        <v>0</v>
      </c>
      <c r="T72" s="183">
        <v>0</v>
      </c>
      <c r="U72" s="183">
        <v>0</v>
      </c>
      <c r="V72" s="183">
        <v>0</v>
      </c>
      <c r="W72" s="183">
        <v>0</v>
      </c>
      <c r="X72" s="183">
        <v>0</v>
      </c>
      <c r="Y72" s="183">
        <v>0</v>
      </c>
      <c r="Z72" s="183">
        <v>0</v>
      </c>
      <c r="AA72" s="183">
        <v>0</v>
      </c>
      <c r="AB72" s="183">
        <v>0</v>
      </c>
      <c r="AC72" s="183">
        <v>0</v>
      </c>
      <c r="AD72" s="183">
        <v>0</v>
      </c>
      <c r="AE72" s="183">
        <v>0</v>
      </c>
      <c r="AF72" s="183">
        <v>0</v>
      </c>
      <c r="AG72" s="183">
        <v>0</v>
      </c>
      <c r="AH72" s="183">
        <v>0</v>
      </c>
      <c r="AI72" s="183">
        <v>0</v>
      </c>
      <c r="AJ72" s="183"/>
      <c r="AK72" s="183"/>
    </row>
    <row r="73" spans="1:37" ht="16.350000000000001" customHeight="1">
      <c r="A73" s="182" t="s">
        <v>237</v>
      </c>
      <c r="B73" s="183">
        <v>0</v>
      </c>
      <c r="C73" s="183">
        <v>238838.47291499999</v>
      </c>
      <c r="D73" s="183">
        <v>0</v>
      </c>
      <c r="E73" s="183">
        <v>0</v>
      </c>
      <c r="F73" s="183">
        <v>541908.85493300005</v>
      </c>
      <c r="G73" s="183">
        <v>-670203.47461200005</v>
      </c>
      <c r="H73" s="183">
        <v>1461173.9152510001</v>
      </c>
      <c r="I73" s="183">
        <v>0</v>
      </c>
      <c r="J73" s="183">
        <v>0</v>
      </c>
      <c r="K73" s="183">
        <v>0</v>
      </c>
      <c r="L73" s="183">
        <v>3348016.0560900001</v>
      </c>
      <c r="M73" s="183">
        <v>0</v>
      </c>
      <c r="N73" s="183">
        <v>0</v>
      </c>
      <c r="O73" s="183">
        <v>-508679.44341499999</v>
      </c>
      <c r="P73" s="183">
        <v>294643.270945</v>
      </c>
      <c r="Q73" s="183">
        <v>-162312.46058499999</v>
      </c>
      <c r="R73" s="183">
        <v>-8750.5228459999998</v>
      </c>
      <c r="S73" s="183">
        <v>875359.05310999998</v>
      </c>
      <c r="T73" s="183">
        <v>51648.957724</v>
      </c>
      <c r="U73" s="183">
        <v>0</v>
      </c>
      <c r="V73" s="183">
        <v>0</v>
      </c>
      <c r="W73" s="183">
        <v>22751.666724999999</v>
      </c>
      <c r="X73" s="183">
        <v>-873.82079199999998</v>
      </c>
      <c r="Y73" s="183">
        <v>-689471.50940600003</v>
      </c>
      <c r="Z73" s="183">
        <v>-2609.8111389999999</v>
      </c>
      <c r="AA73" s="183">
        <v>0</v>
      </c>
      <c r="AB73" s="183">
        <v>0</v>
      </c>
      <c r="AC73" s="183">
        <v>0</v>
      </c>
      <c r="AD73" s="183">
        <v>31691.847095000001</v>
      </c>
      <c r="AE73" s="183">
        <v>-111224.155814</v>
      </c>
      <c r="AF73" s="183">
        <v>-56847.614642</v>
      </c>
      <c r="AG73" s="183">
        <v>1597553.838612</v>
      </c>
      <c r="AH73" s="183">
        <v>3271501.2960899998</v>
      </c>
      <c r="AI73" s="183">
        <v>76514.759999999995</v>
      </c>
      <c r="AJ73" s="183"/>
      <c r="AK73" s="183"/>
    </row>
    <row r="74" spans="1:37" ht="16.350000000000001" customHeight="1">
      <c r="A74" s="182" t="s">
        <v>238</v>
      </c>
      <c r="B74" s="183">
        <v>0</v>
      </c>
      <c r="C74" s="183">
        <v>41213.13624</v>
      </c>
      <c r="D74" s="183">
        <v>0</v>
      </c>
      <c r="E74" s="183">
        <v>0</v>
      </c>
      <c r="F74" s="183">
        <v>-37597.873392000001</v>
      </c>
      <c r="G74" s="183">
        <v>-4937.4339120000004</v>
      </c>
      <c r="H74" s="183">
        <v>-20789.328023999999</v>
      </c>
      <c r="I74" s="183">
        <v>0</v>
      </c>
      <c r="J74" s="183">
        <v>0</v>
      </c>
      <c r="K74" s="183">
        <v>0</v>
      </c>
      <c r="L74" s="183">
        <v>31270.744040000001</v>
      </c>
      <c r="M74" s="183">
        <v>0</v>
      </c>
      <c r="N74" s="183">
        <v>0</v>
      </c>
      <c r="O74" s="183">
        <v>-148279.02804</v>
      </c>
      <c r="P74" s="183">
        <v>99057.375719999996</v>
      </c>
      <c r="Q74" s="183">
        <v>1652.36544</v>
      </c>
      <c r="R74" s="183">
        <v>-2550.7596960000001</v>
      </c>
      <c r="S74" s="183">
        <v>-2533.3934399999998</v>
      </c>
      <c r="T74" s="183">
        <v>15055.566623999999</v>
      </c>
      <c r="U74" s="183">
        <v>0</v>
      </c>
      <c r="V74" s="183">
        <v>0</v>
      </c>
      <c r="W74" s="183">
        <v>0</v>
      </c>
      <c r="X74" s="183">
        <v>-254.716992</v>
      </c>
      <c r="Y74" s="183">
        <v>-3921.9622559999998</v>
      </c>
      <c r="Z74" s="183">
        <v>-760.75466400000005</v>
      </c>
      <c r="AA74" s="183">
        <v>0</v>
      </c>
      <c r="AB74" s="183">
        <v>0</v>
      </c>
      <c r="AC74" s="183">
        <v>0</v>
      </c>
      <c r="AD74" s="183">
        <v>-1428.02028</v>
      </c>
      <c r="AE74" s="183">
        <v>24142.207536000002</v>
      </c>
      <c r="AF74" s="183">
        <v>-16570.964592</v>
      </c>
      <c r="AG74" s="183">
        <v>-26932.550687999999</v>
      </c>
      <c r="AH74" s="183">
        <v>31270.744040000001</v>
      </c>
      <c r="AI74" s="183">
        <v>0</v>
      </c>
      <c r="AJ74" s="183"/>
      <c r="AK74" s="183"/>
    </row>
    <row r="75" spans="1:37" ht="16.350000000000001" customHeight="1">
      <c r="A75" s="182" t="s">
        <v>239</v>
      </c>
      <c r="B75" s="183">
        <v>0</v>
      </c>
      <c r="C75" s="183">
        <v>197625.336675</v>
      </c>
      <c r="D75" s="183">
        <v>0</v>
      </c>
      <c r="E75" s="183">
        <v>0</v>
      </c>
      <c r="F75" s="183">
        <v>579506.72832500003</v>
      </c>
      <c r="G75" s="183">
        <v>-665266.04070000001</v>
      </c>
      <c r="H75" s="183">
        <v>1481963.243275</v>
      </c>
      <c r="I75" s="183">
        <v>0</v>
      </c>
      <c r="J75" s="183">
        <v>0</v>
      </c>
      <c r="K75" s="183">
        <v>0</v>
      </c>
      <c r="L75" s="183">
        <v>3316745.3120499998</v>
      </c>
      <c r="M75" s="183">
        <v>0</v>
      </c>
      <c r="N75" s="183">
        <v>0</v>
      </c>
      <c r="O75" s="183">
        <v>-360400.41537499998</v>
      </c>
      <c r="P75" s="183">
        <v>195585.89522499999</v>
      </c>
      <c r="Q75" s="183">
        <v>-163964.82602499999</v>
      </c>
      <c r="R75" s="183">
        <v>-6199.7631499999998</v>
      </c>
      <c r="S75" s="183">
        <v>877892.44654999999</v>
      </c>
      <c r="T75" s="183">
        <v>36593.391100000001</v>
      </c>
      <c r="U75" s="183">
        <v>0</v>
      </c>
      <c r="V75" s="183">
        <v>0</v>
      </c>
      <c r="W75" s="183">
        <v>22751.666724999999</v>
      </c>
      <c r="X75" s="183">
        <v>-619.10379999999998</v>
      </c>
      <c r="Y75" s="183">
        <v>-685549.54715</v>
      </c>
      <c r="Z75" s="183">
        <v>-1849.0564750000001</v>
      </c>
      <c r="AA75" s="183">
        <v>0</v>
      </c>
      <c r="AB75" s="183">
        <v>0</v>
      </c>
      <c r="AC75" s="183">
        <v>0</v>
      </c>
      <c r="AD75" s="183">
        <v>33119.867375000002</v>
      </c>
      <c r="AE75" s="183">
        <v>-135366.36335</v>
      </c>
      <c r="AF75" s="183">
        <v>-40276.650049999997</v>
      </c>
      <c r="AG75" s="183">
        <v>1624486.3892999999</v>
      </c>
      <c r="AH75" s="183">
        <v>3240230.5520500001</v>
      </c>
      <c r="AI75" s="183">
        <v>76514.759999999995</v>
      </c>
      <c r="AJ75" s="183"/>
      <c r="AK75" s="183"/>
    </row>
    <row r="76" spans="1:37" ht="16.350000000000001" customHeight="1">
      <c r="A76" s="182" t="s">
        <v>240</v>
      </c>
      <c r="B76" s="183">
        <v>0</v>
      </c>
      <c r="C76" s="183">
        <v>0</v>
      </c>
      <c r="D76" s="183">
        <v>0</v>
      </c>
      <c r="E76" s="183">
        <v>0</v>
      </c>
      <c r="F76" s="183">
        <v>0</v>
      </c>
      <c r="G76" s="183">
        <v>0</v>
      </c>
      <c r="H76" s="183">
        <v>0</v>
      </c>
      <c r="I76" s="183">
        <v>0</v>
      </c>
      <c r="J76" s="183">
        <v>0</v>
      </c>
      <c r="K76" s="183">
        <v>0</v>
      </c>
      <c r="L76" s="183">
        <v>0</v>
      </c>
      <c r="M76" s="183">
        <v>0</v>
      </c>
      <c r="N76" s="183">
        <v>0</v>
      </c>
      <c r="O76" s="183">
        <v>0</v>
      </c>
      <c r="P76" s="183">
        <v>0</v>
      </c>
      <c r="Q76" s="183">
        <v>0</v>
      </c>
      <c r="R76" s="183">
        <v>0</v>
      </c>
      <c r="S76" s="183">
        <v>0</v>
      </c>
      <c r="T76" s="183">
        <v>0</v>
      </c>
      <c r="U76" s="183">
        <v>0</v>
      </c>
      <c r="V76" s="183">
        <v>0</v>
      </c>
      <c r="W76" s="183">
        <v>0</v>
      </c>
      <c r="X76" s="183">
        <v>0</v>
      </c>
      <c r="Y76" s="183">
        <v>0</v>
      </c>
      <c r="Z76" s="183">
        <v>0</v>
      </c>
      <c r="AA76" s="183">
        <v>0</v>
      </c>
      <c r="AB76" s="183">
        <v>0</v>
      </c>
      <c r="AC76" s="183">
        <v>0</v>
      </c>
      <c r="AD76" s="183">
        <v>0</v>
      </c>
      <c r="AE76" s="183">
        <v>0</v>
      </c>
      <c r="AF76" s="183">
        <v>0</v>
      </c>
      <c r="AG76" s="183">
        <v>0</v>
      </c>
      <c r="AH76" s="183">
        <v>0</v>
      </c>
      <c r="AI76" s="183">
        <v>0</v>
      </c>
      <c r="AJ76" s="183"/>
      <c r="AK76" s="183"/>
    </row>
    <row r="77" spans="1:37" ht="16.350000000000001" customHeight="1">
      <c r="A77" s="182" t="s">
        <v>241</v>
      </c>
      <c r="B77" s="183">
        <v>0</v>
      </c>
      <c r="C77" s="183">
        <v>0</v>
      </c>
      <c r="D77" s="183">
        <v>0</v>
      </c>
      <c r="E77" s="183">
        <v>0</v>
      </c>
      <c r="F77" s="183">
        <v>0</v>
      </c>
      <c r="G77" s="183">
        <v>0</v>
      </c>
      <c r="H77" s="183">
        <v>0</v>
      </c>
      <c r="I77" s="183">
        <v>0</v>
      </c>
      <c r="J77" s="183">
        <v>0</v>
      </c>
      <c r="K77" s="183">
        <v>0</v>
      </c>
      <c r="L77" s="183">
        <v>0</v>
      </c>
      <c r="M77" s="183">
        <v>0</v>
      </c>
      <c r="N77" s="183">
        <v>0</v>
      </c>
      <c r="O77" s="183">
        <v>0</v>
      </c>
      <c r="P77" s="183">
        <v>0</v>
      </c>
      <c r="Q77" s="183">
        <v>0</v>
      </c>
      <c r="R77" s="183">
        <v>0</v>
      </c>
      <c r="S77" s="183">
        <v>0</v>
      </c>
      <c r="T77" s="183">
        <v>0</v>
      </c>
      <c r="U77" s="183">
        <v>0</v>
      </c>
      <c r="V77" s="183">
        <v>0</v>
      </c>
      <c r="W77" s="183">
        <v>0</v>
      </c>
      <c r="X77" s="183">
        <v>0</v>
      </c>
      <c r="Y77" s="183">
        <v>0</v>
      </c>
      <c r="Z77" s="183">
        <v>0</v>
      </c>
      <c r="AA77" s="183">
        <v>0</v>
      </c>
      <c r="AB77" s="183">
        <v>0</v>
      </c>
      <c r="AC77" s="183">
        <v>0</v>
      </c>
      <c r="AD77" s="183">
        <v>0</v>
      </c>
      <c r="AE77" s="183">
        <v>0</v>
      </c>
      <c r="AF77" s="183">
        <v>0</v>
      </c>
      <c r="AG77" s="183">
        <v>0</v>
      </c>
      <c r="AH77" s="183">
        <v>0</v>
      </c>
      <c r="AI77" s="183">
        <v>0</v>
      </c>
      <c r="AJ77" s="183"/>
      <c r="AK77" s="183"/>
    </row>
    <row r="78" spans="1:37" ht="16.350000000000001" customHeight="1">
      <c r="A78" s="182" t="s">
        <v>242</v>
      </c>
      <c r="B78" s="183">
        <v>0</v>
      </c>
      <c r="C78" s="183">
        <v>14118449.337084999</v>
      </c>
      <c r="D78" s="183">
        <v>0</v>
      </c>
      <c r="E78" s="183">
        <v>0</v>
      </c>
      <c r="F78" s="183">
        <v>54004432.525067002</v>
      </c>
      <c r="G78" s="183">
        <v>401115.43461200001</v>
      </c>
      <c r="H78" s="183">
        <v>228644554.318082</v>
      </c>
      <c r="I78" s="183">
        <v>0</v>
      </c>
      <c r="J78" s="183">
        <v>0</v>
      </c>
      <c r="K78" s="183">
        <v>0</v>
      </c>
      <c r="L78" s="183">
        <v>19226909.2505766</v>
      </c>
      <c r="M78" s="183">
        <v>0</v>
      </c>
      <c r="N78" s="183">
        <v>0</v>
      </c>
      <c r="O78" s="183">
        <v>16972803.680081598</v>
      </c>
      <c r="P78" s="183">
        <v>10881693.599055</v>
      </c>
      <c r="Q78" s="183">
        <v>-14794260.116081599</v>
      </c>
      <c r="R78" s="183">
        <v>-345521.65715400001</v>
      </c>
      <c r="S78" s="183">
        <v>49289923.60689</v>
      </c>
      <c r="T78" s="183">
        <v>-8000206.5877240002</v>
      </c>
      <c r="U78" s="183">
        <v>0</v>
      </c>
      <c r="V78" s="183">
        <v>0</v>
      </c>
      <c r="W78" s="183">
        <v>393915.00327500002</v>
      </c>
      <c r="X78" s="183">
        <v>-34503.539208000002</v>
      </c>
      <c r="Y78" s="183">
        <v>144754.52940599999</v>
      </c>
      <c r="Z78" s="183">
        <v>-103050.558861</v>
      </c>
      <c r="AA78" s="183">
        <v>0</v>
      </c>
      <c r="AB78" s="183">
        <v>0</v>
      </c>
      <c r="AC78" s="183">
        <v>0</v>
      </c>
      <c r="AD78" s="183">
        <v>-211493.93042833</v>
      </c>
      <c r="AE78" s="183">
        <v>3415344.8158140001</v>
      </c>
      <c r="AF78" s="183">
        <v>229520954.954642</v>
      </c>
      <c r="AG78" s="183">
        <v>-4080251.5219453298</v>
      </c>
      <c r="AH78" s="183">
        <v>20505824.023910001</v>
      </c>
      <c r="AI78" s="183">
        <v>-76514.759999999995</v>
      </c>
      <c r="AJ78" s="183"/>
      <c r="AK78" s="183"/>
    </row>
    <row r="79" spans="1:37" ht="16.350000000000001" customHeight="1">
      <c r="A79" s="182" t="s">
        <v>243</v>
      </c>
      <c r="B79" s="183">
        <v>0</v>
      </c>
      <c r="C79" s="183">
        <v>0</v>
      </c>
      <c r="D79" s="183">
        <v>0</v>
      </c>
      <c r="E79" s="183">
        <v>0</v>
      </c>
      <c r="F79" s="183">
        <v>0</v>
      </c>
      <c r="G79" s="183">
        <v>0</v>
      </c>
      <c r="H79" s="183">
        <v>0</v>
      </c>
      <c r="I79" s="183">
        <v>0</v>
      </c>
      <c r="J79" s="183">
        <v>0</v>
      </c>
      <c r="K79" s="183">
        <v>0</v>
      </c>
      <c r="L79" s="183">
        <v>0</v>
      </c>
      <c r="M79" s="183">
        <v>0</v>
      </c>
      <c r="N79" s="183">
        <v>0</v>
      </c>
      <c r="O79" s="183">
        <v>0</v>
      </c>
      <c r="P79" s="183">
        <v>0</v>
      </c>
      <c r="Q79" s="183">
        <v>0</v>
      </c>
      <c r="R79" s="183">
        <v>0</v>
      </c>
      <c r="S79" s="183">
        <v>0</v>
      </c>
      <c r="T79" s="183">
        <v>0</v>
      </c>
      <c r="U79" s="183">
        <v>0</v>
      </c>
      <c r="V79" s="183">
        <v>0</v>
      </c>
      <c r="W79" s="183">
        <v>0</v>
      </c>
      <c r="X79" s="183">
        <v>0</v>
      </c>
      <c r="Y79" s="183">
        <v>0</v>
      </c>
      <c r="Z79" s="183">
        <v>0</v>
      </c>
      <c r="AA79" s="183">
        <v>0</v>
      </c>
      <c r="AB79" s="183">
        <v>0</v>
      </c>
      <c r="AC79" s="183">
        <v>0</v>
      </c>
      <c r="AD79" s="183">
        <v>0</v>
      </c>
      <c r="AE79" s="183">
        <v>0</v>
      </c>
      <c r="AF79" s="183">
        <v>0</v>
      </c>
      <c r="AG79" s="183">
        <v>0</v>
      </c>
      <c r="AH79" s="183">
        <v>0</v>
      </c>
      <c r="AI79" s="183">
        <v>0</v>
      </c>
      <c r="AJ79" s="183"/>
      <c r="AK79" s="183"/>
    </row>
    <row r="80" spans="1:37" ht="16.350000000000001" customHeight="1">
      <c r="A80" s="182" t="s">
        <v>244</v>
      </c>
      <c r="B80" s="183">
        <v>0</v>
      </c>
      <c r="C80" s="183">
        <v>0</v>
      </c>
      <c r="D80" s="183">
        <v>0</v>
      </c>
      <c r="E80" s="183">
        <v>0</v>
      </c>
      <c r="F80" s="183">
        <v>0</v>
      </c>
      <c r="G80" s="183">
        <v>0</v>
      </c>
      <c r="H80" s="183">
        <v>0</v>
      </c>
      <c r="I80" s="183">
        <v>0</v>
      </c>
      <c r="J80" s="183">
        <v>0</v>
      </c>
      <c r="K80" s="183">
        <v>0</v>
      </c>
      <c r="L80" s="183">
        <v>0</v>
      </c>
      <c r="M80" s="183">
        <v>0</v>
      </c>
      <c r="N80" s="183">
        <v>0</v>
      </c>
      <c r="O80" s="183">
        <v>0</v>
      </c>
      <c r="P80" s="183">
        <v>0</v>
      </c>
      <c r="Q80" s="183">
        <v>0</v>
      </c>
      <c r="R80" s="183">
        <v>0</v>
      </c>
      <c r="S80" s="183">
        <v>0</v>
      </c>
      <c r="T80" s="183">
        <v>0</v>
      </c>
      <c r="U80" s="183">
        <v>0</v>
      </c>
      <c r="V80" s="183">
        <v>0</v>
      </c>
      <c r="W80" s="183">
        <v>0</v>
      </c>
      <c r="X80" s="183">
        <v>0</v>
      </c>
      <c r="Y80" s="183">
        <v>0</v>
      </c>
      <c r="Z80" s="183">
        <v>0</v>
      </c>
      <c r="AA80" s="183">
        <v>0</v>
      </c>
      <c r="AB80" s="183">
        <v>0</v>
      </c>
      <c r="AC80" s="183">
        <v>0</v>
      </c>
      <c r="AD80" s="183">
        <v>0</v>
      </c>
      <c r="AE80" s="183">
        <v>0</v>
      </c>
      <c r="AF80" s="183">
        <v>0</v>
      </c>
      <c r="AG80" s="183">
        <v>0</v>
      </c>
      <c r="AH80" s="183">
        <v>0</v>
      </c>
      <c r="AI80" s="183">
        <v>0</v>
      </c>
      <c r="AJ80" s="183"/>
      <c r="AK80" s="183"/>
    </row>
    <row r="81" spans="1:37" ht="16.350000000000001" customHeight="1">
      <c r="A81" s="182" t="s">
        <v>245</v>
      </c>
      <c r="B81" s="183">
        <v>0</v>
      </c>
      <c r="C81" s="183">
        <v>14118449.337084999</v>
      </c>
      <c r="D81" s="183">
        <v>0</v>
      </c>
      <c r="E81" s="183">
        <v>0</v>
      </c>
      <c r="F81" s="183">
        <v>54004432.525067002</v>
      </c>
      <c r="G81" s="183">
        <v>401115.43461200001</v>
      </c>
      <c r="H81" s="183">
        <v>228644554.318082</v>
      </c>
      <c r="I81" s="183">
        <v>0</v>
      </c>
      <c r="J81" s="183">
        <v>0</v>
      </c>
      <c r="K81" s="183">
        <v>0</v>
      </c>
      <c r="L81" s="183">
        <v>19226909.2505766</v>
      </c>
      <c r="M81" s="183">
        <v>0</v>
      </c>
      <c r="N81" s="183">
        <v>0</v>
      </c>
      <c r="O81" s="183">
        <v>16972803.680081598</v>
      </c>
      <c r="P81" s="183">
        <v>10881693.599055</v>
      </c>
      <c r="Q81" s="183">
        <v>-14794260.116081599</v>
      </c>
      <c r="R81" s="183">
        <v>-345521.65715400001</v>
      </c>
      <c r="S81" s="183">
        <v>49289923.60689</v>
      </c>
      <c r="T81" s="183">
        <v>-8000206.5877240002</v>
      </c>
      <c r="U81" s="183">
        <v>0</v>
      </c>
      <c r="V81" s="183">
        <v>0</v>
      </c>
      <c r="W81" s="183">
        <v>393915.00327500002</v>
      </c>
      <c r="X81" s="183">
        <v>-34503.539208000002</v>
      </c>
      <c r="Y81" s="183">
        <v>144754.52940599999</v>
      </c>
      <c r="Z81" s="183">
        <v>-103050.558861</v>
      </c>
      <c r="AA81" s="183">
        <v>0</v>
      </c>
      <c r="AB81" s="183">
        <v>0</v>
      </c>
      <c r="AC81" s="183">
        <v>0</v>
      </c>
      <c r="AD81" s="183">
        <v>-211493.93042833</v>
      </c>
      <c r="AE81" s="183">
        <v>3415344.8158140001</v>
      </c>
      <c r="AF81" s="183">
        <v>229520954.954642</v>
      </c>
      <c r="AG81" s="183">
        <v>-4080251.5219453298</v>
      </c>
      <c r="AH81" s="183">
        <v>20505824.023910001</v>
      </c>
      <c r="AI81" s="183">
        <v>-76514.759999999995</v>
      </c>
      <c r="AJ81" s="183"/>
      <c r="AK81" s="183"/>
    </row>
    <row r="82" spans="1:37" ht="16.350000000000001" customHeight="1">
      <c r="A82" s="182" t="s">
        <v>246</v>
      </c>
      <c r="B82" s="183">
        <v>0</v>
      </c>
      <c r="C82" s="183">
        <v>0</v>
      </c>
      <c r="D82" s="183">
        <v>0</v>
      </c>
      <c r="E82" s="183">
        <v>0</v>
      </c>
      <c r="F82" s="183">
        <v>0</v>
      </c>
      <c r="G82" s="183">
        <v>0</v>
      </c>
      <c r="H82" s="183">
        <v>0</v>
      </c>
      <c r="I82" s="183">
        <v>0</v>
      </c>
      <c r="J82" s="183">
        <v>0</v>
      </c>
      <c r="K82" s="183">
        <v>0</v>
      </c>
      <c r="L82" s="183">
        <v>0</v>
      </c>
      <c r="M82" s="183">
        <v>0</v>
      </c>
      <c r="N82" s="183">
        <v>0</v>
      </c>
      <c r="O82" s="183">
        <v>0</v>
      </c>
      <c r="P82" s="183">
        <v>0</v>
      </c>
      <c r="Q82" s="183">
        <v>0</v>
      </c>
      <c r="R82" s="183">
        <v>0</v>
      </c>
      <c r="S82" s="183">
        <v>0</v>
      </c>
      <c r="T82" s="183">
        <v>0</v>
      </c>
      <c r="U82" s="183">
        <v>0</v>
      </c>
      <c r="V82" s="183">
        <v>0</v>
      </c>
      <c r="W82" s="183">
        <v>0</v>
      </c>
      <c r="X82" s="183">
        <v>0</v>
      </c>
      <c r="Y82" s="183">
        <v>0</v>
      </c>
      <c r="Z82" s="183">
        <v>0</v>
      </c>
      <c r="AA82" s="183">
        <v>0</v>
      </c>
      <c r="AB82" s="183">
        <v>0</v>
      </c>
      <c r="AC82" s="183">
        <v>0</v>
      </c>
      <c r="AD82" s="183">
        <v>0</v>
      </c>
      <c r="AE82" s="183">
        <v>0</v>
      </c>
      <c r="AF82" s="183">
        <v>0</v>
      </c>
      <c r="AG82" s="183">
        <v>0</v>
      </c>
      <c r="AH82" s="183">
        <v>0</v>
      </c>
      <c r="AI82" s="183">
        <v>0</v>
      </c>
      <c r="AJ82" s="183"/>
      <c r="AK82" s="183"/>
    </row>
    <row r="83" spans="1:37" ht="16.350000000000001" customHeight="1">
      <c r="A83" s="182" t="s">
        <v>247</v>
      </c>
      <c r="B83" s="183">
        <v>0</v>
      </c>
      <c r="C83" s="183">
        <v>14118449.337084999</v>
      </c>
      <c r="D83" s="183">
        <v>0</v>
      </c>
      <c r="E83" s="183">
        <v>0</v>
      </c>
      <c r="F83" s="183">
        <v>54004432.525067002</v>
      </c>
      <c r="G83" s="183">
        <v>401115.43461200001</v>
      </c>
      <c r="H83" s="183">
        <v>228644554.318082</v>
      </c>
      <c r="I83" s="183">
        <v>0</v>
      </c>
      <c r="J83" s="183">
        <v>0</v>
      </c>
      <c r="K83" s="183">
        <v>0</v>
      </c>
      <c r="L83" s="183">
        <v>19226909.2505766</v>
      </c>
      <c r="M83" s="183">
        <v>0</v>
      </c>
      <c r="N83" s="183">
        <v>0</v>
      </c>
      <c r="O83" s="183">
        <v>16972803.680081598</v>
      </c>
      <c r="P83" s="183">
        <v>10881693.599055</v>
      </c>
      <c r="Q83" s="183">
        <v>-14794260.116081599</v>
      </c>
      <c r="R83" s="183">
        <v>-345521.65715400001</v>
      </c>
      <c r="S83" s="183">
        <v>49289923.60689</v>
      </c>
      <c r="T83" s="183">
        <v>-8000206.5877240002</v>
      </c>
      <c r="U83" s="183">
        <v>0</v>
      </c>
      <c r="V83" s="183">
        <v>0</v>
      </c>
      <c r="W83" s="183">
        <v>393915.00327500002</v>
      </c>
      <c r="X83" s="183">
        <v>-34503.539208000002</v>
      </c>
      <c r="Y83" s="183">
        <v>144754.52940599999</v>
      </c>
      <c r="Z83" s="183">
        <v>-103050.558861</v>
      </c>
      <c r="AA83" s="183">
        <v>0</v>
      </c>
      <c r="AB83" s="183">
        <v>0</v>
      </c>
      <c r="AC83" s="183">
        <v>0</v>
      </c>
      <c r="AD83" s="183">
        <v>-211493.93042833</v>
      </c>
      <c r="AE83" s="183">
        <v>3415344.8158140001</v>
      </c>
      <c r="AF83" s="183">
        <v>229520954.954642</v>
      </c>
      <c r="AG83" s="183">
        <v>-4080251.5219453298</v>
      </c>
      <c r="AH83" s="183">
        <v>20505824.023910001</v>
      </c>
      <c r="AI83" s="183">
        <v>-76514.759999999995</v>
      </c>
      <c r="AJ83" s="183"/>
      <c r="AK83" s="183"/>
    </row>
    <row r="84" spans="1:37" ht="16.350000000000001" customHeight="1">
      <c r="A84" s="182" t="s">
        <v>248</v>
      </c>
      <c r="B84" s="183">
        <v>0</v>
      </c>
      <c r="C84" s="183">
        <v>0</v>
      </c>
      <c r="D84" s="183">
        <v>0</v>
      </c>
      <c r="E84" s="183">
        <v>0</v>
      </c>
      <c r="F84" s="183">
        <v>-14117435.76</v>
      </c>
      <c r="G84" s="183">
        <v>0</v>
      </c>
      <c r="H84" s="183">
        <v>-176719048.81</v>
      </c>
      <c r="I84" s="183">
        <v>0</v>
      </c>
      <c r="J84" s="183">
        <v>0</v>
      </c>
      <c r="K84" s="183">
        <v>0</v>
      </c>
      <c r="L84" s="183">
        <v>901800.01</v>
      </c>
      <c r="M84" s="183">
        <v>0</v>
      </c>
      <c r="N84" s="183">
        <v>0</v>
      </c>
      <c r="O84" s="183">
        <v>-19343335.969999999</v>
      </c>
      <c r="P84" s="183">
        <v>0</v>
      </c>
      <c r="Q84" s="183">
        <v>5225900.21</v>
      </c>
      <c r="R84" s="183">
        <v>0</v>
      </c>
      <c r="S84" s="183">
        <v>0</v>
      </c>
      <c r="T84" s="183">
        <v>0</v>
      </c>
      <c r="U84" s="183">
        <v>0</v>
      </c>
      <c r="V84" s="183">
        <v>0</v>
      </c>
      <c r="W84" s="183">
        <v>0</v>
      </c>
      <c r="X84" s="183">
        <v>0</v>
      </c>
      <c r="Y84" s="183">
        <v>0</v>
      </c>
      <c r="Z84" s="183">
        <v>0</v>
      </c>
      <c r="AA84" s="183">
        <v>0</v>
      </c>
      <c r="AB84" s="183">
        <v>0</v>
      </c>
      <c r="AC84" s="183">
        <v>0</v>
      </c>
      <c r="AD84" s="183">
        <v>-13900.55</v>
      </c>
      <c r="AE84" s="183">
        <v>36722.79</v>
      </c>
      <c r="AF84" s="183">
        <v>-174859757.40000001</v>
      </c>
      <c r="AG84" s="183">
        <v>-1882113.65</v>
      </c>
      <c r="AH84" s="183">
        <v>0</v>
      </c>
      <c r="AI84" s="183">
        <v>0</v>
      </c>
      <c r="AJ84" s="183"/>
      <c r="AK84" s="183"/>
    </row>
    <row r="85" spans="1:37" ht="16.350000000000001" customHeight="1">
      <c r="A85" s="182" t="s">
        <v>249</v>
      </c>
      <c r="B85" s="183">
        <v>0</v>
      </c>
      <c r="C85" s="183">
        <v>14118449.337084999</v>
      </c>
      <c r="D85" s="183">
        <v>0</v>
      </c>
      <c r="E85" s="183">
        <v>0</v>
      </c>
      <c r="F85" s="183">
        <v>39886996.765067004</v>
      </c>
      <c r="G85" s="183">
        <v>401115.43461200001</v>
      </c>
      <c r="H85" s="183">
        <v>51925505.5080823</v>
      </c>
      <c r="I85" s="183">
        <v>0</v>
      </c>
      <c r="J85" s="183">
        <v>0</v>
      </c>
      <c r="K85" s="183">
        <v>0</v>
      </c>
      <c r="L85" s="183">
        <v>20128709.260576598</v>
      </c>
      <c r="M85" s="183">
        <v>0</v>
      </c>
      <c r="N85" s="183">
        <v>0</v>
      </c>
      <c r="O85" s="183">
        <v>-2370532.28991833</v>
      </c>
      <c r="P85" s="183">
        <v>10881693.599055</v>
      </c>
      <c r="Q85" s="183">
        <v>-9568359.9060816709</v>
      </c>
      <c r="R85" s="183">
        <v>-345521.65715400001</v>
      </c>
      <c r="S85" s="183">
        <v>49289923.60689</v>
      </c>
      <c r="T85" s="183">
        <v>-8000206.5877240002</v>
      </c>
      <c r="U85" s="183">
        <v>0</v>
      </c>
      <c r="V85" s="183">
        <v>0</v>
      </c>
      <c r="W85" s="183">
        <v>393915.00327500002</v>
      </c>
      <c r="X85" s="183">
        <v>-34503.539208000002</v>
      </c>
      <c r="Y85" s="183">
        <v>144754.52940599999</v>
      </c>
      <c r="Z85" s="183">
        <v>-103050.558861</v>
      </c>
      <c r="AA85" s="183">
        <v>0</v>
      </c>
      <c r="AB85" s="183">
        <v>0</v>
      </c>
      <c r="AC85" s="183">
        <v>0</v>
      </c>
      <c r="AD85" s="183">
        <v>-225394.48042832999</v>
      </c>
      <c r="AE85" s="183">
        <v>3452067.6058140001</v>
      </c>
      <c r="AF85" s="183">
        <v>54661197.554641999</v>
      </c>
      <c r="AG85" s="183">
        <v>-5962365.1719453298</v>
      </c>
      <c r="AH85" s="183">
        <v>20505824.023910001</v>
      </c>
      <c r="AI85" s="183">
        <v>-76514.759999999995</v>
      </c>
      <c r="AJ85" s="183"/>
      <c r="AK85" s="183"/>
    </row>
    <row r="86" spans="1:37" ht="16.350000000000001" customHeight="1">
      <c r="A86" s="182" t="s">
        <v>250</v>
      </c>
      <c r="B86" s="183">
        <v>0</v>
      </c>
      <c r="C86" s="183">
        <v>0</v>
      </c>
      <c r="D86" s="183">
        <v>0</v>
      </c>
      <c r="E86" s="183">
        <v>0</v>
      </c>
      <c r="F86" s="183">
        <v>101725283.58</v>
      </c>
      <c r="G86" s="183">
        <v>0</v>
      </c>
      <c r="H86" s="183">
        <v>24776589.949999999</v>
      </c>
      <c r="I86" s="183">
        <v>0</v>
      </c>
      <c r="J86" s="183">
        <v>0</v>
      </c>
      <c r="K86" s="183">
        <v>0</v>
      </c>
      <c r="L86" s="183">
        <v>185180151.18000001</v>
      </c>
      <c r="M86" s="183">
        <v>0</v>
      </c>
      <c r="N86" s="183">
        <v>0</v>
      </c>
      <c r="O86" s="183">
        <v>27685314.82</v>
      </c>
      <c r="P86" s="183">
        <v>12644343.09</v>
      </c>
      <c r="Q86" s="183">
        <v>38017828.049999997</v>
      </c>
      <c r="R86" s="183">
        <v>7714506.1799999997</v>
      </c>
      <c r="S86" s="183">
        <v>12095194.359999999</v>
      </c>
      <c r="T86" s="183">
        <v>3568097.08</v>
      </c>
      <c r="U86" s="183">
        <v>0</v>
      </c>
      <c r="V86" s="183">
        <v>0</v>
      </c>
      <c r="W86" s="183">
        <v>0</v>
      </c>
      <c r="X86" s="183">
        <v>0</v>
      </c>
      <c r="Y86" s="183">
        <v>0</v>
      </c>
      <c r="Z86" s="183">
        <v>0</v>
      </c>
      <c r="AA86" s="183">
        <v>0</v>
      </c>
      <c r="AB86" s="183">
        <v>0</v>
      </c>
      <c r="AC86" s="183">
        <v>0</v>
      </c>
      <c r="AD86" s="183">
        <v>1358517.3</v>
      </c>
      <c r="AE86" s="183">
        <v>32217.17</v>
      </c>
      <c r="AF86" s="183">
        <v>19772367.32</v>
      </c>
      <c r="AG86" s="183">
        <v>3613488.16</v>
      </c>
      <c r="AH86" s="183">
        <v>185180151.18000001</v>
      </c>
      <c r="AI86" s="183">
        <v>0</v>
      </c>
      <c r="AJ86" s="183"/>
      <c r="AK86" s="183"/>
    </row>
    <row r="87" spans="1:37" ht="16.350000000000001" customHeight="1">
      <c r="A87" s="182" t="s">
        <v>251</v>
      </c>
      <c r="B87" s="183">
        <v>0</v>
      </c>
      <c r="C87" s="183">
        <v>14118449.337084999</v>
      </c>
      <c r="D87" s="183">
        <v>0</v>
      </c>
      <c r="E87" s="183">
        <v>0</v>
      </c>
      <c r="F87" s="183">
        <v>-61838286.814933002</v>
      </c>
      <c r="G87" s="183">
        <v>401115.43461200001</v>
      </c>
      <c r="H87" s="183">
        <v>27148915.558082301</v>
      </c>
      <c r="I87" s="183">
        <v>0</v>
      </c>
      <c r="J87" s="183">
        <v>0</v>
      </c>
      <c r="K87" s="183">
        <v>0</v>
      </c>
      <c r="L87" s="183">
        <v>-165051441.91942301</v>
      </c>
      <c r="M87" s="183">
        <v>0</v>
      </c>
      <c r="N87" s="183">
        <v>0</v>
      </c>
      <c r="O87" s="183">
        <v>-30055847.1099183</v>
      </c>
      <c r="P87" s="183">
        <v>-1762649.490945</v>
      </c>
      <c r="Q87" s="183">
        <v>-47586187.956081599</v>
      </c>
      <c r="R87" s="183">
        <v>-8060027.8371540001</v>
      </c>
      <c r="S87" s="183">
        <v>37194729.246890001</v>
      </c>
      <c r="T87" s="183">
        <v>-11568303.667724</v>
      </c>
      <c r="U87" s="183">
        <v>0</v>
      </c>
      <c r="V87" s="183">
        <v>0</v>
      </c>
      <c r="W87" s="183">
        <v>393915.00327500002</v>
      </c>
      <c r="X87" s="183">
        <v>-34503.539208000002</v>
      </c>
      <c r="Y87" s="183">
        <v>144754.52940599999</v>
      </c>
      <c r="Z87" s="183">
        <v>-103050.558861</v>
      </c>
      <c r="AA87" s="183">
        <v>0</v>
      </c>
      <c r="AB87" s="183">
        <v>0</v>
      </c>
      <c r="AC87" s="183">
        <v>0</v>
      </c>
      <c r="AD87" s="183">
        <v>-1583911.7804283299</v>
      </c>
      <c r="AE87" s="183">
        <v>3419850.4358140002</v>
      </c>
      <c r="AF87" s="183">
        <v>34888830.234641999</v>
      </c>
      <c r="AG87" s="183">
        <v>-9575853.3319453299</v>
      </c>
      <c r="AH87" s="183">
        <v>-164674327.15608999</v>
      </c>
      <c r="AI87" s="183">
        <v>-76514.759999999995</v>
      </c>
      <c r="AJ87" s="183"/>
      <c r="AK87" s="183"/>
    </row>
    <row r="88" spans="1:37" ht="16.350000000000001" customHeight="1">
      <c r="A88" s="182" t="s">
        <v>252</v>
      </c>
      <c r="B88" s="183">
        <v>0</v>
      </c>
      <c r="C88" s="183">
        <v>-168900716.81999999</v>
      </c>
      <c r="D88" s="183">
        <v>1809707.6</v>
      </c>
      <c r="E88" s="183">
        <v>0</v>
      </c>
      <c r="F88" s="183">
        <v>21880618.010000002</v>
      </c>
      <c r="G88" s="183">
        <v>44483001.579999998</v>
      </c>
      <c r="H88" s="183">
        <v>-156691990.87666601</v>
      </c>
      <c r="I88" s="183">
        <v>324.51</v>
      </c>
      <c r="J88" s="183">
        <v>348.47</v>
      </c>
      <c r="K88" s="183">
        <v>-0.11</v>
      </c>
      <c r="L88" s="183">
        <v>562197165.61666596</v>
      </c>
      <c r="M88" s="183">
        <v>0</v>
      </c>
      <c r="N88" s="183">
        <v>445.69</v>
      </c>
      <c r="O88" s="183">
        <v>73217692.266666606</v>
      </c>
      <c r="P88" s="183">
        <v>71927743.569999993</v>
      </c>
      <c r="Q88" s="183">
        <v>-62392885.766666599</v>
      </c>
      <c r="R88" s="183">
        <v>-6983704.21</v>
      </c>
      <c r="S88" s="183">
        <v>-47160784.939999998</v>
      </c>
      <c r="T88" s="183">
        <v>-6727888.5999999996</v>
      </c>
      <c r="U88" s="183">
        <v>0</v>
      </c>
      <c r="V88" s="183">
        <v>15000</v>
      </c>
      <c r="W88" s="183">
        <v>33529641.16</v>
      </c>
      <c r="X88" s="183">
        <v>376415.1</v>
      </c>
      <c r="Y88" s="183">
        <v>4312428.3099999996</v>
      </c>
      <c r="Z88" s="183">
        <v>117685.22</v>
      </c>
      <c r="AA88" s="183">
        <v>6131830.1900000004</v>
      </c>
      <c r="AB88" s="183">
        <v>1.6</v>
      </c>
      <c r="AC88" s="183">
        <v>0</v>
      </c>
      <c r="AD88" s="183">
        <v>3714.48666667</v>
      </c>
      <c r="AE88" s="183">
        <v>9745062.4900000002</v>
      </c>
      <c r="AF88" s="183">
        <v>-185000497.86000001</v>
      </c>
      <c r="AG88" s="183">
        <v>18559730.006666601</v>
      </c>
      <c r="AH88" s="183">
        <v>25229343.850000001</v>
      </c>
      <c r="AI88" s="183">
        <v>0</v>
      </c>
      <c r="AJ88" s="183"/>
      <c r="AK88" s="183"/>
    </row>
    <row r="89" spans="1:37" ht="16.350000000000001" customHeight="1">
      <c r="A89" s="182" t="s">
        <v>253</v>
      </c>
      <c r="B89" s="183">
        <v>0</v>
      </c>
      <c r="C89" s="183">
        <v>-1587438.01</v>
      </c>
      <c r="D89" s="183">
        <v>0</v>
      </c>
      <c r="E89" s="183">
        <v>0</v>
      </c>
      <c r="F89" s="183">
        <v>-100267.42</v>
      </c>
      <c r="G89" s="183">
        <v>44066324.57</v>
      </c>
      <c r="H89" s="183">
        <v>41223780.200000003</v>
      </c>
      <c r="I89" s="183">
        <v>-821.5</v>
      </c>
      <c r="J89" s="183">
        <v>-400</v>
      </c>
      <c r="K89" s="183">
        <v>0</v>
      </c>
      <c r="L89" s="183">
        <v>236273665.97</v>
      </c>
      <c r="M89" s="183">
        <v>0</v>
      </c>
      <c r="N89" s="183">
        <v>-3412</v>
      </c>
      <c r="O89" s="183">
        <v>-1231640.8999999999</v>
      </c>
      <c r="P89" s="183">
        <v>-683575.66</v>
      </c>
      <c r="Q89" s="183">
        <v>-1105973.19</v>
      </c>
      <c r="R89" s="183">
        <v>-24434.79</v>
      </c>
      <c r="S89" s="183">
        <v>-351860.2</v>
      </c>
      <c r="T89" s="183">
        <v>3300629.32</v>
      </c>
      <c r="U89" s="183">
        <v>0</v>
      </c>
      <c r="V89" s="183">
        <v>15000</v>
      </c>
      <c r="W89" s="183">
        <v>33112965.75</v>
      </c>
      <c r="X89" s="183">
        <v>376415.1</v>
      </c>
      <c r="Y89" s="183">
        <v>4312428.3099999996</v>
      </c>
      <c r="Z89" s="183">
        <v>117685.22</v>
      </c>
      <c r="AA89" s="183">
        <v>6131830.1900000004</v>
      </c>
      <c r="AB89" s="183">
        <v>0</v>
      </c>
      <c r="AC89" s="183">
        <v>0</v>
      </c>
      <c r="AD89" s="183">
        <v>2837100.43</v>
      </c>
      <c r="AE89" s="183">
        <v>9041727.9900000002</v>
      </c>
      <c r="AF89" s="183">
        <v>13601222.59</v>
      </c>
      <c r="AG89" s="183">
        <v>15743729.189999999</v>
      </c>
      <c r="AH89" s="183">
        <v>1911399.44</v>
      </c>
      <c r="AI89" s="183">
        <v>0</v>
      </c>
      <c r="AJ89" s="183"/>
      <c r="AK89" s="183"/>
    </row>
    <row r="90" spans="1:37" ht="16.350000000000001" customHeight="1">
      <c r="A90" s="182" t="s">
        <v>254</v>
      </c>
      <c r="B90" s="183">
        <v>0</v>
      </c>
      <c r="C90" s="183">
        <v>-1243120.01</v>
      </c>
      <c r="D90" s="183">
        <v>0</v>
      </c>
      <c r="E90" s="183">
        <v>0</v>
      </c>
      <c r="F90" s="183">
        <v>-1992.59</v>
      </c>
      <c r="G90" s="183">
        <v>0</v>
      </c>
      <c r="H90" s="183">
        <v>156877.44</v>
      </c>
      <c r="I90" s="183">
        <v>0</v>
      </c>
      <c r="J90" s="183">
        <v>0</v>
      </c>
      <c r="K90" s="183">
        <v>0</v>
      </c>
      <c r="L90" s="183">
        <v>232127242.46000001</v>
      </c>
      <c r="M90" s="183">
        <v>0</v>
      </c>
      <c r="N90" s="183">
        <v>0</v>
      </c>
      <c r="O90" s="183">
        <v>0</v>
      </c>
      <c r="P90" s="183">
        <v>0</v>
      </c>
      <c r="Q90" s="183">
        <v>0</v>
      </c>
      <c r="R90" s="183">
        <v>-1992.59</v>
      </c>
      <c r="S90" s="183">
        <v>0</v>
      </c>
      <c r="T90" s="183">
        <v>0</v>
      </c>
      <c r="U90" s="183">
        <v>0</v>
      </c>
      <c r="V90" s="183">
        <v>0</v>
      </c>
      <c r="W90" s="183">
        <v>0</v>
      </c>
      <c r="X90" s="183">
        <v>0</v>
      </c>
      <c r="Y90" s="183">
        <v>0</v>
      </c>
      <c r="Z90" s="183">
        <v>0</v>
      </c>
      <c r="AA90" s="183">
        <v>0</v>
      </c>
      <c r="AB90" s="183">
        <v>0</v>
      </c>
      <c r="AC90" s="183">
        <v>0</v>
      </c>
      <c r="AD90" s="183">
        <v>76911.429999999993</v>
      </c>
      <c r="AE90" s="183">
        <v>79966.009999999995</v>
      </c>
      <c r="AF90" s="183">
        <v>0</v>
      </c>
      <c r="AG90" s="183">
        <v>0</v>
      </c>
      <c r="AH90" s="183">
        <v>0</v>
      </c>
      <c r="AI90" s="183">
        <v>0</v>
      </c>
      <c r="AJ90" s="183"/>
      <c r="AK90" s="183"/>
    </row>
    <row r="91" spans="1:37" ht="16.350000000000001" customHeight="1">
      <c r="A91" s="182" t="s">
        <v>255</v>
      </c>
      <c r="B91" s="183">
        <v>0</v>
      </c>
      <c r="C91" s="183">
        <v>0</v>
      </c>
      <c r="D91" s="183">
        <v>0</v>
      </c>
      <c r="E91" s="183">
        <v>0</v>
      </c>
      <c r="F91" s="183">
        <v>0</v>
      </c>
      <c r="G91" s="183">
        <v>44066324.57</v>
      </c>
      <c r="H91" s="183">
        <v>0</v>
      </c>
      <c r="I91" s="183">
        <v>0</v>
      </c>
      <c r="J91" s="183">
        <v>0</v>
      </c>
      <c r="K91" s="183">
        <v>0</v>
      </c>
      <c r="L91" s="183">
        <v>0</v>
      </c>
      <c r="M91" s="183">
        <v>0</v>
      </c>
      <c r="N91" s="183">
        <v>0</v>
      </c>
      <c r="O91" s="183">
        <v>0</v>
      </c>
      <c r="P91" s="183">
        <v>0</v>
      </c>
      <c r="Q91" s="183">
        <v>0</v>
      </c>
      <c r="R91" s="183">
        <v>0</v>
      </c>
      <c r="S91" s="183">
        <v>0</v>
      </c>
      <c r="T91" s="183">
        <v>0</v>
      </c>
      <c r="U91" s="183">
        <v>0</v>
      </c>
      <c r="V91" s="183">
        <v>15000</v>
      </c>
      <c r="W91" s="183">
        <v>33112965.75</v>
      </c>
      <c r="X91" s="183">
        <v>376415.1</v>
      </c>
      <c r="Y91" s="183">
        <v>4312428.3099999996</v>
      </c>
      <c r="Z91" s="183">
        <v>117685.22</v>
      </c>
      <c r="AA91" s="183">
        <v>6131830.1900000004</v>
      </c>
      <c r="AB91" s="183">
        <v>0</v>
      </c>
      <c r="AC91" s="183">
        <v>0</v>
      </c>
      <c r="AD91" s="183">
        <v>0</v>
      </c>
      <c r="AE91" s="183">
        <v>0</v>
      </c>
      <c r="AF91" s="183">
        <v>0</v>
      </c>
      <c r="AG91" s="183">
        <v>0</v>
      </c>
      <c r="AH91" s="183">
        <v>0</v>
      </c>
      <c r="AI91" s="183">
        <v>0</v>
      </c>
      <c r="AJ91" s="183"/>
      <c r="AK91" s="183"/>
    </row>
    <row r="92" spans="1:37" ht="16.350000000000001" customHeight="1">
      <c r="A92" s="182" t="s">
        <v>256</v>
      </c>
      <c r="B92" s="183">
        <v>0</v>
      </c>
      <c r="C92" s="183">
        <v>0</v>
      </c>
      <c r="D92" s="183">
        <v>0</v>
      </c>
      <c r="E92" s="183">
        <v>0</v>
      </c>
      <c r="F92" s="183">
        <v>615156</v>
      </c>
      <c r="G92" s="183">
        <v>0</v>
      </c>
      <c r="H92" s="183">
        <v>41069815.869999997</v>
      </c>
      <c r="I92" s="183">
        <v>0</v>
      </c>
      <c r="J92" s="183">
        <v>0</v>
      </c>
      <c r="K92" s="183">
        <v>0</v>
      </c>
      <c r="L92" s="183">
        <v>1799242.28</v>
      </c>
      <c r="M92" s="183">
        <v>0</v>
      </c>
      <c r="N92" s="183">
        <v>0</v>
      </c>
      <c r="O92" s="183">
        <v>-75505.399999999994</v>
      </c>
      <c r="P92" s="183">
        <v>-34484.57</v>
      </c>
      <c r="Q92" s="183">
        <v>-1105973.19</v>
      </c>
      <c r="R92" s="183">
        <v>-22442.2</v>
      </c>
      <c r="S92" s="183">
        <v>-351860.2</v>
      </c>
      <c r="T92" s="183">
        <v>2205421.56</v>
      </c>
      <c r="U92" s="183">
        <v>0</v>
      </c>
      <c r="V92" s="183">
        <v>0</v>
      </c>
      <c r="W92" s="183">
        <v>0</v>
      </c>
      <c r="X92" s="183">
        <v>0</v>
      </c>
      <c r="Y92" s="183">
        <v>0</v>
      </c>
      <c r="Z92" s="183">
        <v>0</v>
      </c>
      <c r="AA92" s="183">
        <v>0</v>
      </c>
      <c r="AB92" s="183">
        <v>0</v>
      </c>
      <c r="AC92" s="183">
        <v>0</v>
      </c>
      <c r="AD92" s="183">
        <v>2760189</v>
      </c>
      <c r="AE92" s="183">
        <v>8964675.0899999999</v>
      </c>
      <c r="AF92" s="183">
        <v>13601222.59</v>
      </c>
      <c r="AG92" s="183">
        <v>15743729.189999999</v>
      </c>
      <c r="AH92" s="183">
        <v>1799242.28</v>
      </c>
      <c r="AI92" s="183">
        <v>0</v>
      </c>
      <c r="AJ92" s="183"/>
      <c r="AK92" s="183"/>
    </row>
    <row r="93" spans="1:37" ht="16.350000000000001" customHeight="1">
      <c r="A93" s="182" t="s">
        <v>257</v>
      </c>
      <c r="B93" s="183">
        <v>0</v>
      </c>
      <c r="C93" s="183">
        <v>-183155892.19999999</v>
      </c>
      <c r="D93" s="183">
        <v>1809707.6</v>
      </c>
      <c r="E93" s="183">
        <v>0</v>
      </c>
      <c r="F93" s="183">
        <v>9911103.8399999999</v>
      </c>
      <c r="G93" s="183">
        <v>416677.01</v>
      </c>
      <c r="H93" s="183">
        <v>210424.6</v>
      </c>
      <c r="I93" s="183">
        <v>1146.01</v>
      </c>
      <c r="J93" s="183">
        <v>748.47</v>
      </c>
      <c r="K93" s="183">
        <v>0</v>
      </c>
      <c r="L93" s="183">
        <v>308032066.88</v>
      </c>
      <c r="M93" s="183">
        <v>0</v>
      </c>
      <c r="N93" s="183">
        <v>3857.69</v>
      </c>
      <c r="O93" s="183">
        <v>-1339407.55</v>
      </c>
      <c r="P93" s="183">
        <v>-1057272.58</v>
      </c>
      <c r="Q93" s="183">
        <v>10932343.550000001</v>
      </c>
      <c r="R93" s="183">
        <v>1371582.73</v>
      </c>
      <c r="S93" s="183">
        <v>0</v>
      </c>
      <c r="T93" s="183">
        <v>0</v>
      </c>
      <c r="U93" s="183">
        <v>0</v>
      </c>
      <c r="V93" s="183">
        <v>0</v>
      </c>
      <c r="W93" s="183">
        <v>416675.41</v>
      </c>
      <c r="X93" s="183">
        <v>0</v>
      </c>
      <c r="Y93" s="183">
        <v>0</v>
      </c>
      <c r="Z93" s="183">
        <v>0</v>
      </c>
      <c r="AA93" s="183">
        <v>0</v>
      </c>
      <c r="AB93" s="183">
        <v>1.6</v>
      </c>
      <c r="AC93" s="183">
        <v>0</v>
      </c>
      <c r="AD93" s="183">
        <v>11404.46</v>
      </c>
      <c r="AE93" s="183">
        <v>199020.14</v>
      </c>
      <c r="AF93" s="183">
        <v>0</v>
      </c>
      <c r="AG93" s="183">
        <v>0</v>
      </c>
      <c r="AH93" s="183">
        <v>17446545.18</v>
      </c>
      <c r="AI93" s="183">
        <v>0</v>
      </c>
      <c r="AJ93" s="183"/>
      <c r="AK93" s="183"/>
    </row>
    <row r="94" spans="1:37" ht="16.350000000000001" customHeight="1">
      <c r="A94" s="182" t="s">
        <v>258</v>
      </c>
      <c r="B94" s="183">
        <v>0</v>
      </c>
      <c r="C94" s="183">
        <v>15881302.49</v>
      </c>
      <c r="D94" s="183">
        <v>0</v>
      </c>
      <c r="E94" s="183">
        <v>0</v>
      </c>
      <c r="F94" s="183">
        <v>-34019765.539999999</v>
      </c>
      <c r="G94" s="183">
        <v>0</v>
      </c>
      <c r="H94" s="183">
        <v>-431119330.57999998</v>
      </c>
      <c r="I94" s="183">
        <v>0</v>
      </c>
      <c r="J94" s="183">
        <v>0</v>
      </c>
      <c r="K94" s="183">
        <v>0</v>
      </c>
      <c r="L94" s="183">
        <v>643237.26</v>
      </c>
      <c r="M94" s="183">
        <v>0</v>
      </c>
      <c r="N94" s="183">
        <v>0</v>
      </c>
      <c r="O94" s="183">
        <v>28397579.030000001</v>
      </c>
      <c r="P94" s="183">
        <v>6646397.1799999997</v>
      </c>
      <c r="Q94" s="183">
        <v>-51994219.670000002</v>
      </c>
      <c r="R94" s="183">
        <v>-10039736.85</v>
      </c>
      <c r="S94" s="183">
        <v>-7040875.8600000003</v>
      </c>
      <c r="T94" s="183">
        <v>11090.63</v>
      </c>
      <c r="U94" s="183">
        <v>0</v>
      </c>
      <c r="V94" s="183">
        <v>0</v>
      </c>
      <c r="W94" s="183">
        <v>0</v>
      </c>
      <c r="X94" s="183">
        <v>0</v>
      </c>
      <c r="Y94" s="183">
        <v>0</v>
      </c>
      <c r="Z94" s="183">
        <v>0</v>
      </c>
      <c r="AA94" s="183">
        <v>0</v>
      </c>
      <c r="AB94" s="183">
        <v>0</v>
      </c>
      <c r="AC94" s="183">
        <v>0</v>
      </c>
      <c r="AD94" s="183">
        <v>-2863324.47</v>
      </c>
      <c r="AE94" s="183">
        <v>553278.07999999996</v>
      </c>
      <c r="AF94" s="183">
        <v>-430367350.64999998</v>
      </c>
      <c r="AG94" s="183">
        <v>1558066.46</v>
      </c>
      <c r="AH94" s="183">
        <v>539086.31999999995</v>
      </c>
      <c r="AI94" s="183">
        <v>0</v>
      </c>
      <c r="AJ94" s="183"/>
      <c r="AK94" s="183"/>
    </row>
    <row r="95" spans="1:37" ht="16.350000000000001" customHeight="1">
      <c r="A95" s="182" t="s">
        <v>259</v>
      </c>
      <c r="B95" s="183">
        <v>0</v>
      </c>
      <c r="C95" s="183">
        <v>0</v>
      </c>
      <c r="D95" s="183">
        <v>0</v>
      </c>
      <c r="E95" s="183">
        <v>0</v>
      </c>
      <c r="F95" s="183">
        <v>0</v>
      </c>
      <c r="G95" s="183">
        <v>0</v>
      </c>
      <c r="H95" s="183">
        <v>0</v>
      </c>
      <c r="I95" s="183">
        <v>0</v>
      </c>
      <c r="J95" s="183">
        <v>0</v>
      </c>
      <c r="K95" s="183">
        <v>0</v>
      </c>
      <c r="L95" s="183">
        <v>0</v>
      </c>
      <c r="M95" s="183">
        <v>0</v>
      </c>
      <c r="N95" s="183">
        <v>0</v>
      </c>
      <c r="O95" s="183">
        <v>0</v>
      </c>
      <c r="P95" s="183">
        <v>0</v>
      </c>
      <c r="Q95" s="183">
        <v>0</v>
      </c>
      <c r="R95" s="183">
        <v>0</v>
      </c>
      <c r="S95" s="183">
        <v>0</v>
      </c>
      <c r="T95" s="183">
        <v>0</v>
      </c>
      <c r="U95" s="183">
        <v>0</v>
      </c>
      <c r="V95" s="183">
        <v>0</v>
      </c>
      <c r="W95" s="183">
        <v>0</v>
      </c>
      <c r="X95" s="183">
        <v>0</v>
      </c>
      <c r="Y95" s="183">
        <v>0</v>
      </c>
      <c r="Z95" s="183">
        <v>0</v>
      </c>
      <c r="AA95" s="183">
        <v>0</v>
      </c>
      <c r="AB95" s="183">
        <v>0</v>
      </c>
      <c r="AC95" s="183">
        <v>0</v>
      </c>
      <c r="AD95" s="183">
        <v>0</v>
      </c>
      <c r="AE95" s="183">
        <v>0</v>
      </c>
      <c r="AF95" s="183">
        <v>0</v>
      </c>
      <c r="AG95" s="183">
        <v>0</v>
      </c>
      <c r="AH95" s="183">
        <v>0</v>
      </c>
      <c r="AI95" s="183">
        <v>0</v>
      </c>
      <c r="AJ95" s="183"/>
      <c r="AK95" s="183"/>
    </row>
    <row r="96" spans="1:37" ht="16.350000000000001" customHeight="1">
      <c r="A96" s="182" t="s">
        <v>260</v>
      </c>
      <c r="B96" s="183">
        <v>0</v>
      </c>
      <c r="C96" s="183">
        <v>23840</v>
      </c>
      <c r="D96" s="183">
        <v>0</v>
      </c>
      <c r="E96" s="183">
        <v>0</v>
      </c>
      <c r="F96" s="183">
        <v>46089547.130000003</v>
      </c>
      <c r="G96" s="183">
        <v>0</v>
      </c>
      <c r="H96" s="183">
        <v>232993134.90333301</v>
      </c>
      <c r="I96" s="183">
        <v>0</v>
      </c>
      <c r="J96" s="183">
        <v>0</v>
      </c>
      <c r="K96" s="183">
        <v>0</v>
      </c>
      <c r="L96" s="183">
        <v>-1202400.0133333299</v>
      </c>
      <c r="M96" s="183">
        <v>0</v>
      </c>
      <c r="N96" s="183">
        <v>0</v>
      </c>
      <c r="O96" s="183">
        <v>47391161.6866666</v>
      </c>
      <c r="P96" s="183">
        <v>67022194.630000003</v>
      </c>
      <c r="Q96" s="183">
        <v>-20225036.4566666</v>
      </c>
      <c r="R96" s="183">
        <v>1708884.7</v>
      </c>
      <c r="S96" s="183">
        <v>-39768048.880000003</v>
      </c>
      <c r="T96" s="183">
        <v>-10039608.550000001</v>
      </c>
      <c r="U96" s="183">
        <v>0</v>
      </c>
      <c r="V96" s="183">
        <v>0</v>
      </c>
      <c r="W96" s="183">
        <v>0</v>
      </c>
      <c r="X96" s="183">
        <v>0</v>
      </c>
      <c r="Y96" s="183">
        <v>0</v>
      </c>
      <c r="Z96" s="183">
        <v>0</v>
      </c>
      <c r="AA96" s="183">
        <v>0</v>
      </c>
      <c r="AB96" s="183">
        <v>0</v>
      </c>
      <c r="AC96" s="183">
        <v>0</v>
      </c>
      <c r="AD96" s="183">
        <v>18534.066666670002</v>
      </c>
      <c r="AE96" s="183">
        <v>-48963.72</v>
      </c>
      <c r="AF96" s="183">
        <v>231765630.19999999</v>
      </c>
      <c r="AG96" s="183">
        <v>1257934.3566666699</v>
      </c>
      <c r="AH96" s="183">
        <v>0</v>
      </c>
      <c r="AI96" s="183">
        <v>0</v>
      </c>
      <c r="AJ96" s="183"/>
      <c r="AK96" s="183"/>
    </row>
    <row r="97" spans="1:37" ht="16.350000000000001" customHeight="1">
      <c r="A97" s="182" t="s">
        <v>261</v>
      </c>
      <c r="B97" s="183">
        <v>0</v>
      </c>
      <c r="C97" s="183">
        <v>-62529.1</v>
      </c>
      <c r="D97" s="183">
        <v>0</v>
      </c>
      <c r="E97" s="183">
        <v>0</v>
      </c>
      <c r="F97" s="183">
        <v>0</v>
      </c>
      <c r="G97" s="183">
        <v>0</v>
      </c>
      <c r="H97" s="183">
        <v>0</v>
      </c>
      <c r="I97" s="183">
        <v>0</v>
      </c>
      <c r="J97" s="183">
        <v>0</v>
      </c>
      <c r="K97" s="183">
        <v>-0.11</v>
      </c>
      <c r="L97" s="183">
        <v>632160.06999999995</v>
      </c>
      <c r="M97" s="183">
        <v>0</v>
      </c>
      <c r="N97" s="183">
        <v>0</v>
      </c>
      <c r="O97" s="183">
        <v>0</v>
      </c>
      <c r="P97" s="183">
        <v>0</v>
      </c>
      <c r="Q97" s="183">
        <v>0</v>
      </c>
      <c r="R97" s="183">
        <v>0</v>
      </c>
      <c r="S97" s="183">
        <v>0</v>
      </c>
      <c r="T97" s="183">
        <v>0</v>
      </c>
      <c r="U97" s="183">
        <v>0</v>
      </c>
      <c r="V97" s="183">
        <v>0</v>
      </c>
      <c r="W97" s="183">
        <v>0</v>
      </c>
      <c r="X97" s="183">
        <v>0</v>
      </c>
      <c r="Y97" s="183">
        <v>0</v>
      </c>
      <c r="Z97" s="183">
        <v>0</v>
      </c>
      <c r="AA97" s="183">
        <v>0</v>
      </c>
      <c r="AB97" s="183">
        <v>0</v>
      </c>
      <c r="AC97" s="183">
        <v>0</v>
      </c>
      <c r="AD97" s="183">
        <v>0</v>
      </c>
      <c r="AE97" s="183">
        <v>0</v>
      </c>
      <c r="AF97" s="183">
        <v>0</v>
      </c>
      <c r="AG97" s="183">
        <v>0</v>
      </c>
      <c r="AH97" s="183">
        <v>0</v>
      </c>
      <c r="AI97" s="183">
        <v>0</v>
      </c>
      <c r="AJ97" s="183"/>
      <c r="AK97" s="183"/>
    </row>
    <row r="98" spans="1:37" ht="16.350000000000001" customHeight="1">
      <c r="A98" s="182" t="s">
        <v>262</v>
      </c>
      <c r="B98" s="183">
        <v>0</v>
      </c>
      <c r="C98" s="183">
        <v>0</v>
      </c>
      <c r="D98" s="183">
        <v>0</v>
      </c>
      <c r="E98" s="183">
        <v>0</v>
      </c>
      <c r="F98" s="183">
        <v>0</v>
      </c>
      <c r="G98" s="183">
        <v>0</v>
      </c>
      <c r="H98" s="183">
        <v>0</v>
      </c>
      <c r="I98" s="183">
        <v>0</v>
      </c>
      <c r="J98" s="183">
        <v>0</v>
      </c>
      <c r="K98" s="183">
        <v>0</v>
      </c>
      <c r="L98" s="183">
        <v>17818435.449999999</v>
      </c>
      <c r="M98" s="183">
        <v>0</v>
      </c>
      <c r="N98" s="183">
        <v>0</v>
      </c>
      <c r="O98" s="183">
        <v>0</v>
      </c>
      <c r="P98" s="183">
        <v>0</v>
      </c>
      <c r="Q98" s="183">
        <v>0</v>
      </c>
      <c r="R98" s="183">
        <v>0</v>
      </c>
      <c r="S98" s="183">
        <v>0</v>
      </c>
      <c r="T98" s="183">
        <v>0</v>
      </c>
      <c r="U98" s="183">
        <v>0</v>
      </c>
      <c r="V98" s="183">
        <v>0</v>
      </c>
      <c r="W98" s="183">
        <v>0</v>
      </c>
      <c r="X98" s="183">
        <v>0</v>
      </c>
      <c r="Y98" s="183">
        <v>0</v>
      </c>
      <c r="Z98" s="183">
        <v>0</v>
      </c>
      <c r="AA98" s="183">
        <v>0</v>
      </c>
      <c r="AB98" s="183">
        <v>0</v>
      </c>
      <c r="AC98" s="183">
        <v>0</v>
      </c>
      <c r="AD98" s="183">
        <v>0</v>
      </c>
      <c r="AE98" s="183">
        <v>0</v>
      </c>
      <c r="AF98" s="183">
        <v>0</v>
      </c>
      <c r="AG98" s="183">
        <v>0</v>
      </c>
      <c r="AH98" s="183">
        <v>5332312.91</v>
      </c>
      <c r="AI98" s="183">
        <v>0</v>
      </c>
      <c r="AJ98" s="183"/>
      <c r="AK98" s="183"/>
    </row>
    <row r="99" spans="1:37" ht="16.350000000000001" customHeight="1">
      <c r="A99" s="182" t="s">
        <v>263</v>
      </c>
      <c r="B99" s="183">
        <v>0</v>
      </c>
      <c r="C99" s="183">
        <v>-496.92</v>
      </c>
      <c r="D99" s="183">
        <v>0</v>
      </c>
      <c r="E99" s="183">
        <v>0</v>
      </c>
      <c r="F99" s="183">
        <v>237.5</v>
      </c>
      <c r="G99" s="183">
        <v>0</v>
      </c>
      <c r="H99" s="183">
        <v>0</v>
      </c>
      <c r="I99" s="183">
        <v>0</v>
      </c>
      <c r="J99" s="183">
        <v>0</v>
      </c>
      <c r="K99" s="183">
        <v>0</v>
      </c>
      <c r="L99" s="183">
        <v>-1170.8</v>
      </c>
      <c r="M99" s="183">
        <v>0</v>
      </c>
      <c r="N99" s="183">
        <v>237.5</v>
      </c>
      <c r="O99" s="183">
        <v>0</v>
      </c>
      <c r="P99" s="183">
        <v>0</v>
      </c>
      <c r="Q99" s="183">
        <v>0</v>
      </c>
      <c r="R99" s="183">
        <v>0</v>
      </c>
      <c r="S99" s="183">
        <v>0</v>
      </c>
      <c r="T99" s="183">
        <v>0</v>
      </c>
      <c r="U99" s="183">
        <v>0</v>
      </c>
      <c r="V99" s="183">
        <v>0</v>
      </c>
      <c r="W99" s="183">
        <v>0</v>
      </c>
      <c r="X99" s="183">
        <v>0</v>
      </c>
      <c r="Y99" s="183">
        <v>0</v>
      </c>
      <c r="Z99" s="183">
        <v>0</v>
      </c>
      <c r="AA99" s="183">
        <v>0</v>
      </c>
      <c r="AB99" s="183">
        <v>0</v>
      </c>
      <c r="AC99" s="183">
        <v>0</v>
      </c>
      <c r="AD99" s="183">
        <v>0</v>
      </c>
      <c r="AE99" s="183">
        <v>0</v>
      </c>
      <c r="AF99" s="183">
        <v>0</v>
      </c>
      <c r="AG99" s="183">
        <v>0</v>
      </c>
      <c r="AH99" s="183">
        <v>0</v>
      </c>
      <c r="AI99" s="183">
        <v>0</v>
      </c>
      <c r="AJ99" s="183"/>
      <c r="AK99" s="183"/>
    </row>
    <row r="100" spans="1:37" ht="16.350000000000001" customHeight="1">
      <c r="A100" s="182" t="s">
        <v>264</v>
      </c>
      <c r="B100" s="183">
        <v>0</v>
      </c>
      <c r="C100" s="183">
        <v>0</v>
      </c>
      <c r="D100" s="183">
        <v>0</v>
      </c>
      <c r="E100" s="183">
        <v>0</v>
      </c>
      <c r="F100" s="183">
        <v>0</v>
      </c>
      <c r="G100" s="183">
        <v>0</v>
      </c>
      <c r="H100" s="183">
        <v>0</v>
      </c>
      <c r="I100" s="183">
        <v>0</v>
      </c>
      <c r="J100" s="183">
        <v>0</v>
      </c>
      <c r="K100" s="183">
        <v>0</v>
      </c>
      <c r="L100" s="183">
        <v>0</v>
      </c>
      <c r="M100" s="183">
        <v>0</v>
      </c>
      <c r="N100" s="183">
        <v>0</v>
      </c>
      <c r="O100" s="183">
        <v>0</v>
      </c>
      <c r="P100" s="183">
        <v>0</v>
      </c>
      <c r="Q100" s="183">
        <v>0</v>
      </c>
      <c r="R100" s="183">
        <v>0</v>
      </c>
      <c r="S100" s="183">
        <v>0</v>
      </c>
      <c r="T100" s="183">
        <v>0</v>
      </c>
      <c r="U100" s="183">
        <v>0</v>
      </c>
      <c r="V100" s="183">
        <v>0</v>
      </c>
      <c r="W100" s="183">
        <v>0</v>
      </c>
      <c r="X100" s="183">
        <v>0</v>
      </c>
      <c r="Y100" s="183">
        <v>0</v>
      </c>
      <c r="Z100" s="183">
        <v>0</v>
      </c>
      <c r="AA100" s="183">
        <v>0</v>
      </c>
      <c r="AB100" s="183">
        <v>0</v>
      </c>
      <c r="AC100" s="183">
        <v>0</v>
      </c>
      <c r="AD100" s="183">
        <v>0</v>
      </c>
      <c r="AE100" s="183">
        <v>0</v>
      </c>
      <c r="AF100" s="183">
        <v>0</v>
      </c>
      <c r="AG100" s="183">
        <v>0</v>
      </c>
      <c r="AH100" s="183">
        <v>0</v>
      </c>
      <c r="AI100" s="183">
        <v>0</v>
      </c>
      <c r="AJ100" s="183"/>
      <c r="AK100" s="183"/>
    </row>
    <row r="101" spans="1:37" ht="16.350000000000001" customHeight="1">
      <c r="A101" s="182" t="s">
        <v>265</v>
      </c>
      <c r="B101" s="183">
        <v>0</v>
      </c>
      <c r="C101" s="183">
        <v>96974379.932915002</v>
      </c>
      <c r="D101" s="183">
        <v>29877.14</v>
      </c>
      <c r="E101" s="183">
        <v>0</v>
      </c>
      <c r="F101" s="183">
        <v>25777315.224932998</v>
      </c>
      <c r="G101" s="183">
        <v>46214993.485388003</v>
      </c>
      <c r="H101" s="183">
        <v>6726692.9952509999</v>
      </c>
      <c r="I101" s="183">
        <v>2949586.05</v>
      </c>
      <c r="J101" s="183">
        <v>2433937.19</v>
      </c>
      <c r="K101" s="183">
        <v>0</v>
      </c>
      <c r="L101" s="183">
        <v>200122073.54609001</v>
      </c>
      <c r="M101" s="183">
        <v>0</v>
      </c>
      <c r="N101" s="183">
        <v>12227801.630000001</v>
      </c>
      <c r="O101" s="183">
        <v>2596490.7365850001</v>
      </c>
      <c r="P101" s="183">
        <v>3874132.810945</v>
      </c>
      <c r="Q101" s="183">
        <v>2495650.579415</v>
      </c>
      <c r="R101" s="183">
        <v>2484917.1871540002</v>
      </c>
      <c r="S101" s="183">
        <v>1083373.58311</v>
      </c>
      <c r="T101" s="183">
        <v>1014948.697724</v>
      </c>
      <c r="U101" s="183">
        <v>0</v>
      </c>
      <c r="V101" s="183">
        <v>5877720.96</v>
      </c>
      <c r="W101" s="183">
        <v>19684361.306724999</v>
      </c>
      <c r="X101" s="183">
        <v>7732452.4492079997</v>
      </c>
      <c r="Y101" s="183">
        <v>4856711.930594</v>
      </c>
      <c r="Z101" s="183">
        <v>1917714.7188609999</v>
      </c>
      <c r="AA101" s="183">
        <v>4963082.83</v>
      </c>
      <c r="AB101" s="183">
        <v>1182949.29</v>
      </c>
      <c r="AC101" s="183">
        <v>0</v>
      </c>
      <c r="AD101" s="183">
        <v>1924381.6770949999</v>
      </c>
      <c r="AE101" s="183">
        <v>2908916.7941859998</v>
      </c>
      <c r="AF101" s="183">
        <v>-4012288.314642</v>
      </c>
      <c r="AG101" s="183">
        <v>5905682.8386120005</v>
      </c>
      <c r="AH101" s="183">
        <v>44477143.556089997</v>
      </c>
      <c r="AI101" s="183">
        <v>6869129.04</v>
      </c>
      <c r="AJ101" s="183"/>
      <c r="AK101" s="183"/>
    </row>
    <row r="102" spans="1:37" ht="16.350000000000001" customHeight="1">
      <c r="A102" s="182" t="s">
        <v>266</v>
      </c>
      <c r="B102" s="183">
        <v>0</v>
      </c>
      <c r="C102" s="183">
        <v>-364316.48375999997</v>
      </c>
      <c r="D102" s="183">
        <v>0</v>
      </c>
      <c r="E102" s="183">
        <v>0</v>
      </c>
      <c r="F102" s="183">
        <v>272972.56660800002</v>
      </c>
      <c r="G102" s="183">
        <v>303869.68608800002</v>
      </c>
      <c r="H102" s="183">
        <v>285203.82197599998</v>
      </c>
      <c r="I102" s="183">
        <v>18401.63</v>
      </c>
      <c r="J102" s="183">
        <v>15</v>
      </c>
      <c r="K102" s="183">
        <v>0</v>
      </c>
      <c r="L102" s="183">
        <v>3751356.7440399998</v>
      </c>
      <c r="M102" s="183">
        <v>0</v>
      </c>
      <c r="N102" s="183">
        <v>20</v>
      </c>
      <c r="O102" s="183">
        <v>580287.72196</v>
      </c>
      <c r="P102" s="183">
        <v>231517.71572000001</v>
      </c>
      <c r="Q102" s="183">
        <v>-413913.21455999999</v>
      </c>
      <c r="R102" s="183">
        <v>-79514.969696</v>
      </c>
      <c r="S102" s="183">
        <v>-68931.39344</v>
      </c>
      <c r="T102" s="183">
        <v>23506.706623999999</v>
      </c>
      <c r="U102" s="183">
        <v>0</v>
      </c>
      <c r="V102" s="183">
        <v>-8811.7800000000007</v>
      </c>
      <c r="W102" s="183">
        <v>236391.02</v>
      </c>
      <c r="X102" s="183">
        <v>2184.5030080000001</v>
      </c>
      <c r="Y102" s="183">
        <v>29906.567744</v>
      </c>
      <c r="Z102" s="183">
        <v>520.68533600000001</v>
      </c>
      <c r="AA102" s="183">
        <v>43749.83</v>
      </c>
      <c r="AB102" s="183">
        <v>-71.14</v>
      </c>
      <c r="AC102" s="183">
        <v>0</v>
      </c>
      <c r="AD102" s="183">
        <v>20089.15972</v>
      </c>
      <c r="AE102" s="183">
        <v>63966.157535999999</v>
      </c>
      <c r="AF102" s="183">
        <v>97807.435408000005</v>
      </c>
      <c r="AG102" s="183">
        <v>103341.06931200001</v>
      </c>
      <c r="AH102" s="183">
        <v>-193159.65596</v>
      </c>
      <c r="AI102" s="183">
        <v>-809.15</v>
      </c>
      <c r="AJ102" s="183"/>
      <c r="AK102" s="183"/>
    </row>
    <row r="103" spans="1:37" ht="16.350000000000001" customHeight="1">
      <c r="A103" s="182" t="s">
        <v>267</v>
      </c>
      <c r="B103" s="183">
        <v>0</v>
      </c>
      <c r="C103" s="183">
        <v>99024046.256675005</v>
      </c>
      <c r="D103" s="183">
        <v>29877.14</v>
      </c>
      <c r="E103" s="183">
        <v>0</v>
      </c>
      <c r="F103" s="183">
        <v>25504342.658325002</v>
      </c>
      <c r="G103" s="183">
        <v>45911123.7993</v>
      </c>
      <c r="H103" s="183">
        <v>6441489.1732750004</v>
      </c>
      <c r="I103" s="183">
        <v>2931184.42</v>
      </c>
      <c r="J103" s="183">
        <v>2433922.19</v>
      </c>
      <c r="K103" s="183">
        <v>0</v>
      </c>
      <c r="L103" s="183">
        <v>193983726.37204999</v>
      </c>
      <c r="M103" s="183">
        <v>0</v>
      </c>
      <c r="N103" s="183">
        <v>12227781.630000001</v>
      </c>
      <c r="O103" s="183">
        <v>2016203.0146250001</v>
      </c>
      <c r="P103" s="183">
        <v>3642615.0952249998</v>
      </c>
      <c r="Q103" s="183">
        <v>2909563.7939749998</v>
      </c>
      <c r="R103" s="183">
        <v>2564432.1568499999</v>
      </c>
      <c r="S103" s="183">
        <v>1152304.97655</v>
      </c>
      <c r="T103" s="183">
        <v>991441.99109999998</v>
      </c>
      <c r="U103" s="183">
        <v>0</v>
      </c>
      <c r="V103" s="183">
        <v>5886532.7400000002</v>
      </c>
      <c r="W103" s="183">
        <v>19447970.286725</v>
      </c>
      <c r="X103" s="183">
        <v>7730267.9462000001</v>
      </c>
      <c r="Y103" s="183">
        <v>4826805.3628500002</v>
      </c>
      <c r="Z103" s="183">
        <v>1917194.0335250001</v>
      </c>
      <c r="AA103" s="183">
        <v>4919333</v>
      </c>
      <c r="AB103" s="183">
        <v>1183020.43</v>
      </c>
      <c r="AC103" s="183">
        <v>0</v>
      </c>
      <c r="AD103" s="183">
        <v>1904292.5173750001</v>
      </c>
      <c r="AE103" s="183">
        <v>2844950.6366499998</v>
      </c>
      <c r="AF103" s="183">
        <v>-4110095.7500499999</v>
      </c>
      <c r="AG103" s="183">
        <v>5802341.7692999998</v>
      </c>
      <c r="AH103" s="183">
        <v>44670303.212049998</v>
      </c>
      <c r="AI103" s="183">
        <v>6869938.1900000004</v>
      </c>
      <c r="AJ103" s="183"/>
      <c r="AK103" s="183"/>
    </row>
    <row r="104" spans="1:37" ht="16.350000000000001" customHeight="1">
      <c r="A104" s="182" t="s">
        <v>268</v>
      </c>
      <c r="B104" s="183">
        <v>0</v>
      </c>
      <c r="C104" s="183">
        <v>-1685349.84</v>
      </c>
      <c r="D104" s="183">
        <v>0</v>
      </c>
      <c r="E104" s="183">
        <v>0</v>
      </c>
      <c r="F104" s="183">
        <v>0</v>
      </c>
      <c r="G104" s="183">
        <v>0</v>
      </c>
      <c r="H104" s="183">
        <v>0</v>
      </c>
      <c r="I104" s="183">
        <v>0</v>
      </c>
      <c r="J104" s="183">
        <v>0</v>
      </c>
      <c r="K104" s="183">
        <v>0</v>
      </c>
      <c r="L104" s="183">
        <v>-12300</v>
      </c>
      <c r="M104" s="183">
        <v>0</v>
      </c>
      <c r="N104" s="183">
        <v>0</v>
      </c>
      <c r="O104" s="183">
        <v>0</v>
      </c>
      <c r="P104" s="183">
        <v>0</v>
      </c>
      <c r="Q104" s="183">
        <v>0</v>
      </c>
      <c r="R104" s="183">
        <v>0</v>
      </c>
      <c r="S104" s="183">
        <v>0</v>
      </c>
      <c r="T104" s="183">
        <v>0</v>
      </c>
      <c r="U104" s="183">
        <v>0</v>
      </c>
      <c r="V104" s="183">
        <v>0</v>
      </c>
      <c r="W104" s="183">
        <v>0</v>
      </c>
      <c r="X104" s="183">
        <v>0</v>
      </c>
      <c r="Y104" s="183">
        <v>0</v>
      </c>
      <c r="Z104" s="183">
        <v>0</v>
      </c>
      <c r="AA104" s="183">
        <v>0</v>
      </c>
      <c r="AB104" s="183">
        <v>0</v>
      </c>
      <c r="AC104" s="183">
        <v>0</v>
      </c>
      <c r="AD104" s="183">
        <v>0</v>
      </c>
      <c r="AE104" s="183">
        <v>0</v>
      </c>
      <c r="AF104" s="183">
        <v>0</v>
      </c>
      <c r="AG104" s="183">
        <v>0</v>
      </c>
      <c r="AH104" s="183">
        <v>0</v>
      </c>
      <c r="AI104" s="183">
        <v>0</v>
      </c>
      <c r="AJ104" s="183"/>
      <c r="AK104" s="183"/>
    </row>
    <row r="105" spans="1:37" ht="16.350000000000001" customHeight="1">
      <c r="A105" s="182" t="s">
        <v>269</v>
      </c>
      <c r="B105" s="183">
        <v>0</v>
      </c>
      <c r="C105" s="183">
        <v>0</v>
      </c>
      <c r="D105" s="183">
        <v>0</v>
      </c>
      <c r="E105" s="183">
        <v>0</v>
      </c>
      <c r="F105" s="183">
        <v>0</v>
      </c>
      <c r="G105" s="183">
        <v>0</v>
      </c>
      <c r="H105" s="183">
        <v>0</v>
      </c>
      <c r="I105" s="183">
        <v>0</v>
      </c>
      <c r="J105" s="183">
        <v>0</v>
      </c>
      <c r="K105" s="183">
        <v>0</v>
      </c>
      <c r="L105" s="183">
        <v>2399290.4300000002</v>
      </c>
      <c r="M105" s="183">
        <v>0</v>
      </c>
      <c r="N105" s="183">
        <v>0</v>
      </c>
      <c r="O105" s="183">
        <v>0</v>
      </c>
      <c r="P105" s="183">
        <v>0</v>
      </c>
      <c r="Q105" s="183">
        <v>0</v>
      </c>
      <c r="R105" s="183">
        <v>0</v>
      </c>
      <c r="S105" s="183">
        <v>0</v>
      </c>
      <c r="T105" s="183">
        <v>0</v>
      </c>
      <c r="U105" s="183">
        <v>0</v>
      </c>
      <c r="V105" s="183">
        <v>0</v>
      </c>
      <c r="W105" s="183">
        <v>0</v>
      </c>
      <c r="X105" s="183">
        <v>0</v>
      </c>
      <c r="Y105" s="183">
        <v>0</v>
      </c>
      <c r="Z105" s="183">
        <v>0</v>
      </c>
      <c r="AA105" s="183">
        <v>0</v>
      </c>
      <c r="AB105" s="183">
        <v>0</v>
      </c>
      <c r="AC105" s="183">
        <v>0</v>
      </c>
      <c r="AD105" s="183">
        <v>0</v>
      </c>
      <c r="AE105" s="183">
        <v>0</v>
      </c>
      <c r="AF105" s="183">
        <v>0</v>
      </c>
      <c r="AG105" s="183">
        <v>0</v>
      </c>
      <c r="AH105" s="183">
        <v>0</v>
      </c>
      <c r="AI105" s="183">
        <v>0</v>
      </c>
      <c r="AJ105" s="183"/>
      <c r="AK105" s="183"/>
    </row>
    <row r="106" spans="1:37" ht="16.350000000000001" customHeight="1">
      <c r="A106" s="182" t="s">
        <v>270</v>
      </c>
      <c r="B106" s="183">
        <v>0</v>
      </c>
      <c r="C106" s="183">
        <v>-265875096.75291499</v>
      </c>
      <c r="D106" s="183">
        <v>1779830.46</v>
      </c>
      <c r="E106" s="183">
        <v>0</v>
      </c>
      <c r="F106" s="183">
        <v>-3896697.214933</v>
      </c>
      <c r="G106" s="183">
        <v>-1731991.905388</v>
      </c>
      <c r="H106" s="183">
        <v>-163418683.87191701</v>
      </c>
      <c r="I106" s="183">
        <v>-2949261.54</v>
      </c>
      <c r="J106" s="183">
        <v>-2433588.7200000002</v>
      </c>
      <c r="K106" s="183">
        <v>-0.11</v>
      </c>
      <c r="L106" s="183">
        <v>362075092.07057601</v>
      </c>
      <c r="M106" s="183">
        <v>0</v>
      </c>
      <c r="N106" s="183">
        <v>-12227355.939999999</v>
      </c>
      <c r="O106" s="183">
        <v>70621201.5300816</v>
      </c>
      <c r="P106" s="183">
        <v>68053610.759055004</v>
      </c>
      <c r="Q106" s="183">
        <v>-64888536.3460816</v>
      </c>
      <c r="R106" s="183">
        <v>-9468621.3971539997</v>
      </c>
      <c r="S106" s="183">
        <v>-48244158.523110002</v>
      </c>
      <c r="T106" s="183">
        <v>-7742837.2977240002</v>
      </c>
      <c r="U106" s="183">
        <v>0</v>
      </c>
      <c r="V106" s="183">
        <v>-5862720.96</v>
      </c>
      <c r="W106" s="183">
        <v>13845279.853274999</v>
      </c>
      <c r="X106" s="183">
        <v>-7356037.3492080001</v>
      </c>
      <c r="Y106" s="183">
        <v>-544283.62059399998</v>
      </c>
      <c r="Z106" s="183">
        <v>-1800029.4988609999</v>
      </c>
      <c r="AA106" s="183">
        <v>1168747.3600000001</v>
      </c>
      <c r="AB106" s="183">
        <v>-1182947.69</v>
      </c>
      <c r="AC106" s="183">
        <v>0</v>
      </c>
      <c r="AD106" s="183">
        <v>-1920667.1904283301</v>
      </c>
      <c r="AE106" s="183">
        <v>6836145.6958140004</v>
      </c>
      <c r="AF106" s="183">
        <v>-180988209.545358</v>
      </c>
      <c r="AG106" s="183">
        <v>12654047.168054599</v>
      </c>
      <c r="AH106" s="183">
        <v>-19247799.70609</v>
      </c>
      <c r="AI106" s="183">
        <v>-6869129.04</v>
      </c>
      <c r="AJ106" s="183"/>
      <c r="AK106" s="183"/>
    </row>
    <row r="107" spans="1:37" ht="16.350000000000001" customHeight="1">
      <c r="A107" s="182" t="s">
        <v>271</v>
      </c>
      <c r="B107" s="183">
        <v>0</v>
      </c>
      <c r="C107" s="183">
        <v>1520282.59</v>
      </c>
      <c r="D107" s="183">
        <v>0</v>
      </c>
      <c r="E107" s="183">
        <v>0</v>
      </c>
      <c r="F107" s="183">
        <v>0</v>
      </c>
      <c r="G107" s="183">
        <v>20000</v>
      </c>
      <c r="H107" s="183">
        <v>0</v>
      </c>
      <c r="I107" s="183">
        <v>317982.48</v>
      </c>
      <c r="J107" s="183">
        <v>0</v>
      </c>
      <c r="K107" s="183">
        <v>0</v>
      </c>
      <c r="L107" s="183">
        <v>92619.99</v>
      </c>
      <c r="M107" s="183">
        <v>0</v>
      </c>
      <c r="N107" s="183">
        <v>0</v>
      </c>
      <c r="O107" s="183">
        <v>0</v>
      </c>
      <c r="P107" s="183">
        <v>0</v>
      </c>
      <c r="Q107" s="183">
        <v>0</v>
      </c>
      <c r="R107" s="183">
        <v>0</v>
      </c>
      <c r="S107" s="183">
        <v>0</v>
      </c>
      <c r="T107" s="183">
        <v>0</v>
      </c>
      <c r="U107" s="183">
        <v>0</v>
      </c>
      <c r="V107" s="183">
        <v>0</v>
      </c>
      <c r="W107" s="183">
        <v>20000</v>
      </c>
      <c r="X107" s="183">
        <v>0</v>
      </c>
      <c r="Y107" s="183">
        <v>0</v>
      </c>
      <c r="Z107" s="183">
        <v>0</v>
      </c>
      <c r="AA107" s="183">
        <v>0</v>
      </c>
      <c r="AB107" s="183">
        <v>0</v>
      </c>
      <c r="AC107" s="183">
        <v>0</v>
      </c>
      <c r="AD107" s="183">
        <v>0</v>
      </c>
      <c r="AE107" s="183">
        <v>0</v>
      </c>
      <c r="AF107" s="183">
        <v>0</v>
      </c>
      <c r="AG107" s="183">
        <v>0</v>
      </c>
      <c r="AH107" s="183">
        <v>0</v>
      </c>
      <c r="AI107" s="183">
        <v>0</v>
      </c>
      <c r="AJ107" s="183"/>
      <c r="AK107" s="183"/>
    </row>
    <row r="108" spans="1:37" ht="16.350000000000001" customHeight="1">
      <c r="A108" s="182" t="s">
        <v>272</v>
      </c>
      <c r="B108" s="183">
        <v>0</v>
      </c>
      <c r="C108" s="183">
        <v>382277.02</v>
      </c>
      <c r="D108" s="183">
        <v>0</v>
      </c>
      <c r="E108" s="183">
        <v>0</v>
      </c>
      <c r="F108" s="183">
        <v>1700</v>
      </c>
      <c r="G108" s="183">
        <v>778.78</v>
      </c>
      <c r="H108" s="183">
        <v>225</v>
      </c>
      <c r="I108" s="183">
        <v>68077.679999999993</v>
      </c>
      <c r="J108" s="183">
        <v>0</v>
      </c>
      <c r="K108" s="183">
        <v>0</v>
      </c>
      <c r="L108" s="183">
        <v>295334.7</v>
      </c>
      <c r="M108" s="183">
        <v>0</v>
      </c>
      <c r="N108" s="183">
        <v>450</v>
      </c>
      <c r="O108" s="183">
        <v>0</v>
      </c>
      <c r="P108" s="183">
        <v>0</v>
      </c>
      <c r="Q108" s="183">
        <v>1250</v>
      </c>
      <c r="R108" s="183">
        <v>0</v>
      </c>
      <c r="S108" s="183">
        <v>0</v>
      </c>
      <c r="T108" s="183">
        <v>0</v>
      </c>
      <c r="U108" s="183">
        <v>0</v>
      </c>
      <c r="V108" s="183">
        <v>0</v>
      </c>
      <c r="W108" s="183">
        <v>778.78</v>
      </c>
      <c r="X108" s="183">
        <v>0</v>
      </c>
      <c r="Y108" s="183">
        <v>0</v>
      </c>
      <c r="Z108" s="183">
        <v>0</v>
      </c>
      <c r="AA108" s="183">
        <v>0</v>
      </c>
      <c r="AB108" s="183">
        <v>0</v>
      </c>
      <c r="AC108" s="183">
        <v>0</v>
      </c>
      <c r="AD108" s="183">
        <v>225</v>
      </c>
      <c r="AE108" s="183">
        <v>0</v>
      </c>
      <c r="AF108" s="183">
        <v>0</v>
      </c>
      <c r="AG108" s="183">
        <v>0</v>
      </c>
      <c r="AH108" s="183">
        <v>0</v>
      </c>
      <c r="AI108" s="183">
        <v>0</v>
      </c>
      <c r="AJ108" s="183"/>
      <c r="AK108" s="183"/>
    </row>
    <row r="109" spans="1:37" ht="16.350000000000001" customHeight="1">
      <c r="A109" s="182" t="s">
        <v>273</v>
      </c>
      <c r="B109" s="183">
        <v>0</v>
      </c>
      <c r="C109" s="183">
        <v>-264737091.182915</v>
      </c>
      <c r="D109" s="183">
        <v>1779830.46</v>
      </c>
      <c r="E109" s="183">
        <v>0</v>
      </c>
      <c r="F109" s="183">
        <v>-3898397.214933</v>
      </c>
      <c r="G109" s="183">
        <v>-1712770.685388</v>
      </c>
      <c r="H109" s="183">
        <v>-163418908.87191701</v>
      </c>
      <c r="I109" s="183">
        <v>-2699356.74</v>
      </c>
      <c r="J109" s="183">
        <v>-2433588.7200000002</v>
      </c>
      <c r="K109" s="183">
        <v>-0.11</v>
      </c>
      <c r="L109" s="183">
        <v>361872377.36057597</v>
      </c>
      <c r="M109" s="183">
        <v>0</v>
      </c>
      <c r="N109" s="183">
        <v>-12227805.939999999</v>
      </c>
      <c r="O109" s="183">
        <v>70621201.5300816</v>
      </c>
      <c r="P109" s="183">
        <v>68053610.759055004</v>
      </c>
      <c r="Q109" s="183">
        <v>-64889786.3460816</v>
      </c>
      <c r="R109" s="183">
        <v>-9468621.3971539997</v>
      </c>
      <c r="S109" s="183">
        <v>-48244158.523110002</v>
      </c>
      <c r="T109" s="183">
        <v>-7742837.2977240002</v>
      </c>
      <c r="U109" s="183">
        <v>0</v>
      </c>
      <c r="V109" s="183">
        <v>-5862720.96</v>
      </c>
      <c r="W109" s="183">
        <v>13864501.073275</v>
      </c>
      <c r="X109" s="183">
        <v>-7356037.3492080001</v>
      </c>
      <c r="Y109" s="183">
        <v>-544283.62059399998</v>
      </c>
      <c r="Z109" s="183">
        <v>-1800029.4988609999</v>
      </c>
      <c r="AA109" s="183">
        <v>1168747.3600000001</v>
      </c>
      <c r="AB109" s="183">
        <v>-1182947.69</v>
      </c>
      <c r="AC109" s="183">
        <v>0</v>
      </c>
      <c r="AD109" s="183">
        <v>-1920892.1904283301</v>
      </c>
      <c r="AE109" s="183">
        <v>6836145.6958140004</v>
      </c>
      <c r="AF109" s="183">
        <v>-180988209.545358</v>
      </c>
      <c r="AG109" s="183">
        <v>12654047.168054599</v>
      </c>
      <c r="AH109" s="183">
        <v>-19247799.70609</v>
      </c>
      <c r="AI109" s="183">
        <v>-6869129.04</v>
      </c>
      <c r="AJ109" s="183"/>
      <c r="AK109" s="183"/>
    </row>
    <row r="110" spans="1:37" ht="16.350000000000001" customHeight="1">
      <c r="A110" s="182" t="s">
        <v>274</v>
      </c>
      <c r="B110" s="183">
        <v>0</v>
      </c>
      <c r="C110" s="183">
        <v>-84039796.900000006</v>
      </c>
      <c r="D110" s="183">
        <v>0</v>
      </c>
      <c r="E110" s="183">
        <v>0</v>
      </c>
      <c r="F110" s="183">
        <v>0</v>
      </c>
      <c r="G110" s="183">
        <v>0</v>
      </c>
      <c r="H110" s="183">
        <v>0</v>
      </c>
      <c r="I110" s="183">
        <v>0</v>
      </c>
      <c r="J110" s="183">
        <v>0</v>
      </c>
      <c r="K110" s="183">
        <v>0</v>
      </c>
      <c r="L110" s="183">
        <v>0</v>
      </c>
      <c r="M110" s="183">
        <v>0</v>
      </c>
      <c r="N110" s="183">
        <v>0</v>
      </c>
      <c r="O110" s="183">
        <v>0</v>
      </c>
      <c r="P110" s="183">
        <v>0</v>
      </c>
      <c r="Q110" s="183">
        <v>0</v>
      </c>
      <c r="R110" s="183">
        <v>0</v>
      </c>
      <c r="S110" s="183">
        <v>0</v>
      </c>
      <c r="T110" s="183">
        <v>0</v>
      </c>
      <c r="U110" s="183">
        <v>0</v>
      </c>
      <c r="V110" s="183">
        <v>0</v>
      </c>
      <c r="W110" s="183">
        <v>0</v>
      </c>
      <c r="X110" s="183">
        <v>0</v>
      </c>
      <c r="Y110" s="183">
        <v>0</v>
      </c>
      <c r="Z110" s="183">
        <v>0</v>
      </c>
      <c r="AA110" s="183">
        <v>0</v>
      </c>
      <c r="AB110" s="183">
        <v>0</v>
      </c>
      <c r="AC110" s="183">
        <v>0</v>
      </c>
      <c r="AD110" s="183">
        <v>0</v>
      </c>
      <c r="AE110" s="183">
        <v>0</v>
      </c>
      <c r="AF110" s="183">
        <v>0</v>
      </c>
      <c r="AG110" s="183">
        <v>0</v>
      </c>
      <c r="AH110" s="183">
        <v>0</v>
      </c>
      <c r="AI110" s="183">
        <v>0</v>
      </c>
      <c r="AJ110" s="183"/>
      <c r="AK110" s="183"/>
    </row>
    <row r="111" spans="1:37" ht="16.350000000000001" customHeight="1">
      <c r="A111" s="182" t="s">
        <v>275</v>
      </c>
      <c r="B111" s="183">
        <v>0</v>
      </c>
      <c r="C111" s="183">
        <v>-180697294.282915</v>
      </c>
      <c r="D111" s="183">
        <v>1779830.46</v>
      </c>
      <c r="E111" s="183">
        <v>0</v>
      </c>
      <c r="F111" s="183">
        <v>-3898397.214933</v>
      </c>
      <c r="G111" s="183">
        <v>-1712770.685388</v>
      </c>
      <c r="H111" s="183">
        <v>-163418908.87191701</v>
      </c>
      <c r="I111" s="183">
        <v>-2699356.74</v>
      </c>
      <c r="J111" s="183">
        <v>-2433588.7200000002</v>
      </c>
      <c r="K111" s="183">
        <v>-0.11</v>
      </c>
      <c r="L111" s="183">
        <v>361872377.36057597</v>
      </c>
      <c r="M111" s="183">
        <v>0</v>
      </c>
      <c r="N111" s="183">
        <v>-12227805.939999999</v>
      </c>
      <c r="O111" s="183">
        <v>70621201.5300816</v>
      </c>
      <c r="P111" s="183">
        <v>68053610.759055004</v>
      </c>
      <c r="Q111" s="183">
        <v>-64889786.3460816</v>
      </c>
      <c r="R111" s="183">
        <v>-9468621.3971539997</v>
      </c>
      <c r="S111" s="183">
        <v>-48244158.523110002</v>
      </c>
      <c r="T111" s="183">
        <v>-7742837.2977240002</v>
      </c>
      <c r="U111" s="183">
        <v>0</v>
      </c>
      <c r="V111" s="183">
        <v>-5862720.96</v>
      </c>
      <c r="W111" s="183">
        <v>13864501.073275</v>
      </c>
      <c r="X111" s="183">
        <v>-7356037.3492080001</v>
      </c>
      <c r="Y111" s="183">
        <v>-544283.62059399998</v>
      </c>
      <c r="Z111" s="183">
        <v>-1800029.4988609999</v>
      </c>
      <c r="AA111" s="183">
        <v>1168747.3600000001</v>
      </c>
      <c r="AB111" s="183">
        <v>-1182947.69</v>
      </c>
      <c r="AC111" s="183">
        <v>0</v>
      </c>
      <c r="AD111" s="183">
        <v>-1920892.1904283301</v>
      </c>
      <c r="AE111" s="183">
        <v>6836145.6958140004</v>
      </c>
      <c r="AF111" s="183">
        <v>-180988209.545358</v>
      </c>
      <c r="AG111" s="183">
        <v>12654047.168054599</v>
      </c>
      <c r="AH111" s="183">
        <v>-19247799.70609</v>
      </c>
      <c r="AI111" s="183">
        <v>-6869129.04</v>
      </c>
      <c r="AJ111" s="183"/>
      <c r="AK111" s="183"/>
    </row>
    <row r="112" spans="1:37" ht="16.350000000000001" customHeight="1">
      <c r="A112" s="182" t="s">
        <v>276</v>
      </c>
      <c r="B112" s="183">
        <v>0</v>
      </c>
      <c r="C112" s="183">
        <v>0</v>
      </c>
      <c r="D112" s="183">
        <v>0</v>
      </c>
      <c r="E112" s="183">
        <v>0</v>
      </c>
      <c r="F112" s="183">
        <v>0</v>
      </c>
      <c r="G112" s="183">
        <v>0</v>
      </c>
      <c r="H112" s="183">
        <v>0</v>
      </c>
      <c r="I112" s="183">
        <v>0</v>
      </c>
      <c r="J112" s="183">
        <v>0</v>
      </c>
      <c r="K112" s="183">
        <v>0</v>
      </c>
      <c r="L112" s="183">
        <v>0</v>
      </c>
      <c r="M112" s="183">
        <v>0</v>
      </c>
      <c r="N112" s="183">
        <v>0</v>
      </c>
      <c r="O112" s="183">
        <v>0</v>
      </c>
      <c r="P112" s="183">
        <v>0</v>
      </c>
      <c r="Q112" s="183">
        <v>0</v>
      </c>
      <c r="R112" s="183">
        <v>0</v>
      </c>
      <c r="S112" s="183">
        <v>0</v>
      </c>
      <c r="T112" s="183">
        <v>0</v>
      </c>
      <c r="U112" s="183">
        <v>0</v>
      </c>
      <c r="V112" s="183">
        <v>0</v>
      </c>
      <c r="W112" s="183">
        <v>0</v>
      </c>
      <c r="X112" s="183">
        <v>0</v>
      </c>
      <c r="Y112" s="183">
        <v>0</v>
      </c>
      <c r="Z112" s="183">
        <v>0</v>
      </c>
      <c r="AA112" s="183">
        <v>0</v>
      </c>
      <c r="AB112" s="183">
        <v>0</v>
      </c>
      <c r="AC112" s="183">
        <v>0</v>
      </c>
      <c r="AD112" s="183">
        <v>0</v>
      </c>
      <c r="AE112" s="183">
        <v>0</v>
      </c>
      <c r="AF112" s="183">
        <v>0</v>
      </c>
      <c r="AG112" s="183">
        <v>0</v>
      </c>
      <c r="AH112" s="183">
        <v>0</v>
      </c>
      <c r="AI112" s="183">
        <v>0</v>
      </c>
      <c r="AJ112" s="183"/>
      <c r="AK112" s="183"/>
    </row>
    <row r="113" spans="1:37" ht="16.350000000000001" customHeight="1">
      <c r="A113" s="182" t="s">
        <v>277</v>
      </c>
      <c r="B113" s="183">
        <v>0</v>
      </c>
      <c r="C113" s="183">
        <v>-180697294.282915</v>
      </c>
      <c r="D113" s="183">
        <v>1779830.46</v>
      </c>
      <c r="E113" s="183">
        <v>0</v>
      </c>
      <c r="F113" s="183">
        <v>-3898397.214933</v>
      </c>
      <c r="G113" s="183">
        <v>-1712770.685388</v>
      </c>
      <c r="H113" s="183">
        <v>-163418908.87191701</v>
      </c>
      <c r="I113" s="183">
        <v>-2699356.74</v>
      </c>
      <c r="J113" s="183">
        <v>-2433588.7200000002</v>
      </c>
      <c r="K113" s="183">
        <v>-0.11</v>
      </c>
      <c r="L113" s="183">
        <v>361872377.36057597</v>
      </c>
      <c r="M113" s="183">
        <v>0</v>
      </c>
      <c r="N113" s="183">
        <v>-12227805.939999999</v>
      </c>
      <c r="O113" s="183">
        <v>70621201.5300816</v>
      </c>
      <c r="P113" s="183">
        <v>68053610.759055004</v>
      </c>
      <c r="Q113" s="183">
        <v>-64889786.3460816</v>
      </c>
      <c r="R113" s="183">
        <v>-9468621.3971539997</v>
      </c>
      <c r="S113" s="183">
        <v>-48244158.523110002</v>
      </c>
      <c r="T113" s="183">
        <v>-7742837.2977240002</v>
      </c>
      <c r="U113" s="183">
        <v>0</v>
      </c>
      <c r="V113" s="183">
        <v>-5862720.96</v>
      </c>
      <c r="W113" s="183">
        <v>13864501.073275</v>
      </c>
      <c r="X113" s="183">
        <v>-7356037.3492080001</v>
      </c>
      <c r="Y113" s="183">
        <v>-544283.62059399998</v>
      </c>
      <c r="Z113" s="183">
        <v>-1800029.4988609999</v>
      </c>
      <c r="AA113" s="183">
        <v>1168747.3600000001</v>
      </c>
      <c r="AB113" s="183">
        <v>-1182947.69</v>
      </c>
      <c r="AC113" s="183">
        <v>0</v>
      </c>
      <c r="AD113" s="183">
        <v>-1920892.1904283301</v>
      </c>
      <c r="AE113" s="183">
        <v>6836145.6958140004</v>
      </c>
      <c r="AF113" s="183">
        <v>-180988209.545358</v>
      </c>
      <c r="AG113" s="183">
        <v>12654047.168054599</v>
      </c>
      <c r="AH113" s="183">
        <v>-19247799.70609</v>
      </c>
      <c r="AI113" s="183">
        <v>-6869129.04</v>
      </c>
      <c r="AJ113" s="183"/>
      <c r="AK113" s="183"/>
    </row>
    <row r="114" spans="1:37" ht="16.350000000000001" customHeight="1">
      <c r="A114" s="182" t="s">
        <v>278</v>
      </c>
      <c r="B114" s="183">
        <v>0</v>
      </c>
      <c r="C114" s="183">
        <v>0</v>
      </c>
      <c r="D114" s="183">
        <v>0</v>
      </c>
      <c r="E114" s="183">
        <v>0</v>
      </c>
      <c r="F114" s="183">
        <v>101725283.58</v>
      </c>
      <c r="G114" s="183">
        <v>0</v>
      </c>
      <c r="H114" s="183">
        <v>24776589.949999999</v>
      </c>
      <c r="I114" s="183">
        <v>0</v>
      </c>
      <c r="J114" s="183">
        <v>0</v>
      </c>
      <c r="K114" s="183">
        <v>0</v>
      </c>
      <c r="L114" s="183">
        <v>185180151.18000001</v>
      </c>
      <c r="M114" s="183">
        <v>0</v>
      </c>
      <c r="N114" s="183">
        <v>0</v>
      </c>
      <c r="O114" s="183">
        <v>27685314.82</v>
      </c>
      <c r="P114" s="183">
        <v>12644343.09</v>
      </c>
      <c r="Q114" s="183">
        <v>38017828.049999997</v>
      </c>
      <c r="R114" s="183">
        <v>7714506.1799999997</v>
      </c>
      <c r="S114" s="183">
        <v>12095194.359999999</v>
      </c>
      <c r="T114" s="183">
        <v>3568097.08</v>
      </c>
      <c r="U114" s="183">
        <v>0</v>
      </c>
      <c r="V114" s="183">
        <v>0</v>
      </c>
      <c r="W114" s="183">
        <v>0</v>
      </c>
      <c r="X114" s="183">
        <v>0</v>
      </c>
      <c r="Y114" s="183">
        <v>0</v>
      </c>
      <c r="Z114" s="183">
        <v>0</v>
      </c>
      <c r="AA114" s="183">
        <v>0</v>
      </c>
      <c r="AB114" s="183">
        <v>0</v>
      </c>
      <c r="AC114" s="183">
        <v>0</v>
      </c>
      <c r="AD114" s="183">
        <v>1358517.3</v>
      </c>
      <c r="AE114" s="183">
        <v>32217.17</v>
      </c>
      <c r="AF114" s="183">
        <v>19772367.32</v>
      </c>
      <c r="AG114" s="183">
        <v>3613488.16</v>
      </c>
      <c r="AH114" s="183">
        <v>185180151.18000001</v>
      </c>
      <c r="AI114" s="183">
        <v>0</v>
      </c>
      <c r="AJ114" s="183"/>
      <c r="AK114" s="183"/>
    </row>
    <row r="115" spans="1:37" ht="16.350000000000001" customHeight="1">
      <c r="A115" s="182" t="s">
        <v>279</v>
      </c>
      <c r="B115" s="183">
        <v>0</v>
      </c>
      <c r="C115" s="183">
        <v>-180697294.282915</v>
      </c>
      <c r="D115" s="183">
        <v>1779830.46</v>
      </c>
      <c r="E115" s="183">
        <v>0</v>
      </c>
      <c r="F115" s="183">
        <v>-105623680.79493301</v>
      </c>
      <c r="G115" s="183">
        <v>-1712770.685388</v>
      </c>
      <c r="H115" s="183">
        <v>-188195498.821917</v>
      </c>
      <c r="I115" s="183">
        <v>-2699356.74</v>
      </c>
      <c r="J115" s="183">
        <v>-2433588.7200000002</v>
      </c>
      <c r="K115" s="183">
        <v>-0.11</v>
      </c>
      <c r="L115" s="183">
        <v>176692226.180576</v>
      </c>
      <c r="M115" s="183">
        <v>0</v>
      </c>
      <c r="N115" s="183">
        <v>-12227805.939999999</v>
      </c>
      <c r="O115" s="183">
        <v>42935886.7100816</v>
      </c>
      <c r="P115" s="183">
        <v>55409267.669055</v>
      </c>
      <c r="Q115" s="183">
        <v>-102907614.396081</v>
      </c>
      <c r="R115" s="183">
        <v>-17183127.577153999</v>
      </c>
      <c r="S115" s="183">
        <v>-60339352.883110002</v>
      </c>
      <c r="T115" s="183">
        <v>-11310934.377723999</v>
      </c>
      <c r="U115" s="183">
        <v>0</v>
      </c>
      <c r="V115" s="183">
        <v>-5862720.96</v>
      </c>
      <c r="W115" s="183">
        <v>13864501.073275</v>
      </c>
      <c r="X115" s="183">
        <v>-7356037.3492080001</v>
      </c>
      <c r="Y115" s="183">
        <v>-544283.62059399998</v>
      </c>
      <c r="Z115" s="183">
        <v>-1800029.4988609999</v>
      </c>
      <c r="AA115" s="183">
        <v>1168747.3600000001</v>
      </c>
      <c r="AB115" s="183">
        <v>-1182947.69</v>
      </c>
      <c r="AC115" s="183">
        <v>0</v>
      </c>
      <c r="AD115" s="183">
        <v>-3279409.4904283299</v>
      </c>
      <c r="AE115" s="183">
        <v>6803928.5258139996</v>
      </c>
      <c r="AF115" s="183">
        <v>-200760576.865358</v>
      </c>
      <c r="AG115" s="183">
        <v>9040559.0080546699</v>
      </c>
      <c r="AH115" s="183">
        <v>-204427950.88609001</v>
      </c>
      <c r="AI115" s="183">
        <v>-6869129.04</v>
      </c>
      <c r="AJ115" s="183"/>
      <c r="AK115" s="183"/>
    </row>
    <row r="116" spans="1:37" ht="16.350000000000001" customHeight="1">
      <c r="A116" s="182" t="s">
        <v>280</v>
      </c>
      <c r="B116" s="183">
        <v>0</v>
      </c>
      <c r="C116" s="183">
        <v>0</v>
      </c>
      <c r="D116" s="183">
        <v>0</v>
      </c>
      <c r="E116" s="183">
        <v>0</v>
      </c>
      <c r="F116" s="183">
        <v>0</v>
      </c>
      <c r="G116" s="183">
        <v>0</v>
      </c>
      <c r="H116" s="183">
        <v>0</v>
      </c>
      <c r="I116" s="183">
        <v>0</v>
      </c>
      <c r="J116" s="183">
        <v>0</v>
      </c>
      <c r="K116" s="183">
        <v>0</v>
      </c>
      <c r="L116" s="183">
        <v>0</v>
      </c>
      <c r="M116" s="183">
        <v>0</v>
      </c>
      <c r="N116" s="183">
        <v>0</v>
      </c>
      <c r="O116" s="183">
        <v>0</v>
      </c>
      <c r="P116" s="183">
        <v>0</v>
      </c>
      <c r="Q116" s="183">
        <v>0</v>
      </c>
      <c r="R116" s="183">
        <v>0</v>
      </c>
      <c r="S116" s="183">
        <v>0</v>
      </c>
      <c r="T116" s="183">
        <v>0</v>
      </c>
      <c r="U116" s="183">
        <v>0</v>
      </c>
      <c r="V116" s="183">
        <v>0</v>
      </c>
      <c r="W116" s="183">
        <v>0</v>
      </c>
      <c r="X116" s="183">
        <v>0</v>
      </c>
      <c r="Y116" s="183">
        <v>0</v>
      </c>
      <c r="Z116" s="183">
        <v>0</v>
      </c>
      <c r="AA116" s="183">
        <v>0</v>
      </c>
      <c r="AB116" s="183">
        <v>0</v>
      </c>
      <c r="AC116" s="183">
        <v>0</v>
      </c>
      <c r="AD116" s="183">
        <v>0</v>
      </c>
      <c r="AE116" s="183">
        <v>0</v>
      </c>
      <c r="AF116" s="183">
        <v>0</v>
      </c>
      <c r="AG116" s="183">
        <v>0</v>
      </c>
      <c r="AH116" s="183">
        <v>0</v>
      </c>
      <c r="AI116" s="183">
        <v>0</v>
      </c>
      <c r="AJ116" s="183"/>
      <c r="AK116" s="183"/>
    </row>
    <row r="117" spans="1:37" ht="16.350000000000001" customHeight="1">
      <c r="A117" s="182" t="s">
        <v>281</v>
      </c>
      <c r="B117" s="183">
        <v>0</v>
      </c>
      <c r="C117" s="183">
        <v>0</v>
      </c>
      <c r="D117" s="183">
        <v>0</v>
      </c>
      <c r="E117" s="183">
        <v>0</v>
      </c>
      <c r="F117" s="183">
        <v>0</v>
      </c>
      <c r="G117" s="183">
        <v>0</v>
      </c>
      <c r="H117" s="183">
        <v>0</v>
      </c>
      <c r="I117" s="183">
        <v>0</v>
      </c>
      <c r="J117" s="183">
        <v>0</v>
      </c>
      <c r="K117" s="183">
        <v>0</v>
      </c>
      <c r="L117" s="183">
        <v>0</v>
      </c>
      <c r="M117" s="183">
        <v>0</v>
      </c>
      <c r="N117" s="183">
        <v>0</v>
      </c>
      <c r="O117" s="183">
        <v>0</v>
      </c>
      <c r="P117" s="183">
        <v>0</v>
      </c>
      <c r="Q117" s="183">
        <v>0</v>
      </c>
      <c r="R117" s="183">
        <v>0</v>
      </c>
      <c r="S117" s="183">
        <v>0</v>
      </c>
      <c r="T117" s="183">
        <v>0</v>
      </c>
      <c r="U117" s="183">
        <v>0</v>
      </c>
      <c r="V117" s="183">
        <v>0</v>
      </c>
      <c r="W117" s="183">
        <v>0</v>
      </c>
      <c r="X117" s="183">
        <v>0</v>
      </c>
      <c r="Y117" s="183">
        <v>0</v>
      </c>
      <c r="Z117" s="183">
        <v>0</v>
      </c>
      <c r="AA117" s="183">
        <v>0</v>
      </c>
      <c r="AB117" s="183">
        <v>0</v>
      </c>
      <c r="AC117" s="183">
        <v>0</v>
      </c>
      <c r="AD117" s="183">
        <v>0</v>
      </c>
      <c r="AE117" s="183">
        <v>0</v>
      </c>
      <c r="AF117" s="183">
        <v>0</v>
      </c>
      <c r="AG117" s="183">
        <v>0</v>
      </c>
      <c r="AH117" s="183">
        <v>0</v>
      </c>
      <c r="AI117" s="183">
        <v>0</v>
      </c>
      <c r="AJ117" s="183"/>
      <c r="AK117" s="183"/>
    </row>
    <row r="118" spans="1:37" ht="16.350000000000001" customHeight="1">
      <c r="A118" s="182" t="s">
        <v>282</v>
      </c>
      <c r="B118" s="183">
        <v>0</v>
      </c>
      <c r="C118" s="183">
        <v>0</v>
      </c>
      <c r="D118" s="183">
        <v>0</v>
      </c>
      <c r="E118" s="183">
        <v>0</v>
      </c>
      <c r="F118" s="183">
        <v>0</v>
      </c>
      <c r="G118" s="183">
        <v>0</v>
      </c>
      <c r="H118" s="183">
        <v>0</v>
      </c>
      <c r="I118" s="183">
        <v>0</v>
      </c>
      <c r="J118" s="183">
        <v>0</v>
      </c>
      <c r="K118" s="183">
        <v>0</v>
      </c>
      <c r="L118" s="183">
        <v>0</v>
      </c>
      <c r="M118" s="183">
        <v>0</v>
      </c>
      <c r="N118" s="183">
        <v>0</v>
      </c>
      <c r="O118" s="183">
        <v>0</v>
      </c>
      <c r="P118" s="183">
        <v>0</v>
      </c>
      <c r="Q118" s="183">
        <v>0</v>
      </c>
      <c r="R118" s="183">
        <v>0</v>
      </c>
      <c r="S118" s="183">
        <v>0</v>
      </c>
      <c r="T118" s="183">
        <v>0</v>
      </c>
      <c r="U118" s="183">
        <v>0</v>
      </c>
      <c r="V118" s="183">
        <v>0</v>
      </c>
      <c r="W118" s="183">
        <v>0</v>
      </c>
      <c r="X118" s="183">
        <v>0</v>
      </c>
      <c r="Y118" s="183">
        <v>0</v>
      </c>
      <c r="Z118" s="183">
        <v>0</v>
      </c>
      <c r="AA118" s="183">
        <v>0</v>
      </c>
      <c r="AB118" s="183">
        <v>0</v>
      </c>
      <c r="AC118" s="183">
        <v>0</v>
      </c>
      <c r="AD118" s="183">
        <v>0</v>
      </c>
      <c r="AE118" s="183">
        <v>0</v>
      </c>
      <c r="AF118" s="183">
        <v>0</v>
      </c>
      <c r="AG118" s="183">
        <v>0</v>
      </c>
      <c r="AH118" s="183">
        <v>0</v>
      </c>
      <c r="AI118" s="183">
        <v>0</v>
      </c>
      <c r="AJ118" s="183"/>
      <c r="AK118" s="183"/>
    </row>
    <row r="119" spans="1:37" ht="16.350000000000001" customHeight="1">
      <c r="A119" s="182" t="s">
        <v>283</v>
      </c>
      <c r="B119" s="183">
        <v>0</v>
      </c>
      <c r="C119" s="183">
        <v>0</v>
      </c>
      <c r="D119" s="183">
        <v>0</v>
      </c>
      <c r="E119" s="183">
        <v>0</v>
      </c>
      <c r="F119" s="183">
        <v>0</v>
      </c>
      <c r="G119" s="183">
        <v>0</v>
      </c>
      <c r="H119" s="183">
        <v>0</v>
      </c>
      <c r="I119" s="183">
        <v>0</v>
      </c>
      <c r="J119" s="183">
        <v>0</v>
      </c>
      <c r="K119" s="183">
        <v>0</v>
      </c>
      <c r="L119" s="183">
        <v>0</v>
      </c>
      <c r="M119" s="183">
        <v>0</v>
      </c>
      <c r="N119" s="183">
        <v>0</v>
      </c>
      <c r="O119" s="183">
        <v>0</v>
      </c>
      <c r="P119" s="183">
        <v>0</v>
      </c>
      <c r="Q119" s="183">
        <v>0</v>
      </c>
      <c r="R119" s="183">
        <v>0</v>
      </c>
      <c r="S119" s="183">
        <v>0</v>
      </c>
      <c r="T119" s="183">
        <v>0</v>
      </c>
      <c r="U119" s="183">
        <v>0</v>
      </c>
      <c r="V119" s="183">
        <v>0</v>
      </c>
      <c r="W119" s="183">
        <v>0</v>
      </c>
      <c r="X119" s="183">
        <v>0</v>
      </c>
      <c r="Y119" s="183">
        <v>0</v>
      </c>
      <c r="Z119" s="183">
        <v>0</v>
      </c>
      <c r="AA119" s="183">
        <v>0</v>
      </c>
      <c r="AB119" s="183">
        <v>0</v>
      </c>
      <c r="AC119" s="183">
        <v>0</v>
      </c>
      <c r="AD119" s="183">
        <v>0</v>
      </c>
      <c r="AE119" s="183">
        <v>0</v>
      </c>
      <c r="AF119" s="183">
        <v>0</v>
      </c>
      <c r="AG119" s="183">
        <v>0</v>
      </c>
      <c r="AH119" s="183">
        <v>0</v>
      </c>
      <c r="AI119" s="183">
        <v>0</v>
      </c>
      <c r="AJ119" s="183"/>
      <c r="AK119" s="183"/>
    </row>
    <row r="120" spans="1:37" ht="16.350000000000001" customHeight="1">
      <c r="A120" s="182" t="s">
        <v>284</v>
      </c>
      <c r="B120" s="183">
        <v>0</v>
      </c>
      <c r="C120" s="183">
        <v>0</v>
      </c>
      <c r="D120" s="183">
        <v>0</v>
      </c>
      <c r="E120" s="183">
        <v>0</v>
      </c>
      <c r="F120" s="183">
        <v>0</v>
      </c>
      <c r="G120" s="183">
        <v>0</v>
      </c>
      <c r="H120" s="183">
        <v>0</v>
      </c>
      <c r="I120" s="183">
        <v>0</v>
      </c>
      <c r="J120" s="183">
        <v>0</v>
      </c>
      <c r="K120" s="183">
        <v>0</v>
      </c>
      <c r="L120" s="183">
        <v>0</v>
      </c>
      <c r="M120" s="183">
        <v>0</v>
      </c>
      <c r="N120" s="183">
        <v>0</v>
      </c>
      <c r="O120" s="183">
        <v>0</v>
      </c>
      <c r="P120" s="183">
        <v>0</v>
      </c>
      <c r="Q120" s="183">
        <v>0</v>
      </c>
      <c r="R120" s="183">
        <v>0</v>
      </c>
      <c r="S120" s="183">
        <v>0</v>
      </c>
      <c r="T120" s="183">
        <v>0</v>
      </c>
      <c r="U120" s="183">
        <v>0</v>
      </c>
      <c r="V120" s="183">
        <v>0</v>
      </c>
      <c r="W120" s="183">
        <v>0</v>
      </c>
      <c r="X120" s="183">
        <v>0</v>
      </c>
      <c r="Y120" s="183">
        <v>0</v>
      </c>
      <c r="Z120" s="183">
        <v>0</v>
      </c>
      <c r="AA120" s="183">
        <v>0</v>
      </c>
      <c r="AB120" s="183">
        <v>0</v>
      </c>
      <c r="AC120" s="183">
        <v>0</v>
      </c>
      <c r="AD120" s="183">
        <v>0</v>
      </c>
      <c r="AE120" s="183">
        <v>0</v>
      </c>
      <c r="AF120" s="183">
        <v>0</v>
      </c>
      <c r="AG120" s="183">
        <v>0</v>
      </c>
      <c r="AH120" s="183">
        <v>0</v>
      </c>
      <c r="AI120" s="183">
        <v>0</v>
      </c>
      <c r="AJ120" s="183"/>
      <c r="AK120" s="183"/>
    </row>
    <row r="121" spans="1:37" ht="16.350000000000001" customHeight="1">
      <c r="A121" s="182" t="s">
        <v>285</v>
      </c>
      <c r="B121" s="183">
        <v>0</v>
      </c>
      <c r="C121" s="183">
        <v>0</v>
      </c>
      <c r="D121" s="183">
        <v>0</v>
      </c>
      <c r="E121" s="183">
        <v>0</v>
      </c>
      <c r="F121" s="183">
        <v>0</v>
      </c>
      <c r="G121" s="183">
        <v>0</v>
      </c>
      <c r="H121" s="183">
        <v>0</v>
      </c>
      <c r="I121" s="183">
        <v>0</v>
      </c>
      <c r="J121" s="183">
        <v>0</v>
      </c>
      <c r="K121" s="183">
        <v>0</v>
      </c>
      <c r="L121" s="183">
        <v>0</v>
      </c>
      <c r="M121" s="183">
        <v>0</v>
      </c>
      <c r="N121" s="183">
        <v>0</v>
      </c>
      <c r="O121" s="183">
        <v>0</v>
      </c>
      <c r="P121" s="183">
        <v>0</v>
      </c>
      <c r="Q121" s="183">
        <v>0</v>
      </c>
      <c r="R121" s="183">
        <v>0</v>
      </c>
      <c r="S121" s="183">
        <v>0</v>
      </c>
      <c r="T121" s="183">
        <v>0</v>
      </c>
      <c r="U121" s="183">
        <v>0</v>
      </c>
      <c r="V121" s="183">
        <v>0</v>
      </c>
      <c r="W121" s="183">
        <v>0</v>
      </c>
      <c r="X121" s="183">
        <v>0</v>
      </c>
      <c r="Y121" s="183">
        <v>0</v>
      </c>
      <c r="Z121" s="183">
        <v>0</v>
      </c>
      <c r="AA121" s="183">
        <v>0</v>
      </c>
      <c r="AB121" s="183">
        <v>0</v>
      </c>
      <c r="AC121" s="183">
        <v>0</v>
      </c>
      <c r="AD121" s="183">
        <v>0</v>
      </c>
      <c r="AE121" s="183">
        <v>0</v>
      </c>
      <c r="AF121" s="183">
        <v>0</v>
      </c>
      <c r="AG121" s="183">
        <v>0</v>
      </c>
      <c r="AH121" s="183">
        <v>0</v>
      </c>
      <c r="AI121" s="183">
        <v>0</v>
      </c>
      <c r="AJ121" s="183"/>
      <c r="AK121" s="183"/>
    </row>
    <row r="122" spans="1:37" ht="16.350000000000001" customHeight="1">
      <c r="A122" s="182" t="s">
        <v>286</v>
      </c>
      <c r="B122" s="183">
        <v>0</v>
      </c>
      <c r="C122" s="183">
        <v>0</v>
      </c>
      <c r="D122" s="183">
        <v>0</v>
      </c>
      <c r="E122" s="183">
        <v>0</v>
      </c>
      <c r="F122" s="183">
        <v>0</v>
      </c>
      <c r="G122" s="183">
        <v>0</v>
      </c>
      <c r="H122" s="183">
        <v>0</v>
      </c>
      <c r="I122" s="183">
        <v>0</v>
      </c>
      <c r="J122" s="183">
        <v>0</v>
      </c>
      <c r="K122" s="183">
        <v>0</v>
      </c>
      <c r="L122" s="183">
        <v>0</v>
      </c>
      <c r="M122" s="183">
        <v>0</v>
      </c>
      <c r="N122" s="183">
        <v>0</v>
      </c>
      <c r="O122" s="183">
        <v>0</v>
      </c>
      <c r="P122" s="183">
        <v>0</v>
      </c>
      <c r="Q122" s="183">
        <v>0</v>
      </c>
      <c r="R122" s="183">
        <v>0</v>
      </c>
      <c r="S122" s="183">
        <v>0</v>
      </c>
      <c r="T122" s="183">
        <v>0</v>
      </c>
      <c r="U122" s="183">
        <v>0</v>
      </c>
      <c r="V122" s="183">
        <v>0</v>
      </c>
      <c r="W122" s="183">
        <v>0</v>
      </c>
      <c r="X122" s="183">
        <v>0</v>
      </c>
      <c r="Y122" s="183">
        <v>0</v>
      </c>
      <c r="Z122" s="183">
        <v>0</v>
      </c>
      <c r="AA122" s="183">
        <v>0</v>
      </c>
      <c r="AB122" s="183">
        <v>0</v>
      </c>
      <c r="AC122" s="183">
        <v>0</v>
      </c>
      <c r="AD122" s="183">
        <v>0</v>
      </c>
      <c r="AE122" s="183">
        <v>0</v>
      </c>
      <c r="AF122" s="183">
        <v>0</v>
      </c>
      <c r="AG122" s="183">
        <v>0</v>
      </c>
      <c r="AH122" s="183">
        <v>0</v>
      </c>
      <c r="AI122" s="183">
        <v>0</v>
      </c>
      <c r="AJ122" s="183"/>
      <c r="AK122" s="183"/>
    </row>
    <row r="123" spans="1:37" ht="16.350000000000001" customHeight="1">
      <c r="A123" s="182" t="s">
        <v>287</v>
      </c>
      <c r="B123" s="183">
        <v>0</v>
      </c>
      <c r="C123" s="183">
        <v>0</v>
      </c>
      <c r="D123" s="183">
        <v>0</v>
      </c>
      <c r="E123" s="183">
        <v>0</v>
      </c>
      <c r="F123" s="183">
        <v>0</v>
      </c>
      <c r="G123" s="183">
        <v>0</v>
      </c>
      <c r="H123" s="183">
        <v>0</v>
      </c>
      <c r="I123" s="183">
        <v>0</v>
      </c>
      <c r="J123" s="183">
        <v>0</v>
      </c>
      <c r="K123" s="183">
        <v>0</v>
      </c>
      <c r="L123" s="183">
        <v>0</v>
      </c>
      <c r="M123" s="183">
        <v>0</v>
      </c>
      <c r="N123" s="183">
        <v>0</v>
      </c>
      <c r="O123" s="183">
        <v>0</v>
      </c>
      <c r="P123" s="183">
        <v>0</v>
      </c>
      <c r="Q123" s="183">
        <v>0</v>
      </c>
      <c r="R123" s="183">
        <v>0</v>
      </c>
      <c r="S123" s="183">
        <v>0</v>
      </c>
      <c r="T123" s="183">
        <v>0</v>
      </c>
      <c r="U123" s="183">
        <v>0</v>
      </c>
      <c r="V123" s="183">
        <v>0</v>
      </c>
      <c r="W123" s="183">
        <v>0</v>
      </c>
      <c r="X123" s="183">
        <v>0</v>
      </c>
      <c r="Y123" s="183">
        <v>0</v>
      </c>
      <c r="Z123" s="183">
        <v>0</v>
      </c>
      <c r="AA123" s="183">
        <v>0</v>
      </c>
      <c r="AB123" s="183">
        <v>0</v>
      </c>
      <c r="AC123" s="183">
        <v>0</v>
      </c>
      <c r="AD123" s="183">
        <v>0</v>
      </c>
      <c r="AE123" s="183">
        <v>0</v>
      </c>
      <c r="AF123" s="183">
        <v>0</v>
      </c>
      <c r="AG123" s="183">
        <v>0</v>
      </c>
      <c r="AH123" s="183">
        <v>0</v>
      </c>
      <c r="AI123" s="183">
        <v>0</v>
      </c>
      <c r="AJ123" s="183"/>
      <c r="AK123" s="183"/>
    </row>
    <row r="124" spans="1:37" ht="16.350000000000001" customHeight="1">
      <c r="A124" s="182" t="s">
        <v>288</v>
      </c>
      <c r="B124" s="183">
        <v>0</v>
      </c>
      <c r="C124" s="183">
        <v>0</v>
      </c>
      <c r="D124" s="183">
        <v>0</v>
      </c>
      <c r="E124" s="183">
        <v>0</v>
      </c>
      <c r="F124" s="183">
        <v>0</v>
      </c>
      <c r="G124" s="183">
        <v>0</v>
      </c>
      <c r="H124" s="183">
        <v>0</v>
      </c>
      <c r="I124" s="183">
        <v>0</v>
      </c>
      <c r="J124" s="183">
        <v>0</v>
      </c>
      <c r="K124" s="183">
        <v>0</v>
      </c>
      <c r="L124" s="183">
        <v>0</v>
      </c>
      <c r="M124" s="183">
        <v>0</v>
      </c>
      <c r="N124" s="183">
        <v>0</v>
      </c>
      <c r="O124" s="183">
        <v>0</v>
      </c>
      <c r="P124" s="183">
        <v>0</v>
      </c>
      <c r="Q124" s="183">
        <v>0</v>
      </c>
      <c r="R124" s="183">
        <v>0</v>
      </c>
      <c r="S124" s="183">
        <v>0</v>
      </c>
      <c r="T124" s="183">
        <v>0</v>
      </c>
      <c r="U124" s="183">
        <v>0</v>
      </c>
      <c r="V124" s="183">
        <v>0</v>
      </c>
      <c r="W124" s="183">
        <v>0</v>
      </c>
      <c r="X124" s="183">
        <v>0</v>
      </c>
      <c r="Y124" s="183">
        <v>0</v>
      </c>
      <c r="Z124" s="183">
        <v>0</v>
      </c>
      <c r="AA124" s="183">
        <v>0</v>
      </c>
      <c r="AB124" s="183">
        <v>0</v>
      </c>
      <c r="AC124" s="183">
        <v>0</v>
      </c>
      <c r="AD124" s="183">
        <v>0</v>
      </c>
      <c r="AE124" s="183">
        <v>0</v>
      </c>
      <c r="AF124" s="183">
        <v>0</v>
      </c>
      <c r="AG124" s="183">
        <v>0</v>
      </c>
      <c r="AH124" s="183">
        <v>0</v>
      </c>
      <c r="AI124" s="183">
        <v>0</v>
      </c>
      <c r="AJ124" s="183"/>
      <c r="AK124" s="183"/>
    </row>
    <row r="125" spans="1:37" ht="16.350000000000001" customHeight="1">
      <c r="A125" s="182" t="s">
        <v>289</v>
      </c>
      <c r="B125" s="183">
        <v>0</v>
      </c>
      <c r="C125" s="183">
        <v>0</v>
      </c>
      <c r="D125" s="183">
        <v>0</v>
      </c>
      <c r="E125" s="183">
        <v>0</v>
      </c>
      <c r="F125" s="183">
        <v>0</v>
      </c>
      <c r="G125" s="183">
        <v>0</v>
      </c>
      <c r="H125" s="183">
        <v>0</v>
      </c>
      <c r="I125" s="183">
        <v>0</v>
      </c>
      <c r="J125" s="183">
        <v>0</v>
      </c>
      <c r="K125" s="183">
        <v>0</v>
      </c>
      <c r="L125" s="183">
        <v>0</v>
      </c>
      <c r="M125" s="183">
        <v>0</v>
      </c>
      <c r="N125" s="183">
        <v>0</v>
      </c>
      <c r="O125" s="183">
        <v>0</v>
      </c>
      <c r="P125" s="183">
        <v>0</v>
      </c>
      <c r="Q125" s="183">
        <v>0</v>
      </c>
      <c r="R125" s="183">
        <v>0</v>
      </c>
      <c r="S125" s="183">
        <v>0</v>
      </c>
      <c r="T125" s="183">
        <v>0</v>
      </c>
      <c r="U125" s="183">
        <v>0</v>
      </c>
      <c r="V125" s="183">
        <v>0</v>
      </c>
      <c r="W125" s="183">
        <v>0</v>
      </c>
      <c r="X125" s="183">
        <v>0</v>
      </c>
      <c r="Y125" s="183">
        <v>0</v>
      </c>
      <c r="Z125" s="183">
        <v>0</v>
      </c>
      <c r="AA125" s="183">
        <v>0</v>
      </c>
      <c r="AB125" s="183">
        <v>0</v>
      </c>
      <c r="AC125" s="183">
        <v>0</v>
      </c>
      <c r="AD125" s="183">
        <v>0</v>
      </c>
      <c r="AE125" s="183">
        <v>0</v>
      </c>
      <c r="AF125" s="183">
        <v>0</v>
      </c>
      <c r="AG125" s="183">
        <v>0</v>
      </c>
      <c r="AH125" s="183">
        <v>0</v>
      </c>
      <c r="AI125" s="183">
        <v>0</v>
      </c>
      <c r="AJ125" s="183"/>
      <c r="AK125" s="183"/>
    </row>
    <row r="126" spans="1:37" ht="16.350000000000001" customHeight="1">
      <c r="A126" s="182" t="s">
        <v>290</v>
      </c>
      <c r="B126" s="183">
        <v>0</v>
      </c>
      <c r="C126" s="183">
        <v>0</v>
      </c>
      <c r="D126" s="183">
        <v>0</v>
      </c>
      <c r="E126" s="183">
        <v>0</v>
      </c>
      <c r="F126" s="183">
        <v>0</v>
      </c>
      <c r="G126" s="183">
        <v>0</v>
      </c>
      <c r="H126" s="183">
        <v>0</v>
      </c>
      <c r="I126" s="183">
        <v>0</v>
      </c>
      <c r="J126" s="183">
        <v>0</v>
      </c>
      <c r="K126" s="183">
        <v>0</v>
      </c>
      <c r="L126" s="183">
        <v>0</v>
      </c>
      <c r="M126" s="183">
        <v>0</v>
      </c>
      <c r="N126" s="183">
        <v>0</v>
      </c>
      <c r="O126" s="183">
        <v>0</v>
      </c>
      <c r="P126" s="183">
        <v>0</v>
      </c>
      <c r="Q126" s="183">
        <v>0</v>
      </c>
      <c r="R126" s="183">
        <v>0</v>
      </c>
      <c r="S126" s="183">
        <v>0</v>
      </c>
      <c r="T126" s="183">
        <v>0</v>
      </c>
      <c r="U126" s="183">
        <v>0</v>
      </c>
      <c r="V126" s="183">
        <v>0</v>
      </c>
      <c r="W126" s="183">
        <v>0</v>
      </c>
      <c r="X126" s="183">
        <v>0</v>
      </c>
      <c r="Y126" s="183">
        <v>0</v>
      </c>
      <c r="Z126" s="183">
        <v>0</v>
      </c>
      <c r="AA126" s="183">
        <v>0</v>
      </c>
      <c r="AB126" s="183">
        <v>0</v>
      </c>
      <c r="AC126" s="183">
        <v>0</v>
      </c>
      <c r="AD126" s="183">
        <v>0</v>
      </c>
      <c r="AE126" s="183">
        <v>0</v>
      </c>
      <c r="AF126" s="183">
        <v>0</v>
      </c>
      <c r="AG126" s="183">
        <v>0</v>
      </c>
      <c r="AH126" s="183">
        <v>0</v>
      </c>
      <c r="AI126" s="183">
        <v>0</v>
      </c>
      <c r="AJ126" s="183"/>
      <c r="AK126" s="183"/>
    </row>
    <row r="127" spans="1:37" ht="16.350000000000001" customHeight="1">
      <c r="A127" s="182" t="s">
        <v>291</v>
      </c>
      <c r="B127" s="183">
        <v>0</v>
      </c>
      <c r="C127" s="183">
        <v>0</v>
      </c>
      <c r="D127" s="183">
        <v>0</v>
      </c>
      <c r="E127" s="183">
        <v>0</v>
      </c>
      <c r="F127" s="183">
        <v>0</v>
      </c>
      <c r="G127" s="183">
        <v>0</v>
      </c>
      <c r="H127" s="183">
        <v>0</v>
      </c>
      <c r="I127" s="183">
        <v>0</v>
      </c>
      <c r="J127" s="183">
        <v>0</v>
      </c>
      <c r="K127" s="183">
        <v>0</v>
      </c>
      <c r="L127" s="183">
        <v>0</v>
      </c>
      <c r="M127" s="183">
        <v>0</v>
      </c>
      <c r="N127" s="183">
        <v>0</v>
      </c>
      <c r="O127" s="183">
        <v>0</v>
      </c>
      <c r="P127" s="183">
        <v>0</v>
      </c>
      <c r="Q127" s="183">
        <v>0</v>
      </c>
      <c r="R127" s="183">
        <v>0</v>
      </c>
      <c r="S127" s="183">
        <v>0</v>
      </c>
      <c r="T127" s="183">
        <v>0</v>
      </c>
      <c r="U127" s="183">
        <v>0</v>
      </c>
      <c r="V127" s="183">
        <v>0</v>
      </c>
      <c r="W127" s="183">
        <v>0</v>
      </c>
      <c r="X127" s="183">
        <v>0</v>
      </c>
      <c r="Y127" s="183">
        <v>0</v>
      </c>
      <c r="Z127" s="183">
        <v>0</v>
      </c>
      <c r="AA127" s="183">
        <v>0</v>
      </c>
      <c r="AB127" s="183">
        <v>0</v>
      </c>
      <c r="AC127" s="183">
        <v>0</v>
      </c>
      <c r="AD127" s="183">
        <v>0</v>
      </c>
      <c r="AE127" s="183">
        <v>0</v>
      </c>
      <c r="AF127" s="183">
        <v>0</v>
      </c>
      <c r="AG127" s="183">
        <v>0</v>
      </c>
      <c r="AH127" s="183">
        <v>0</v>
      </c>
      <c r="AI127" s="183">
        <v>0</v>
      </c>
      <c r="AJ127" s="183"/>
      <c r="AK127" s="183"/>
    </row>
    <row r="128" spans="1:37" ht="16.350000000000001" customHeight="1">
      <c r="A128" s="182" t="s">
        <v>292</v>
      </c>
      <c r="B128" s="183">
        <v>0</v>
      </c>
      <c r="C128" s="183">
        <v>0</v>
      </c>
      <c r="D128" s="183">
        <v>0</v>
      </c>
      <c r="E128" s="183">
        <v>0</v>
      </c>
      <c r="F128" s="183">
        <v>0</v>
      </c>
      <c r="G128" s="183">
        <v>0</v>
      </c>
      <c r="H128" s="183">
        <v>0</v>
      </c>
      <c r="I128" s="183">
        <v>0</v>
      </c>
      <c r="J128" s="183">
        <v>0</v>
      </c>
      <c r="K128" s="183">
        <v>0</v>
      </c>
      <c r="L128" s="183">
        <v>0</v>
      </c>
      <c r="M128" s="183">
        <v>0</v>
      </c>
      <c r="N128" s="183">
        <v>0</v>
      </c>
      <c r="O128" s="183">
        <v>0</v>
      </c>
      <c r="P128" s="183">
        <v>0</v>
      </c>
      <c r="Q128" s="183">
        <v>0</v>
      </c>
      <c r="R128" s="183">
        <v>0</v>
      </c>
      <c r="S128" s="183">
        <v>0</v>
      </c>
      <c r="T128" s="183">
        <v>0</v>
      </c>
      <c r="U128" s="183">
        <v>0</v>
      </c>
      <c r="V128" s="183">
        <v>0</v>
      </c>
      <c r="W128" s="183">
        <v>0</v>
      </c>
      <c r="X128" s="183">
        <v>0</v>
      </c>
      <c r="Y128" s="183">
        <v>0</v>
      </c>
      <c r="Z128" s="183">
        <v>0</v>
      </c>
      <c r="AA128" s="183">
        <v>0</v>
      </c>
      <c r="AB128" s="183">
        <v>0</v>
      </c>
      <c r="AC128" s="183">
        <v>0</v>
      </c>
      <c r="AD128" s="183">
        <v>0</v>
      </c>
      <c r="AE128" s="183">
        <v>0</v>
      </c>
      <c r="AF128" s="183">
        <v>0</v>
      </c>
      <c r="AG128" s="183">
        <v>0</v>
      </c>
      <c r="AH128" s="183">
        <v>0</v>
      </c>
      <c r="AI128" s="183">
        <v>0</v>
      </c>
      <c r="AJ128" s="183"/>
      <c r="AK128" s="183"/>
    </row>
    <row r="129" spans="1:37" ht="16.350000000000001" customHeight="1">
      <c r="A129" s="182" t="s">
        <v>293</v>
      </c>
      <c r="B129" s="183">
        <v>0</v>
      </c>
      <c r="C129" s="183">
        <v>0</v>
      </c>
      <c r="D129" s="183">
        <v>0</v>
      </c>
      <c r="E129" s="183">
        <v>0</v>
      </c>
      <c r="F129" s="183">
        <v>0</v>
      </c>
      <c r="G129" s="183">
        <v>0</v>
      </c>
      <c r="H129" s="183">
        <v>0</v>
      </c>
      <c r="I129" s="183">
        <v>0</v>
      </c>
      <c r="J129" s="183">
        <v>0</v>
      </c>
      <c r="K129" s="183">
        <v>0</v>
      </c>
      <c r="L129" s="183">
        <v>0</v>
      </c>
      <c r="M129" s="183">
        <v>0</v>
      </c>
      <c r="N129" s="183">
        <v>0</v>
      </c>
      <c r="O129" s="183">
        <v>0</v>
      </c>
      <c r="P129" s="183">
        <v>0</v>
      </c>
      <c r="Q129" s="183">
        <v>0</v>
      </c>
      <c r="R129" s="183">
        <v>0</v>
      </c>
      <c r="S129" s="183">
        <v>0</v>
      </c>
      <c r="T129" s="183">
        <v>0</v>
      </c>
      <c r="U129" s="183">
        <v>0</v>
      </c>
      <c r="V129" s="183">
        <v>0</v>
      </c>
      <c r="W129" s="183">
        <v>0</v>
      </c>
      <c r="X129" s="183">
        <v>0</v>
      </c>
      <c r="Y129" s="183">
        <v>0</v>
      </c>
      <c r="Z129" s="183">
        <v>0</v>
      </c>
      <c r="AA129" s="183">
        <v>0</v>
      </c>
      <c r="AB129" s="183">
        <v>0</v>
      </c>
      <c r="AC129" s="183">
        <v>0</v>
      </c>
      <c r="AD129" s="183">
        <v>0</v>
      </c>
      <c r="AE129" s="183">
        <v>0</v>
      </c>
      <c r="AF129" s="183">
        <v>0</v>
      </c>
      <c r="AG129" s="183">
        <v>0</v>
      </c>
      <c r="AH129" s="183">
        <v>0</v>
      </c>
      <c r="AI129" s="183">
        <v>0</v>
      </c>
      <c r="AJ129" s="183"/>
      <c r="AK129" s="183"/>
    </row>
    <row r="130" spans="1:37" ht="16.350000000000001" customHeight="1">
      <c r="A130" s="182" t="s">
        <v>294</v>
      </c>
      <c r="B130" s="183">
        <v>0</v>
      </c>
      <c r="C130" s="183">
        <v>0</v>
      </c>
      <c r="D130" s="183">
        <v>0</v>
      </c>
      <c r="E130" s="183">
        <v>0</v>
      </c>
      <c r="F130" s="183">
        <v>0</v>
      </c>
      <c r="G130" s="183">
        <v>0</v>
      </c>
      <c r="H130" s="183">
        <v>0</v>
      </c>
      <c r="I130" s="183">
        <v>0</v>
      </c>
      <c r="J130" s="183">
        <v>0</v>
      </c>
      <c r="K130" s="183">
        <v>0</v>
      </c>
      <c r="L130" s="183">
        <v>0</v>
      </c>
      <c r="M130" s="183">
        <v>0</v>
      </c>
      <c r="N130" s="183">
        <v>0</v>
      </c>
      <c r="O130" s="183">
        <v>0</v>
      </c>
      <c r="P130" s="183">
        <v>0</v>
      </c>
      <c r="Q130" s="183">
        <v>0</v>
      </c>
      <c r="R130" s="183">
        <v>0</v>
      </c>
      <c r="S130" s="183">
        <v>0</v>
      </c>
      <c r="T130" s="183">
        <v>0</v>
      </c>
      <c r="U130" s="183">
        <v>0</v>
      </c>
      <c r="V130" s="183">
        <v>0</v>
      </c>
      <c r="W130" s="183">
        <v>0</v>
      </c>
      <c r="X130" s="183">
        <v>0</v>
      </c>
      <c r="Y130" s="183">
        <v>0</v>
      </c>
      <c r="Z130" s="183">
        <v>0</v>
      </c>
      <c r="AA130" s="183">
        <v>0</v>
      </c>
      <c r="AB130" s="183">
        <v>0</v>
      </c>
      <c r="AC130" s="183">
        <v>0</v>
      </c>
      <c r="AD130" s="183">
        <v>0</v>
      </c>
      <c r="AE130" s="183">
        <v>0</v>
      </c>
      <c r="AF130" s="183">
        <v>0</v>
      </c>
      <c r="AG130" s="183">
        <v>0</v>
      </c>
      <c r="AH130" s="183">
        <v>0</v>
      </c>
      <c r="AI130" s="183">
        <v>0</v>
      </c>
      <c r="AJ130" s="183"/>
      <c r="AK130" s="183"/>
    </row>
    <row r="131" spans="1:37" ht="16.350000000000001" customHeight="1">
      <c r="A131" s="182" t="s">
        <v>295</v>
      </c>
      <c r="B131" s="183">
        <v>0</v>
      </c>
      <c r="C131" s="183">
        <v>0</v>
      </c>
      <c r="D131" s="183">
        <v>0</v>
      </c>
      <c r="E131" s="183">
        <v>0</v>
      </c>
      <c r="F131" s="183">
        <v>0</v>
      </c>
      <c r="G131" s="183">
        <v>0</v>
      </c>
      <c r="H131" s="183">
        <v>0</v>
      </c>
      <c r="I131" s="183">
        <v>0</v>
      </c>
      <c r="J131" s="183">
        <v>0</v>
      </c>
      <c r="K131" s="183">
        <v>0</v>
      </c>
      <c r="L131" s="183">
        <v>0</v>
      </c>
      <c r="M131" s="183">
        <v>0</v>
      </c>
      <c r="N131" s="183">
        <v>0</v>
      </c>
      <c r="O131" s="183">
        <v>0</v>
      </c>
      <c r="P131" s="183">
        <v>0</v>
      </c>
      <c r="Q131" s="183">
        <v>0</v>
      </c>
      <c r="R131" s="183">
        <v>0</v>
      </c>
      <c r="S131" s="183">
        <v>0</v>
      </c>
      <c r="T131" s="183">
        <v>0</v>
      </c>
      <c r="U131" s="183">
        <v>0</v>
      </c>
      <c r="V131" s="183">
        <v>0</v>
      </c>
      <c r="W131" s="183">
        <v>0</v>
      </c>
      <c r="X131" s="183">
        <v>0</v>
      </c>
      <c r="Y131" s="183">
        <v>0</v>
      </c>
      <c r="Z131" s="183">
        <v>0</v>
      </c>
      <c r="AA131" s="183">
        <v>0</v>
      </c>
      <c r="AB131" s="183">
        <v>0</v>
      </c>
      <c r="AC131" s="183">
        <v>0</v>
      </c>
      <c r="AD131" s="183">
        <v>0</v>
      </c>
      <c r="AE131" s="183">
        <v>0</v>
      </c>
      <c r="AF131" s="183">
        <v>0</v>
      </c>
      <c r="AG131" s="183">
        <v>0</v>
      </c>
      <c r="AH131" s="183">
        <v>0</v>
      </c>
      <c r="AI131" s="183">
        <v>0</v>
      </c>
      <c r="AJ131" s="183"/>
      <c r="AK131" s="183"/>
    </row>
    <row r="132" spans="1:37" ht="16.350000000000001" customHeight="1">
      <c r="A132" s="182" t="s">
        <v>296</v>
      </c>
      <c r="B132" s="183">
        <v>0</v>
      </c>
      <c r="C132" s="183">
        <v>0</v>
      </c>
      <c r="D132" s="183">
        <v>0</v>
      </c>
      <c r="E132" s="183">
        <v>0</v>
      </c>
      <c r="F132" s="183">
        <v>0</v>
      </c>
      <c r="G132" s="183">
        <v>0</v>
      </c>
      <c r="H132" s="183">
        <v>0</v>
      </c>
      <c r="I132" s="183">
        <v>0</v>
      </c>
      <c r="J132" s="183">
        <v>0</v>
      </c>
      <c r="K132" s="183">
        <v>0</v>
      </c>
      <c r="L132" s="183">
        <v>0</v>
      </c>
      <c r="M132" s="183">
        <v>0</v>
      </c>
      <c r="N132" s="183">
        <v>0</v>
      </c>
      <c r="O132" s="183">
        <v>0</v>
      </c>
      <c r="P132" s="183">
        <v>0</v>
      </c>
      <c r="Q132" s="183">
        <v>0</v>
      </c>
      <c r="R132" s="183">
        <v>0</v>
      </c>
      <c r="S132" s="183">
        <v>0</v>
      </c>
      <c r="T132" s="183">
        <v>0</v>
      </c>
      <c r="U132" s="183">
        <v>0</v>
      </c>
      <c r="V132" s="183">
        <v>0</v>
      </c>
      <c r="W132" s="183">
        <v>0</v>
      </c>
      <c r="X132" s="183">
        <v>0</v>
      </c>
      <c r="Y132" s="183">
        <v>0</v>
      </c>
      <c r="Z132" s="183">
        <v>0</v>
      </c>
      <c r="AA132" s="183">
        <v>0</v>
      </c>
      <c r="AB132" s="183">
        <v>0</v>
      </c>
      <c r="AC132" s="183">
        <v>0</v>
      </c>
      <c r="AD132" s="183">
        <v>0</v>
      </c>
      <c r="AE132" s="183">
        <v>0</v>
      </c>
      <c r="AF132" s="183">
        <v>0</v>
      </c>
      <c r="AG132" s="183">
        <v>0</v>
      </c>
      <c r="AH132" s="183">
        <v>0</v>
      </c>
      <c r="AI132" s="183">
        <v>0</v>
      </c>
      <c r="AJ132" s="183"/>
      <c r="AK132" s="183"/>
    </row>
    <row r="133" spans="1:37" ht="16.350000000000001" customHeight="1">
      <c r="A133" s="182" t="s">
        <v>297</v>
      </c>
      <c r="B133" s="183">
        <v>0</v>
      </c>
      <c r="C133" s="183">
        <v>0</v>
      </c>
      <c r="D133" s="183">
        <v>0</v>
      </c>
      <c r="E133" s="183">
        <v>0</v>
      </c>
      <c r="F133" s="183">
        <v>0</v>
      </c>
      <c r="G133" s="183">
        <v>0</v>
      </c>
      <c r="H133" s="183">
        <v>0</v>
      </c>
      <c r="I133" s="183">
        <v>0</v>
      </c>
      <c r="J133" s="183">
        <v>0</v>
      </c>
      <c r="K133" s="183">
        <v>0</v>
      </c>
      <c r="L133" s="183">
        <v>0</v>
      </c>
      <c r="M133" s="183">
        <v>0</v>
      </c>
      <c r="N133" s="183">
        <v>0</v>
      </c>
      <c r="O133" s="183">
        <v>0</v>
      </c>
      <c r="P133" s="183">
        <v>0</v>
      </c>
      <c r="Q133" s="183">
        <v>0</v>
      </c>
      <c r="R133" s="183">
        <v>0</v>
      </c>
      <c r="S133" s="183">
        <v>0</v>
      </c>
      <c r="T133" s="183">
        <v>0</v>
      </c>
      <c r="U133" s="183">
        <v>0</v>
      </c>
      <c r="V133" s="183">
        <v>0</v>
      </c>
      <c r="W133" s="183">
        <v>0</v>
      </c>
      <c r="X133" s="183">
        <v>0</v>
      </c>
      <c r="Y133" s="183">
        <v>0</v>
      </c>
      <c r="Z133" s="183">
        <v>0</v>
      </c>
      <c r="AA133" s="183">
        <v>0</v>
      </c>
      <c r="AB133" s="183">
        <v>0</v>
      </c>
      <c r="AC133" s="183">
        <v>0</v>
      </c>
      <c r="AD133" s="183">
        <v>0</v>
      </c>
      <c r="AE133" s="183">
        <v>0</v>
      </c>
      <c r="AF133" s="183">
        <v>0</v>
      </c>
      <c r="AG133" s="183">
        <v>0</v>
      </c>
      <c r="AH133" s="183">
        <v>0</v>
      </c>
      <c r="AI133" s="183">
        <v>0</v>
      </c>
      <c r="AJ133" s="183"/>
      <c r="AK133" s="183"/>
    </row>
    <row r="134" spans="1:37" ht="16.350000000000001" customHeight="1">
      <c r="A134" s="182" t="s">
        <v>298</v>
      </c>
      <c r="B134" s="183">
        <v>0</v>
      </c>
      <c r="C134" s="183">
        <v>0</v>
      </c>
      <c r="D134" s="183">
        <v>0</v>
      </c>
      <c r="E134" s="183">
        <v>0</v>
      </c>
      <c r="F134" s="183">
        <v>0</v>
      </c>
      <c r="G134" s="183">
        <v>0</v>
      </c>
      <c r="H134" s="183">
        <v>0</v>
      </c>
      <c r="I134" s="183">
        <v>0</v>
      </c>
      <c r="J134" s="183">
        <v>0</v>
      </c>
      <c r="K134" s="183">
        <v>0</v>
      </c>
      <c r="L134" s="183">
        <v>0</v>
      </c>
      <c r="M134" s="183">
        <v>0</v>
      </c>
      <c r="N134" s="183">
        <v>0</v>
      </c>
      <c r="O134" s="183">
        <v>0</v>
      </c>
      <c r="P134" s="183">
        <v>0</v>
      </c>
      <c r="Q134" s="183">
        <v>0</v>
      </c>
      <c r="R134" s="183">
        <v>0</v>
      </c>
      <c r="S134" s="183">
        <v>0</v>
      </c>
      <c r="T134" s="183">
        <v>0</v>
      </c>
      <c r="U134" s="183">
        <v>0</v>
      </c>
      <c r="V134" s="183">
        <v>0</v>
      </c>
      <c r="W134" s="183">
        <v>0</v>
      </c>
      <c r="X134" s="183">
        <v>0</v>
      </c>
      <c r="Y134" s="183">
        <v>0</v>
      </c>
      <c r="Z134" s="183">
        <v>0</v>
      </c>
      <c r="AA134" s="183">
        <v>0</v>
      </c>
      <c r="AB134" s="183">
        <v>0</v>
      </c>
      <c r="AC134" s="183">
        <v>0</v>
      </c>
      <c r="AD134" s="183">
        <v>0</v>
      </c>
      <c r="AE134" s="183">
        <v>0</v>
      </c>
      <c r="AF134" s="183">
        <v>0</v>
      </c>
      <c r="AG134" s="183">
        <v>0</v>
      </c>
      <c r="AH134" s="183">
        <v>0</v>
      </c>
      <c r="AI134" s="183">
        <v>0</v>
      </c>
      <c r="AJ134" s="183"/>
      <c r="AK134" s="183"/>
    </row>
    <row r="135" spans="1:37" ht="16.350000000000001" customHeight="1">
      <c r="A135" s="182" t="s">
        <v>299</v>
      </c>
      <c r="B135" s="183">
        <v>0</v>
      </c>
      <c r="C135" s="183">
        <v>0</v>
      </c>
      <c r="D135" s="183">
        <v>0</v>
      </c>
      <c r="E135" s="183">
        <v>0</v>
      </c>
      <c r="F135" s="183">
        <v>0</v>
      </c>
      <c r="G135" s="183">
        <v>0</v>
      </c>
      <c r="H135" s="183">
        <v>0</v>
      </c>
      <c r="I135" s="183">
        <v>0</v>
      </c>
      <c r="J135" s="183">
        <v>0</v>
      </c>
      <c r="K135" s="183">
        <v>0</v>
      </c>
      <c r="L135" s="183">
        <v>0</v>
      </c>
      <c r="M135" s="183">
        <v>0</v>
      </c>
      <c r="N135" s="183">
        <v>0</v>
      </c>
      <c r="O135" s="183">
        <v>0</v>
      </c>
      <c r="P135" s="183">
        <v>0</v>
      </c>
      <c r="Q135" s="183">
        <v>0</v>
      </c>
      <c r="R135" s="183">
        <v>0</v>
      </c>
      <c r="S135" s="183">
        <v>0</v>
      </c>
      <c r="T135" s="183">
        <v>0</v>
      </c>
      <c r="U135" s="183">
        <v>0</v>
      </c>
      <c r="V135" s="183">
        <v>0</v>
      </c>
      <c r="W135" s="183">
        <v>0</v>
      </c>
      <c r="X135" s="183">
        <v>0</v>
      </c>
      <c r="Y135" s="183">
        <v>0</v>
      </c>
      <c r="Z135" s="183">
        <v>0</v>
      </c>
      <c r="AA135" s="183">
        <v>0</v>
      </c>
      <c r="AB135" s="183">
        <v>0</v>
      </c>
      <c r="AC135" s="183">
        <v>0</v>
      </c>
      <c r="AD135" s="183">
        <v>0</v>
      </c>
      <c r="AE135" s="183">
        <v>0</v>
      </c>
      <c r="AF135" s="183">
        <v>0</v>
      </c>
      <c r="AG135" s="183">
        <v>0</v>
      </c>
      <c r="AH135" s="183">
        <v>0</v>
      </c>
      <c r="AI135" s="183">
        <v>0</v>
      </c>
      <c r="AJ135" s="183"/>
      <c r="AK135" s="183"/>
    </row>
    <row r="136" spans="1:37" ht="16.350000000000001" customHeight="1">
      <c r="A136" s="182" t="s">
        <v>300</v>
      </c>
      <c r="B136" s="183">
        <v>0</v>
      </c>
      <c r="C136" s="183">
        <v>0</v>
      </c>
      <c r="D136" s="183">
        <v>0</v>
      </c>
      <c r="E136" s="183">
        <v>0</v>
      </c>
      <c r="F136" s="183">
        <v>0</v>
      </c>
      <c r="G136" s="183">
        <v>0</v>
      </c>
      <c r="H136" s="183">
        <v>0</v>
      </c>
      <c r="I136" s="183">
        <v>0</v>
      </c>
      <c r="J136" s="183">
        <v>0</v>
      </c>
      <c r="K136" s="183">
        <v>0</v>
      </c>
      <c r="L136" s="183">
        <v>0</v>
      </c>
      <c r="M136" s="183">
        <v>0</v>
      </c>
      <c r="N136" s="183">
        <v>0</v>
      </c>
      <c r="O136" s="183">
        <v>0</v>
      </c>
      <c r="P136" s="183">
        <v>0</v>
      </c>
      <c r="Q136" s="183">
        <v>0</v>
      </c>
      <c r="R136" s="183">
        <v>0</v>
      </c>
      <c r="S136" s="183">
        <v>0</v>
      </c>
      <c r="T136" s="183">
        <v>0</v>
      </c>
      <c r="U136" s="183">
        <v>0</v>
      </c>
      <c r="V136" s="183">
        <v>0</v>
      </c>
      <c r="W136" s="183">
        <v>0</v>
      </c>
      <c r="X136" s="183">
        <v>0</v>
      </c>
      <c r="Y136" s="183">
        <v>0</v>
      </c>
      <c r="Z136" s="183">
        <v>0</v>
      </c>
      <c r="AA136" s="183">
        <v>0</v>
      </c>
      <c r="AB136" s="183">
        <v>0</v>
      </c>
      <c r="AC136" s="183">
        <v>0</v>
      </c>
      <c r="AD136" s="183">
        <v>0</v>
      </c>
      <c r="AE136" s="183">
        <v>0</v>
      </c>
      <c r="AF136" s="183">
        <v>0</v>
      </c>
      <c r="AG136" s="183">
        <v>0</v>
      </c>
      <c r="AH136" s="183">
        <v>0</v>
      </c>
      <c r="AI136" s="183">
        <v>0</v>
      </c>
      <c r="AJ136" s="183"/>
      <c r="AK136" s="183"/>
    </row>
    <row r="137" spans="1:37" ht="16.350000000000001" customHeight="1">
      <c r="A137" s="182" t="s">
        <v>301</v>
      </c>
      <c r="B137" s="183">
        <v>0</v>
      </c>
      <c r="C137" s="183">
        <v>0</v>
      </c>
      <c r="D137" s="183">
        <v>0</v>
      </c>
      <c r="E137" s="183">
        <v>0</v>
      </c>
      <c r="F137" s="183">
        <v>0</v>
      </c>
      <c r="G137" s="183">
        <v>0</v>
      </c>
      <c r="H137" s="183">
        <v>0</v>
      </c>
      <c r="I137" s="183">
        <v>0</v>
      </c>
      <c r="J137" s="183">
        <v>0</v>
      </c>
      <c r="K137" s="183">
        <v>0</v>
      </c>
      <c r="L137" s="183">
        <v>0</v>
      </c>
      <c r="M137" s="183">
        <v>0</v>
      </c>
      <c r="N137" s="183">
        <v>0</v>
      </c>
      <c r="O137" s="183">
        <v>0</v>
      </c>
      <c r="P137" s="183">
        <v>0</v>
      </c>
      <c r="Q137" s="183">
        <v>0</v>
      </c>
      <c r="R137" s="183">
        <v>0</v>
      </c>
      <c r="S137" s="183">
        <v>0</v>
      </c>
      <c r="T137" s="183">
        <v>0</v>
      </c>
      <c r="U137" s="183">
        <v>0</v>
      </c>
      <c r="V137" s="183">
        <v>0</v>
      </c>
      <c r="W137" s="183">
        <v>0</v>
      </c>
      <c r="X137" s="183">
        <v>0</v>
      </c>
      <c r="Y137" s="183">
        <v>0</v>
      </c>
      <c r="Z137" s="183">
        <v>0</v>
      </c>
      <c r="AA137" s="183">
        <v>0</v>
      </c>
      <c r="AB137" s="183">
        <v>0</v>
      </c>
      <c r="AC137" s="183">
        <v>0</v>
      </c>
      <c r="AD137" s="183">
        <v>0</v>
      </c>
      <c r="AE137" s="183">
        <v>0</v>
      </c>
      <c r="AF137" s="183">
        <v>0</v>
      </c>
      <c r="AG137" s="183">
        <v>0</v>
      </c>
      <c r="AH137" s="183">
        <v>0</v>
      </c>
      <c r="AI137" s="183">
        <v>0</v>
      </c>
      <c r="AJ137" s="183"/>
      <c r="AK137" s="183"/>
    </row>
    <row r="138" spans="1:37" ht="16.350000000000001" customHeight="1">
      <c r="A138" s="182" t="s">
        <v>302</v>
      </c>
      <c r="B138" s="183">
        <v>0</v>
      </c>
      <c r="C138" s="183">
        <v>0</v>
      </c>
      <c r="D138" s="183">
        <v>0</v>
      </c>
      <c r="E138" s="183">
        <v>0</v>
      </c>
      <c r="F138" s="183">
        <v>0</v>
      </c>
      <c r="G138" s="183">
        <v>0</v>
      </c>
      <c r="H138" s="183">
        <v>0</v>
      </c>
      <c r="I138" s="183">
        <v>0</v>
      </c>
      <c r="J138" s="183">
        <v>0</v>
      </c>
      <c r="K138" s="183">
        <v>0</v>
      </c>
      <c r="L138" s="183">
        <v>0</v>
      </c>
      <c r="M138" s="183">
        <v>0</v>
      </c>
      <c r="N138" s="183">
        <v>0</v>
      </c>
      <c r="O138" s="183">
        <v>0</v>
      </c>
      <c r="P138" s="183">
        <v>0</v>
      </c>
      <c r="Q138" s="183">
        <v>0</v>
      </c>
      <c r="R138" s="183">
        <v>0</v>
      </c>
      <c r="S138" s="183">
        <v>0</v>
      </c>
      <c r="T138" s="183">
        <v>0</v>
      </c>
      <c r="U138" s="183">
        <v>0</v>
      </c>
      <c r="V138" s="183">
        <v>0</v>
      </c>
      <c r="W138" s="183">
        <v>0</v>
      </c>
      <c r="X138" s="183">
        <v>0</v>
      </c>
      <c r="Y138" s="183">
        <v>0</v>
      </c>
      <c r="Z138" s="183">
        <v>0</v>
      </c>
      <c r="AA138" s="183">
        <v>0</v>
      </c>
      <c r="AB138" s="183">
        <v>0</v>
      </c>
      <c r="AC138" s="183">
        <v>0</v>
      </c>
      <c r="AD138" s="183">
        <v>0</v>
      </c>
      <c r="AE138" s="183">
        <v>0</v>
      </c>
      <c r="AF138" s="183">
        <v>0</v>
      </c>
      <c r="AG138" s="183">
        <v>0</v>
      </c>
      <c r="AH138" s="183">
        <v>0</v>
      </c>
      <c r="AI138" s="183">
        <v>0</v>
      </c>
      <c r="AJ138" s="183"/>
      <c r="AK138" s="183"/>
    </row>
    <row r="139" spans="1:37" ht="16.350000000000001" customHeight="1">
      <c r="A139" s="182" t="s">
        <v>303</v>
      </c>
      <c r="B139" s="183">
        <v>0</v>
      </c>
      <c r="C139" s="183">
        <v>0</v>
      </c>
      <c r="D139" s="183">
        <v>0</v>
      </c>
      <c r="E139" s="183">
        <v>0</v>
      </c>
      <c r="F139" s="183">
        <v>0</v>
      </c>
      <c r="G139" s="183">
        <v>0</v>
      </c>
      <c r="H139" s="183">
        <v>0</v>
      </c>
      <c r="I139" s="183">
        <v>0</v>
      </c>
      <c r="J139" s="183">
        <v>0</v>
      </c>
      <c r="K139" s="183">
        <v>0</v>
      </c>
      <c r="L139" s="183">
        <v>0</v>
      </c>
      <c r="M139" s="183">
        <v>0</v>
      </c>
      <c r="N139" s="183">
        <v>0</v>
      </c>
      <c r="O139" s="183">
        <v>0</v>
      </c>
      <c r="P139" s="183">
        <v>0</v>
      </c>
      <c r="Q139" s="183">
        <v>0</v>
      </c>
      <c r="R139" s="183">
        <v>0</v>
      </c>
      <c r="S139" s="183">
        <v>0</v>
      </c>
      <c r="T139" s="183">
        <v>0</v>
      </c>
      <c r="U139" s="183">
        <v>0</v>
      </c>
      <c r="V139" s="183">
        <v>0</v>
      </c>
      <c r="W139" s="183">
        <v>0</v>
      </c>
      <c r="X139" s="183">
        <v>0</v>
      </c>
      <c r="Y139" s="183">
        <v>0</v>
      </c>
      <c r="Z139" s="183">
        <v>0</v>
      </c>
      <c r="AA139" s="183">
        <v>0</v>
      </c>
      <c r="AB139" s="183">
        <v>0</v>
      </c>
      <c r="AC139" s="183">
        <v>0</v>
      </c>
      <c r="AD139" s="183">
        <v>0</v>
      </c>
      <c r="AE139" s="183">
        <v>0</v>
      </c>
      <c r="AF139" s="183">
        <v>0</v>
      </c>
      <c r="AG139" s="183">
        <v>0</v>
      </c>
      <c r="AH139" s="183">
        <v>0</v>
      </c>
      <c r="AI139" s="183">
        <v>0</v>
      </c>
      <c r="AJ139" s="183"/>
      <c r="AK139" s="183"/>
    </row>
    <row r="140" spans="1:37" ht="16.350000000000001" customHeight="1">
      <c r="A140" s="182" t="s">
        <v>304</v>
      </c>
      <c r="B140" s="183">
        <v>0</v>
      </c>
      <c r="C140" s="183">
        <v>0</v>
      </c>
      <c r="D140" s="183">
        <v>0</v>
      </c>
      <c r="E140" s="183">
        <v>0</v>
      </c>
      <c r="F140" s="183">
        <v>0</v>
      </c>
      <c r="G140" s="183">
        <v>0</v>
      </c>
      <c r="H140" s="183">
        <v>0</v>
      </c>
      <c r="I140" s="183">
        <v>0</v>
      </c>
      <c r="J140" s="183">
        <v>0</v>
      </c>
      <c r="K140" s="183">
        <v>0</v>
      </c>
      <c r="L140" s="183">
        <v>0</v>
      </c>
      <c r="M140" s="183">
        <v>0</v>
      </c>
      <c r="N140" s="183">
        <v>0</v>
      </c>
      <c r="O140" s="183">
        <v>0</v>
      </c>
      <c r="P140" s="183">
        <v>0</v>
      </c>
      <c r="Q140" s="183">
        <v>0</v>
      </c>
      <c r="R140" s="183">
        <v>0</v>
      </c>
      <c r="S140" s="183">
        <v>0</v>
      </c>
      <c r="T140" s="183">
        <v>0</v>
      </c>
      <c r="U140" s="183">
        <v>0</v>
      </c>
      <c r="V140" s="183">
        <v>0</v>
      </c>
      <c r="W140" s="183">
        <v>0</v>
      </c>
      <c r="X140" s="183">
        <v>0</v>
      </c>
      <c r="Y140" s="183">
        <v>0</v>
      </c>
      <c r="Z140" s="183">
        <v>0</v>
      </c>
      <c r="AA140" s="183">
        <v>0</v>
      </c>
      <c r="AB140" s="183">
        <v>0</v>
      </c>
      <c r="AC140" s="183">
        <v>0</v>
      </c>
      <c r="AD140" s="183">
        <v>0</v>
      </c>
      <c r="AE140" s="183">
        <v>0</v>
      </c>
      <c r="AF140" s="183">
        <v>0</v>
      </c>
      <c r="AG140" s="183">
        <v>0</v>
      </c>
      <c r="AH140" s="183">
        <v>0</v>
      </c>
      <c r="AI140" s="183">
        <v>0</v>
      </c>
      <c r="AJ140" s="183"/>
      <c r="AK140" s="183"/>
    </row>
    <row r="141" spans="1:37" ht="16.350000000000001" customHeight="1">
      <c r="A141" s="182" t="s">
        <v>305</v>
      </c>
      <c r="B141" s="183">
        <v>0</v>
      </c>
      <c r="C141" s="183">
        <v>0</v>
      </c>
      <c r="D141" s="183">
        <v>0</v>
      </c>
      <c r="E141" s="183">
        <v>0</v>
      </c>
      <c r="F141" s="183">
        <v>0</v>
      </c>
      <c r="G141" s="183">
        <v>0</v>
      </c>
      <c r="H141" s="183">
        <v>0</v>
      </c>
      <c r="I141" s="183">
        <v>0</v>
      </c>
      <c r="J141" s="183">
        <v>0</v>
      </c>
      <c r="K141" s="183">
        <v>0</v>
      </c>
      <c r="L141" s="183">
        <v>0</v>
      </c>
      <c r="M141" s="183">
        <v>0</v>
      </c>
      <c r="N141" s="183">
        <v>0</v>
      </c>
      <c r="O141" s="183">
        <v>0</v>
      </c>
      <c r="P141" s="183">
        <v>0</v>
      </c>
      <c r="Q141" s="183">
        <v>0</v>
      </c>
      <c r="R141" s="183">
        <v>0</v>
      </c>
      <c r="S141" s="183">
        <v>0</v>
      </c>
      <c r="T141" s="183">
        <v>0</v>
      </c>
      <c r="U141" s="183">
        <v>0</v>
      </c>
      <c r="V141" s="183">
        <v>0</v>
      </c>
      <c r="W141" s="183">
        <v>0</v>
      </c>
      <c r="X141" s="183">
        <v>0</v>
      </c>
      <c r="Y141" s="183">
        <v>0</v>
      </c>
      <c r="Z141" s="183">
        <v>0</v>
      </c>
      <c r="AA141" s="183">
        <v>0</v>
      </c>
      <c r="AB141" s="183">
        <v>0</v>
      </c>
      <c r="AC141" s="183">
        <v>0</v>
      </c>
      <c r="AD141" s="183">
        <v>0</v>
      </c>
      <c r="AE141" s="183">
        <v>0</v>
      </c>
      <c r="AF141" s="183">
        <v>0</v>
      </c>
      <c r="AG141" s="183">
        <v>0</v>
      </c>
      <c r="AH141" s="183">
        <v>0</v>
      </c>
      <c r="AI141" s="183">
        <v>0</v>
      </c>
      <c r="AJ141" s="183"/>
      <c r="AK141" s="183"/>
    </row>
    <row r="142" spans="1:37" ht="16.350000000000001" customHeight="1">
      <c r="A142" s="182" t="s">
        <v>306</v>
      </c>
      <c r="B142" s="183">
        <v>0</v>
      </c>
      <c r="C142" s="183">
        <v>0</v>
      </c>
      <c r="D142" s="183">
        <v>0</v>
      </c>
      <c r="E142" s="183">
        <v>0</v>
      </c>
      <c r="F142" s="183">
        <v>0</v>
      </c>
      <c r="G142" s="183">
        <v>0</v>
      </c>
      <c r="H142" s="183">
        <v>0</v>
      </c>
      <c r="I142" s="183">
        <v>0</v>
      </c>
      <c r="J142" s="183">
        <v>0</v>
      </c>
      <c r="K142" s="183">
        <v>0</v>
      </c>
      <c r="L142" s="183">
        <v>0</v>
      </c>
      <c r="M142" s="183">
        <v>0</v>
      </c>
      <c r="N142" s="183">
        <v>0</v>
      </c>
      <c r="O142" s="183">
        <v>0</v>
      </c>
      <c r="P142" s="183">
        <v>0</v>
      </c>
      <c r="Q142" s="183">
        <v>0</v>
      </c>
      <c r="R142" s="183">
        <v>0</v>
      </c>
      <c r="S142" s="183">
        <v>0</v>
      </c>
      <c r="T142" s="183">
        <v>0</v>
      </c>
      <c r="U142" s="183">
        <v>0</v>
      </c>
      <c r="V142" s="183">
        <v>0</v>
      </c>
      <c r="W142" s="183">
        <v>0</v>
      </c>
      <c r="X142" s="183">
        <v>0</v>
      </c>
      <c r="Y142" s="183">
        <v>0</v>
      </c>
      <c r="Z142" s="183">
        <v>0</v>
      </c>
      <c r="AA142" s="183">
        <v>0</v>
      </c>
      <c r="AB142" s="183">
        <v>0</v>
      </c>
      <c r="AC142" s="183">
        <v>0</v>
      </c>
      <c r="AD142" s="183">
        <v>0</v>
      </c>
      <c r="AE142" s="183">
        <v>0</v>
      </c>
      <c r="AF142" s="183">
        <v>0</v>
      </c>
      <c r="AG142" s="183">
        <v>0</v>
      </c>
      <c r="AH142" s="183">
        <v>0</v>
      </c>
      <c r="AI142" s="183">
        <v>0</v>
      </c>
      <c r="AJ142" s="183"/>
      <c r="AK142" s="183"/>
    </row>
    <row r="143" spans="1:37" ht="16.350000000000001" customHeight="1">
      <c r="A143" s="182" t="s">
        <v>307</v>
      </c>
      <c r="B143" s="183">
        <v>0</v>
      </c>
      <c r="C143" s="183">
        <v>0</v>
      </c>
      <c r="D143" s="183">
        <v>0</v>
      </c>
      <c r="E143" s="183">
        <v>0</v>
      </c>
      <c r="F143" s="183">
        <v>0</v>
      </c>
      <c r="G143" s="183">
        <v>0</v>
      </c>
      <c r="H143" s="183">
        <v>0</v>
      </c>
      <c r="I143" s="183">
        <v>0</v>
      </c>
      <c r="J143" s="183">
        <v>0</v>
      </c>
      <c r="K143" s="183">
        <v>0</v>
      </c>
      <c r="L143" s="183">
        <v>0</v>
      </c>
      <c r="M143" s="183">
        <v>0</v>
      </c>
      <c r="N143" s="183">
        <v>0</v>
      </c>
      <c r="O143" s="183">
        <v>0</v>
      </c>
      <c r="P143" s="183">
        <v>0</v>
      </c>
      <c r="Q143" s="183">
        <v>0</v>
      </c>
      <c r="R143" s="183">
        <v>0</v>
      </c>
      <c r="S143" s="183">
        <v>0</v>
      </c>
      <c r="T143" s="183">
        <v>0</v>
      </c>
      <c r="U143" s="183">
        <v>0</v>
      </c>
      <c r="V143" s="183">
        <v>0</v>
      </c>
      <c r="W143" s="183">
        <v>0</v>
      </c>
      <c r="X143" s="183">
        <v>0</v>
      </c>
      <c r="Y143" s="183">
        <v>0</v>
      </c>
      <c r="Z143" s="183">
        <v>0</v>
      </c>
      <c r="AA143" s="183">
        <v>0</v>
      </c>
      <c r="AB143" s="183">
        <v>0</v>
      </c>
      <c r="AC143" s="183">
        <v>0</v>
      </c>
      <c r="AD143" s="183">
        <v>0</v>
      </c>
      <c r="AE143" s="183">
        <v>0</v>
      </c>
      <c r="AF143" s="183">
        <v>0</v>
      </c>
      <c r="AG143" s="183">
        <v>0</v>
      </c>
      <c r="AH143" s="183">
        <v>0</v>
      </c>
      <c r="AI143" s="183">
        <v>0</v>
      </c>
      <c r="AJ143" s="183"/>
      <c r="AK143" s="183"/>
    </row>
    <row r="144" spans="1:37" ht="16.350000000000001" customHeight="1">
      <c r="A144" s="182" t="s">
        <v>308</v>
      </c>
      <c r="B144" s="183">
        <v>0</v>
      </c>
      <c r="C144" s="183">
        <v>0</v>
      </c>
      <c r="D144" s="183">
        <v>0</v>
      </c>
      <c r="E144" s="183">
        <v>0</v>
      </c>
      <c r="F144" s="183">
        <v>0</v>
      </c>
      <c r="G144" s="183">
        <v>0</v>
      </c>
      <c r="H144" s="183">
        <v>0</v>
      </c>
      <c r="I144" s="183">
        <v>0</v>
      </c>
      <c r="J144" s="183">
        <v>0</v>
      </c>
      <c r="K144" s="183">
        <v>0</v>
      </c>
      <c r="L144" s="183">
        <v>0</v>
      </c>
      <c r="M144" s="183">
        <v>0</v>
      </c>
      <c r="N144" s="183">
        <v>0</v>
      </c>
      <c r="O144" s="183">
        <v>0</v>
      </c>
      <c r="P144" s="183">
        <v>0</v>
      </c>
      <c r="Q144" s="183">
        <v>0</v>
      </c>
      <c r="R144" s="183">
        <v>0</v>
      </c>
      <c r="S144" s="183">
        <v>0</v>
      </c>
      <c r="T144" s="183">
        <v>0</v>
      </c>
      <c r="U144" s="183">
        <v>0</v>
      </c>
      <c r="V144" s="183">
        <v>0</v>
      </c>
      <c r="W144" s="183">
        <v>0</v>
      </c>
      <c r="X144" s="183">
        <v>0</v>
      </c>
      <c r="Y144" s="183">
        <v>0</v>
      </c>
      <c r="Z144" s="183">
        <v>0</v>
      </c>
      <c r="AA144" s="183">
        <v>0</v>
      </c>
      <c r="AB144" s="183">
        <v>0</v>
      </c>
      <c r="AC144" s="183">
        <v>0</v>
      </c>
      <c r="AD144" s="183">
        <v>0</v>
      </c>
      <c r="AE144" s="183">
        <v>0</v>
      </c>
      <c r="AF144" s="183">
        <v>0</v>
      </c>
      <c r="AG144" s="183">
        <v>0</v>
      </c>
      <c r="AH144" s="183">
        <v>0</v>
      </c>
      <c r="AI144" s="183">
        <v>0</v>
      </c>
      <c r="AJ144" s="183"/>
      <c r="AK144" s="183"/>
    </row>
    <row r="145" spans="1:37" ht="16.350000000000001" customHeight="1">
      <c r="A145" s="182" t="s">
        <v>309</v>
      </c>
      <c r="B145" s="183">
        <v>0</v>
      </c>
      <c r="C145" s="183">
        <v>0</v>
      </c>
      <c r="D145" s="183">
        <v>0</v>
      </c>
      <c r="E145" s="183">
        <v>0</v>
      </c>
      <c r="F145" s="183">
        <v>0</v>
      </c>
      <c r="G145" s="183">
        <v>0</v>
      </c>
      <c r="H145" s="183">
        <v>0</v>
      </c>
      <c r="I145" s="183">
        <v>0</v>
      </c>
      <c r="J145" s="183">
        <v>0</v>
      </c>
      <c r="K145" s="183">
        <v>0</v>
      </c>
      <c r="L145" s="183">
        <v>0</v>
      </c>
      <c r="M145" s="183">
        <v>0</v>
      </c>
      <c r="N145" s="183">
        <v>0</v>
      </c>
      <c r="O145" s="183">
        <v>0</v>
      </c>
      <c r="P145" s="183">
        <v>0</v>
      </c>
      <c r="Q145" s="183">
        <v>0</v>
      </c>
      <c r="R145" s="183">
        <v>0</v>
      </c>
      <c r="S145" s="183">
        <v>0</v>
      </c>
      <c r="T145" s="183">
        <v>0</v>
      </c>
      <c r="U145" s="183">
        <v>0</v>
      </c>
      <c r="V145" s="183">
        <v>0</v>
      </c>
      <c r="W145" s="183">
        <v>0</v>
      </c>
      <c r="X145" s="183">
        <v>0</v>
      </c>
      <c r="Y145" s="183">
        <v>0</v>
      </c>
      <c r="Z145" s="183">
        <v>0</v>
      </c>
      <c r="AA145" s="183">
        <v>0</v>
      </c>
      <c r="AB145" s="183">
        <v>0</v>
      </c>
      <c r="AC145" s="183">
        <v>0</v>
      </c>
      <c r="AD145" s="183">
        <v>0</v>
      </c>
      <c r="AE145" s="183">
        <v>0</v>
      </c>
      <c r="AF145" s="183">
        <v>0</v>
      </c>
      <c r="AG145" s="183">
        <v>0</v>
      </c>
      <c r="AH145" s="183">
        <v>0</v>
      </c>
      <c r="AI145" s="183">
        <v>0</v>
      </c>
      <c r="AJ145" s="183"/>
      <c r="AK145" s="183"/>
    </row>
    <row r="146" spans="1:37" ht="16.350000000000001" customHeight="1">
      <c r="A146" s="182" t="s">
        <v>310</v>
      </c>
      <c r="B146" s="183">
        <v>0</v>
      </c>
      <c r="C146" s="183">
        <v>0</v>
      </c>
      <c r="D146" s="183">
        <v>0</v>
      </c>
      <c r="E146" s="183">
        <v>0</v>
      </c>
      <c r="F146" s="183">
        <v>0</v>
      </c>
      <c r="G146" s="183">
        <v>0</v>
      </c>
      <c r="H146" s="183">
        <v>0</v>
      </c>
      <c r="I146" s="183">
        <v>0</v>
      </c>
      <c r="J146" s="183">
        <v>0</v>
      </c>
      <c r="K146" s="183">
        <v>0</v>
      </c>
      <c r="L146" s="183">
        <v>0</v>
      </c>
      <c r="M146" s="183">
        <v>0</v>
      </c>
      <c r="N146" s="183">
        <v>0</v>
      </c>
      <c r="O146" s="183">
        <v>0</v>
      </c>
      <c r="P146" s="183">
        <v>0</v>
      </c>
      <c r="Q146" s="183">
        <v>0</v>
      </c>
      <c r="R146" s="183">
        <v>0</v>
      </c>
      <c r="S146" s="183">
        <v>0</v>
      </c>
      <c r="T146" s="183">
        <v>0</v>
      </c>
      <c r="U146" s="183">
        <v>0</v>
      </c>
      <c r="V146" s="183">
        <v>0</v>
      </c>
      <c r="W146" s="183">
        <v>0</v>
      </c>
      <c r="X146" s="183">
        <v>0</v>
      </c>
      <c r="Y146" s="183">
        <v>0</v>
      </c>
      <c r="Z146" s="183">
        <v>0</v>
      </c>
      <c r="AA146" s="183">
        <v>0</v>
      </c>
      <c r="AB146" s="183">
        <v>0</v>
      </c>
      <c r="AC146" s="183">
        <v>0</v>
      </c>
      <c r="AD146" s="183">
        <v>0</v>
      </c>
      <c r="AE146" s="183">
        <v>0</v>
      </c>
      <c r="AF146" s="183">
        <v>0</v>
      </c>
      <c r="AG146" s="183">
        <v>0</v>
      </c>
      <c r="AH146" s="183">
        <v>0</v>
      </c>
      <c r="AI146" s="183">
        <v>0</v>
      </c>
      <c r="AJ146" s="183"/>
      <c r="AK146" s="183"/>
    </row>
    <row r="147" spans="1:37" ht="16.350000000000001" customHeight="1">
      <c r="A147" s="182" t="s">
        <v>311</v>
      </c>
      <c r="B147" s="183">
        <v>0</v>
      </c>
      <c r="C147" s="183">
        <v>0</v>
      </c>
      <c r="D147" s="183">
        <v>0</v>
      </c>
      <c r="E147" s="183">
        <v>0</v>
      </c>
      <c r="F147" s="183">
        <v>0</v>
      </c>
      <c r="G147" s="183">
        <v>0</v>
      </c>
      <c r="H147" s="183">
        <v>0</v>
      </c>
      <c r="I147" s="183">
        <v>0</v>
      </c>
      <c r="J147" s="183">
        <v>0</v>
      </c>
      <c r="K147" s="183">
        <v>0</v>
      </c>
      <c r="L147" s="183">
        <v>0</v>
      </c>
      <c r="M147" s="183">
        <v>0</v>
      </c>
      <c r="N147" s="183">
        <v>0</v>
      </c>
      <c r="O147" s="183">
        <v>0</v>
      </c>
      <c r="P147" s="183">
        <v>0</v>
      </c>
      <c r="Q147" s="183">
        <v>0</v>
      </c>
      <c r="R147" s="183">
        <v>0</v>
      </c>
      <c r="S147" s="183">
        <v>0</v>
      </c>
      <c r="T147" s="183">
        <v>0</v>
      </c>
      <c r="U147" s="183">
        <v>0</v>
      </c>
      <c r="V147" s="183">
        <v>0</v>
      </c>
      <c r="W147" s="183">
        <v>0</v>
      </c>
      <c r="X147" s="183">
        <v>0</v>
      </c>
      <c r="Y147" s="183">
        <v>0</v>
      </c>
      <c r="Z147" s="183">
        <v>0</v>
      </c>
      <c r="AA147" s="183">
        <v>0</v>
      </c>
      <c r="AB147" s="183">
        <v>0</v>
      </c>
      <c r="AC147" s="183">
        <v>0</v>
      </c>
      <c r="AD147" s="183">
        <v>0</v>
      </c>
      <c r="AE147" s="183">
        <v>0</v>
      </c>
      <c r="AF147" s="183">
        <v>0</v>
      </c>
      <c r="AG147" s="183">
        <v>0</v>
      </c>
      <c r="AH147" s="183">
        <v>0</v>
      </c>
      <c r="AI147" s="183">
        <v>0</v>
      </c>
      <c r="AJ147" s="183"/>
      <c r="AK147" s="183"/>
    </row>
    <row r="148" spans="1:37" ht="16.350000000000001" customHeight="1">
      <c r="A148" s="182" t="s">
        <v>312</v>
      </c>
      <c r="B148" s="183">
        <v>0</v>
      </c>
      <c r="C148" s="183">
        <v>0</v>
      </c>
      <c r="D148" s="183">
        <v>0</v>
      </c>
      <c r="E148" s="183">
        <v>0</v>
      </c>
      <c r="F148" s="183">
        <v>0</v>
      </c>
      <c r="G148" s="183">
        <v>0</v>
      </c>
      <c r="H148" s="183">
        <v>0</v>
      </c>
      <c r="I148" s="183">
        <v>0</v>
      </c>
      <c r="J148" s="183">
        <v>0</v>
      </c>
      <c r="K148" s="183">
        <v>0</v>
      </c>
      <c r="L148" s="183">
        <v>0</v>
      </c>
      <c r="M148" s="183">
        <v>0</v>
      </c>
      <c r="N148" s="183">
        <v>0</v>
      </c>
      <c r="O148" s="183">
        <v>0</v>
      </c>
      <c r="P148" s="183">
        <v>0</v>
      </c>
      <c r="Q148" s="183">
        <v>0</v>
      </c>
      <c r="R148" s="183">
        <v>0</v>
      </c>
      <c r="S148" s="183">
        <v>0</v>
      </c>
      <c r="T148" s="183">
        <v>0</v>
      </c>
      <c r="U148" s="183">
        <v>0</v>
      </c>
      <c r="V148" s="183">
        <v>0</v>
      </c>
      <c r="W148" s="183">
        <v>0</v>
      </c>
      <c r="X148" s="183">
        <v>0</v>
      </c>
      <c r="Y148" s="183">
        <v>0</v>
      </c>
      <c r="Z148" s="183">
        <v>0</v>
      </c>
      <c r="AA148" s="183">
        <v>0</v>
      </c>
      <c r="AB148" s="183">
        <v>0</v>
      </c>
      <c r="AC148" s="183">
        <v>0</v>
      </c>
      <c r="AD148" s="183">
        <v>0</v>
      </c>
      <c r="AE148" s="183">
        <v>0</v>
      </c>
      <c r="AF148" s="183">
        <v>0</v>
      </c>
      <c r="AG148" s="183">
        <v>0</v>
      </c>
      <c r="AH148" s="183">
        <v>0</v>
      </c>
      <c r="AI148" s="183">
        <v>0</v>
      </c>
      <c r="AJ148" s="183"/>
      <c r="AK148" s="183"/>
    </row>
    <row r="149" spans="1:37" ht="16.350000000000001" customHeight="1">
      <c r="A149" s="182" t="s">
        <v>313</v>
      </c>
      <c r="B149" s="183">
        <v>0</v>
      </c>
      <c r="C149" s="183">
        <v>0</v>
      </c>
      <c r="D149" s="183">
        <v>0</v>
      </c>
      <c r="E149" s="183">
        <v>0</v>
      </c>
      <c r="F149" s="183">
        <v>0</v>
      </c>
      <c r="G149" s="183">
        <v>0</v>
      </c>
      <c r="H149" s="183">
        <v>0</v>
      </c>
      <c r="I149" s="183">
        <v>0</v>
      </c>
      <c r="J149" s="183">
        <v>0</v>
      </c>
      <c r="K149" s="183">
        <v>0</v>
      </c>
      <c r="L149" s="183">
        <v>0</v>
      </c>
      <c r="M149" s="183">
        <v>0</v>
      </c>
      <c r="N149" s="183">
        <v>0</v>
      </c>
      <c r="O149" s="183">
        <v>0</v>
      </c>
      <c r="P149" s="183">
        <v>0</v>
      </c>
      <c r="Q149" s="183">
        <v>0</v>
      </c>
      <c r="R149" s="183">
        <v>0</v>
      </c>
      <c r="S149" s="183">
        <v>0</v>
      </c>
      <c r="T149" s="183">
        <v>0</v>
      </c>
      <c r="U149" s="183">
        <v>0</v>
      </c>
      <c r="V149" s="183">
        <v>0</v>
      </c>
      <c r="W149" s="183">
        <v>0</v>
      </c>
      <c r="X149" s="183">
        <v>0</v>
      </c>
      <c r="Y149" s="183">
        <v>0</v>
      </c>
      <c r="Z149" s="183">
        <v>0</v>
      </c>
      <c r="AA149" s="183">
        <v>0</v>
      </c>
      <c r="AB149" s="183">
        <v>0</v>
      </c>
      <c r="AC149" s="183">
        <v>0</v>
      </c>
      <c r="AD149" s="183">
        <v>0</v>
      </c>
      <c r="AE149" s="183">
        <v>0</v>
      </c>
      <c r="AF149" s="183">
        <v>0</v>
      </c>
      <c r="AG149" s="183">
        <v>0</v>
      </c>
      <c r="AH149" s="183">
        <v>0</v>
      </c>
      <c r="AI149" s="183">
        <v>0</v>
      </c>
      <c r="AJ149" s="183"/>
      <c r="AK149" s="183"/>
    </row>
    <row r="150" spans="1:37" ht="16.350000000000001" customHeight="1">
      <c r="A150" s="182" t="s">
        <v>314</v>
      </c>
      <c r="B150" s="183">
        <v>0</v>
      </c>
      <c r="C150" s="183">
        <v>0</v>
      </c>
      <c r="D150" s="183">
        <v>0</v>
      </c>
      <c r="E150" s="183">
        <v>0</v>
      </c>
      <c r="F150" s="183">
        <v>0</v>
      </c>
      <c r="G150" s="183">
        <v>0</v>
      </c>
      <c r="H150" s="183">
        <v>0</v>
      </c>
      <c r="I150" s="183">
        <v>0</v>
      </c>
      <c r="J150" s="183">
        <v>0</v>
      </c>
      <c r="K150" s="183">
        <v>0</v>
      </c>
      <c r="L150" s="183">
        <v>0</v>
      </c>
      <c r="M150" s="183">
        <v>0</v>
      </c>
      <c r="N150" s="183">
        <v>0</v>
      </c>
      <c r="O150" s="183">
        <v>0</v>
      </c>
      <c r="P150" s="183">
        <v>0</v>
      </c>
      <c r="Q150" s="183">
        <v>0</v>
      </c>
      <c r="R150" s="183">
        <v>0</v>
      </c>
      <c r="S150" s="183">
        <v>0</v>
      </c>
      <c r="T150" s="183">
        <v>0</v>
      </c>
      <c r="U150" s="183">
        <v>0</v>
      </c>
      <c r="V150" s="183">
        <v>0</v>
      </c>
      <c r="W150" s="183">
        <v>0</v>
      </c>
      <c r="X150" s="183">
        <v>0</v>
      </c>
      <c r="Y150" s="183">
        <v>0</v>
      </c>
      <c r="Z150" s="183">
        <v>0</v>
      </c>
      <c r="AA150" s="183">
        <v>0</v>
      </c>
      <c r="AB150" s="183">
        <v>0</v>
      </c>
      <c r="AC150" s="183">
        <v>0</v>
      </c>
      <c r="AD150" s="183">
        <v>0</v>
      </c>
      <c r="AE150" s="183">
        <v>0</v>
      </c>
      <c r="AF150" s="183">
        <v>0</v>
      </c>
      <c r="AG150" s="183">
        <v>0</v>
      </c>
      <c r="AH150" s="183">
        <v>0</v>
      </c>
      <c r="AI150" s="183">
        <v>0</v>
      </c>
      <c r="AJ150" s="183"/>
      <c r="AK150" s="183"/>
    </row>
    <row r="151" spans="1:37" ht="16.350000000000001" customHeight="1">
      <c r="A151" s="182" t="s">
        <v>315</v>
      </c>
      <c r="B151" s="183">
        <v>0</v>
      </c>
      <c r="C151" s="183">
        <v>0</v>
      </c>
      <c r="D151" s="183">
        <v>0</v>
      </c>
      <c r="E151" s="183">
        <v>0</v>
      </c>
      <c r="F151" s="183">
        <v>0</v>
      </c>
      <c r="G151" s="183">
        <v>0</v>
      </c>
      <c r="H151" s="183">
        <v>0</v>
      </c>
      <c r="I151" s="183">
        <v>0</v>
      </c>
      <c r="J151" s="183">
        <v>0</v>
      </c>
      <c r="K151" s="183">
        <v>0</v>
      </c>
      <c r="L151" s="183">
        <v>0</v>
      </c>
      <c r="M151" s="183">
        <v>0</v>
      </c>
      <c r="N151" s="183">
        <v>0</v>
      </c>
      <c r="O151" s="183">
        <v>0</v>
      </c>
      <c r="P151" s="183">
        <v>0</v>
      </c>
      <c r="Q151" s="183">
        <v>0</v>
      </c>
      <c r="R151" s="183">
        <v>0</v>
      </c>
      <c r="S151" s="183">
        <v>0</v>
      </c>
      <c r="T151" s="183">
        <v>0</v>
      </c>
      <c r="U151" s="183">
        <v>0</v>
      </c>
      <c r="V151" s="183">
        <v>0</v>
      </c>
      <c r="W151" s="183">
        <v>0</v>
      </c>
      <c r="X151" s="183">
        <v>0</v>
      </c>
      <c r="Y151" s="183">
        <v>0</v>
      </c>
      <c r="Z151" s="183">
        <v>0</v>
      </c>
      <c r="AA151" s="183">
        <v>0</v>
      </c>
      <c r="AB151" s="183">
        <v>0</v>
      </c>
      <c r="AC151" s="183">
        <v>0</v>
      </c>
      <c r="AD151" s="183">
        <v>0</v>
      </c>
      <c r="AE151" s="183">
        <v>0</v>
      </c>
      <c r="AF151" s="183">
        <v>0</v>
      </c>
      <c r="AG151" s="183">
        <v>0</v>
      </c>
      <c r="AH151" s="183">
        <v>0</v>
      </c>
      <c r="AI151" s="183">
        <v>0</v>
      </c>
      <c r="AJ151" s="183"/>
      <c r="AK151" s="183"/>
    </row>
    <row r="152" spans="1:37" ht="16.350000000000001" customHeight="1">
      <c r="A152" s="182" t="s">
        <v>316</v>
      </c>
      <c r="B152" s="183">
        <v>0</v>
      </c>
      <c r="C152" s="183">
        <v>0</v>
      </c>
      <c r="D152" s="183">
        <v>0</v>
      </c>
      <c r="E152" s="183">
        <v>0</v>
      </c>
      <c r="F152" s="183">
        <v>0</v>
      </c>
      <c r="G152" s="183">
        <v>0</v>
      </c>
      <c r="H152" s="183">
        <v>0</v>
      </c>
      <c r="I152" s="183">
        <v>0</v>
      </c>
      <c r="J152" s="183">
        <v>0</v>
      </c>
      <c r="K152" s="183">
        <v>0</v>
      </c>
      <c r="L152" s="183">
        <v>0</v>
      </c>
      <c r="M152" s="183">
        <v>0</v>
      </c>
      <c r="N152" s="183">
        <v>0</v>
      </c>
      <c r="O152" s="183">
        <v>0</v>
      </c>
      <c r="P152" s="183">
        <v>0</v>
      </c>
      <c r="Q152" s="183">
        <v>0</v>
      </c>
      <c r="R152" s="183">
        <v>0</v>
      </c>
      <c r="S152" s="183">
        <v>0</v>
      </c>
      <c r="T152" s="183">
        <v>0</v>
      </c>
      <c r="U152" s="183">
        <v>0</v>
      </c>
      <c r="V152" s="183">
        <v>0</v>
      </c>
      <c r="W152" s="183">
        <v>0</v>
      </c>
      <c r="X152" s="183">
        <v>0</v>
      </c>
      <c r="Y152" s="183">
        <v>0</v>
      </c>
      <c r="Z152" s="183">
        <v>0</v>
      </c>
      <c r="AA152" s="183">
        <v>0</v>
      </c>
      <c r="AB152" s="183">
        <v>0</v>
      </c>
      <c r="AC152" s="183">
        <v>0</v>
      </c>
      <c r="AD152" s="183">
        <v>0</v>
      </c>
      <c r="AE152" s="183">
        <v>0</v>
      </c>
      <c r="AF152" s="183">
        <v>0</v>
      </c>
      <c r="AG152" s="183">
        <v>0</v>
      </c>
      <c r="AH152" s="183">
        <v>0</v>
      </c>
      <c r="AI152" s="183">
        <v>0</v>
      </c>
      <c r="AJ152" s="183"/>
      <c r="AK152" s="183"/>
    </row>
    <row r="153" spans="1:37" ht="16.350000000000001" customHeight="1">
      <c r="A153" s="182" t="s">
        <v>317</v>
      </c>
      <c r="B153" s="183">
        <v>0</v>
      </c>
      <c r="C153" s="183">
        <v>0</v>
      </c>
      <c r="D153" s="183">
        <v>0</v>
      </c>
      <c r="E153" s="183">
        <v>0</v>
      </c>
      <c r="F153" s="183">
        <v>0</v>
      </c>
      <c r="G153" s="183">
        <v>0</v>
      </c>
      <c r="H153" s="183">
        <v>0</v>
      </c>
      <c r="I153" s="183">
        <v>0</v>
      </c>
      <c r="J153" s="183">
        <v>0</v>
      </c>
      <c r="K153" s="183">
        <v>0</v>
      </c>
      <c r="L153" s="183">
        <v>0</v>
      </c>
      <c r="M153" s="183">
        <v>0</v>
      </c>
      <c r="N153" s="183">
        <v>0</v>
      </c>
      <c r="O153" s="183">
        <v>0</v>
      </c>
      <c r="P153" s="183">
        <v>0</v>
      </c>
      <c r="Q153" s="183">
        <v>0</v>
      </c>
      <c r="R153" s="183">
        <v>0</v>
      </c>
      <c r="S153" s="183">
        <v>0</v>
      </c>
      <c r="T153" s="183">
        <v>0</v>
      </c>
      <c r="U153" s="183">
        <v>0</v>
      </c>
      <c r="V153" s="183">
        <v>0</v>
      </c>
      <c r="W153" s="183">
        <v>0</v>
      </c>
      <c r="X153" s="183">
        <v>0</v>
      </c>
      <c r="Y153" s="183">
        <v>0</v>
      </c>
      <c r="Z153" s="183">
        <v>0</v>
      </c>
      <c r="AA153" s="183">
        <v>0</v>
      </c>
      <c r="AB153" s="183">
        <v>0</v>
      </c>
      <c r="AC153" s="183">
        <v>0</v>
      </c>
      <c r="AD153" s="183">
        <v>0</v>
      </c>
      <c r="AE153" s="183">
        <v>0</v>
      </c>
      <c r="AF153" s="183">
        <v>0</v>
      </c>
      <c r="AG153" s="183">
        <v>0</v>
      </c>
      <c r="AH153" s="183">
        <v>0</v>
      </c>
      <c r="AI153" s="183">
        <v>0</v>
      </c>
      <c r="AJ153" s="183"/>
      <c r="AK153" s="183"/>
    </row>
    <row r="154" spans="1:37" ht="16.350000000000001" customHeight="1">
      <c r="A154" s="182" t="s">
        <v>318</v>
      </c>
      <c r="B154" s="183">
        <v>0</v>
      </c>
      <c r="C154" s="183">
        <v>0</v>
      </c>
      <c r="D154" s="183">
        <v>0</v>
      </c>
      <c r="E154" s="183">
        <v>0</v>
      </c>
      <c r="F154" s="183">
        <v>0</v>
      </c>
      <c r="G154" s="183">
        <v>0</v>
      </c>
      <c r="H154" s="183">
        <v>0</v>
      </c>
      <c r="I154" s="183">
        <v>0</v>
      </c>
      <c r="J154" s="183">
        <v>0</v>
      </c>
      <c r="K154" s="183">
        <v>0</v>
      </c>
      <c r="L154" s="183">
        <v>0</v>
      </c>
      <c r="M154" s="183">
        <v>0</v>
      </c>
      <c r="N154" s="183">
        <v>0</v>
      </c>
      <c r="O154" s="183">
        <v>0</v>
      </c>
      <c r="P154" s="183">
        <v>0</v>
      </c>
      <c r="Q154" s="183">
        <v>0</v>
      </c>
      <c r="R154" s="183">
        <v>0</v>
      </c>
      <c r="S154" s="183">
        <v>0</v>
      </c>
      <c r="T154" s="183">
        <v>0</v>
      </c>
      <c r="U154" s="183">
        <v>0</v>
      </c>
      <c r="V154" s="183">
        <v>0</v>
      </c>
      <c r="W154" s="183">
        <v>0</v>
      </c>
      <c r="X154" s="183">
        <v>0</v>
      </c>
      <c r="Y154" s="183">
        <v>0</v>
      </c>
      <c r="Z154" s="183">
        <v>0</v>
      </c>
      <c r="AA154" s="183">
        <v>0</v>
      </c>
      <c r="AB154" s="183">
        <v>0</v>
      </c>
      <c r="AC154" s="183">
        <v>0</v>
      </c>
      <c r="AD154" s="183">
        <v>0</v>
      </c>
      <c r="AE154" s="183">
        <v>0</v>
      </c>
      <c r="AF154" s="183">
        <v>0</v>
      </c>
      <c r="AG154" s="183">
        <v>0</v>
      </c>
      <c r="AH154" s="183">
        <v>0</v>
      </c>
      <c r="AI154" s="183">
        <v>0</v>
      </c>
      <c r="AJ154" s="183"/>
      <c r="AK154" s="183"/>
    </row>
    <row r="155" spans="1:37" ht="16.350000000000001" customHeight="1">
      <c r="A155" s="182" t="s">
        <v>319</v>
      </c>
      <c r="B155" s="183">
        <v>0</v>
      </c>
      <c r="C155" s="183">
        <v>0</v>
      </c>
      <c r="D155" s="183">
        <v>0</v>
      </c>
      <c r="E155" s="183">
        <v>0</v>
      </c>
      <c r="F155" s="183">
        <v>0</v>
      </c>
      <c r="G155" s="183">
        <v>0</v>
      </c>
      <c r="H155" s="183">
        <v>0</v>
      </c>
      <c r="I155" s="183">
        <v>0</v>
      </c>
      <c r="J155" s="183">
        <v>0</v>
      </c>
      <c r="K155" s="183">
        <v>0</v>
      </c>
      <c r="L155" s="183">
        <v>0</v>
      </c>
      <c r="M155" s="183">
        <v>0</v>
      </c>
      <c r="N155" s="183">
        <v>0</v>
      </c>
      <c r="O155" s="183">
        <v>0</v>
      </c>
      <c r="P155" s="183">
        <v>0</v>
      </c>
      <c r="Q155" s="183">
        <v>0</v>
      </c>
      <c r="R155" s="183">
        <v>0</v>
      </c>
      <c r="S155" s="183">
        <v>0</v>
      </c>
      <c r="T155" s="183">
        <v>0</v>
      </c>
      <c r="U155" s="183">
        <v>0</v>
      </c>
      <c r="V155" s="183">
        <v>0</v>
      </c>
      <c r="W155" s="183">
        <v>0</v>
      </c>
      <c r="X155" s="183">
        <v>0</v>
      </c>
      <c r="Y155" s="183">
        <v>0</v>
      </c>
      <c r="Z155" s="183">
        <v>0</v>
      </c>
      <c r="AA155" s="183">
        <v>0</v>
      </c>
      <c r="AB155" s="183">
        <v>0</v>
      </c>
      <c r="AC155" s="183">
        <v>0</v>
      </c>
      <c r="AD155" s="183">
        <v>0</v>
      </c>
      <c r="AE155" s="183">
        <v>0</v>
      </c>
      <c r="AF155" s="183">
        <v>0</v>
      </c>
      <c r="AG155" s="183">
        <v>0</v>
      </c>
      <c r="AH155" s="183">
        <v>0</v>
      </c>
      <c r="AI155" s="183">
        <v>0</v>
      </c>
      <c r="AJ155" s="183"/>
      <c r="AK155" s="183"/>
    </row>
    <row r="156" spans="1:37" ht="16.350000000000001" customHeight="1">
      <c r="A156" s="182" t="s">
        <v>320</v>
      </c>
      <c r="B156" s="183">
        <v>0</v>
      </c>
      <c r="C156" s="183">
        <v>0</v>
      </c>
      <c r="D156" s="183">
        <v>0</v>
      </c>
      <c r="E156" s="183">
        <v>0</v>
      </c>
      <c r="F156" s="183">
        <v>0</v>
      </c>
      <c r="G156" s="183">
        <v>0</v>
      </c>
      <c r="H156" s="183">
        <v>0</v>
      </c>
      <c r="I156" s="183">
        <v>0</v>
      </c>
      <c r="J156" s="183">
        <v>0</v>
      </c>
      <c r="K156" s="183">
        <v>0</v>
      </c>
      <c r="L156" s="183">
        <v>0</v>
      </c>
      <c r="M156" s="183">
        <v>0</v>
      </c>
      <c r="N156" s="183">
        <v>0</v>
      </c>
      <c r="O156" s="183">
        <v>0</v>
      </c>
      <c r="P156" s="183">
        <v>0</v>
      </c>
      <c r="Q156" s="183">
        <v>0</v>
      </c>
      <c r="R156" s="183">
        <v>0</v>
      </c>
      <c r="S156" s="183">
        <v>0</v>
      </c>
      <c r="T156" s="183">
        <v>0</v>
      </c>
      <c r="U156" s="183">
        <v>0</v>
      </c>
      <c r="V156" s="183">
        <v>0</v>
      </c>
      <c r="W156" s="183">
        <v>0</v>
      </c>
      <c r="X156" s="183">
        <v>0</v>
      </c>
      <c r="Y156" s="183">
        <v>0</v>
      </c>
      <c r="Z156" s="183">
        <v>0</v>
      </c>
      <c r="AA156" s="183">
        <v>0</v>
      </c>
      <c r="AB156" s="183">
        <v>0</v>
      </c>
      <c r="AC156" s="183">
        <v>0</v>
      </c>
      <c r="AD156" s="183">
        <v>0</v>
      </c>
      <c r="AE156" s="183">
        <v>0</v>
      </c>
      <c r="AF156" s="183">
        <v>0</v>
      </c>
      <c r="AG156" s="183">
        <v>0</v>
      </c>
      <c r="AH156" s="183">
        <v>0</v>
      </c>
      <c r="AI156" s="183">
        <v>0</v>
      </c>
      <c r="AJ156" s="183"/>
      <c r="AK156" s="183"/>
    </row>
    <row r="157" spans="1:37" ht="16.350000000000001" customHeight="1">
      <c r="A157" s="182" t="s">
        <v>321</v>
      </c>
      <c r="B157" s="183">
        <v>0</v>
      </c>
      <c r="C157" s="183">
        <v>0</v>
      </c>
      <c r="D157" s="183">
        <v>0</v>
      </c>
      <c r="E157" s="183">
        <v>0</v>
      </c>
      <c r="F157" s="183">
        <v>0</v>
      </c>
      <c r="G157" s="183">
        <v>0</v>
      </c>
      <c r="H157" s="183">
        <v>0</v>
      </c>
      <c r="I157" s="183">
        <v>0</v>
      </c>
      <c r="J157" s="183">
        <v>0</v>
      </c>
      <c r="K157" s="183">
        <v>0</v>
      </c>
      <c r="L157" s="183">
        <v>0</v>
      </c>
      <c r="M157" s="183">
        <v>0</v>
      </c>
      <c r="N157" s="183">
        <v>0</v>
      </c>
      <c r="O157" s="183">
        <v>0</v>
      </c>
      <c r="P157" s="183">
        <v>0</v>
      </c>
      <c r="Q157" s="183">
        <v>0</v>
      </c>
      <c r="R157" s="183">
        <v>0</v>
      </c>
      <c r="S157" s="183">
        <v>0</v>
      </c>
      <c r="T157" s="183">
        <v>0</v>
      </c>
      <c r="U157" s="183">
        <v>0</v>
      </c>
      <c r="V157" s="183">
        <v>0</v>
      </c>
      <c r="W157" s="183">
        <v>0</v>
      </c>
      <c r="X157" s="183">
        <v>0</v>
      </c>
      <c r="Y157" s="183">
        <v>0</v>
      </c>
      <c r="Z157" s="183">
        <v>0</v>
      </c>
      <c r="AA157" s="183">
        <v>0</v>
      </c>
      <c r="AB157" s="183">
        <v>0</v>
      </c>
      <c r="AC157" s="183">
        <v>0</v>
      </c>
      <c r="AD157" s="183">
        <v>0</v>
      </c>
      <c r="AE157" s="183">
        <v>0</v>
      </c>
      <c r="AF157" s="183">
        <v>0</v>
      </c>
      <c r="AG157" s="183">
        <v>0</v>
      </c>
      <c r="AH157" s="183">
        <v>0</v>
      </c>
      <c r="AI157" s="183">
        <v>0</v>
      </c>
      <c r="AJ157" s="183"/>
      <c r="AK157" s="183"/>
    </row>
    <row r="158" spans="1:37" ht="16.350000000000001" customHeight="1">
      <c r="A158" s="182" t="s">
        <v>322</v>
      </c>
      <c r="B158" s="183">
        <v>0</v>
      </c>
      <c r="C158" s="183">
        <v>0</v>
      </c>
      <c r="D158" s="183">
        <v>0</v>
      </c>
      <c r="E158" s="183">
        <v>0</v>
      </c>
      <c r="F158" s="183">
        <v>0</v>
      </c>
      <c r="G158" s="183">
        <v>0</v>
      </c>
      <c r="H158" s="183">
        <v>0</v>
      </c>
      <c r="I158" s="183">
        <v>0</v>
      </c>
      <c r="J158" s="183">
        <v>0</v>
      </c>
      <c r="K158" s="183">
        <v>0</v>
      </c>
      <c r="L158" s="183">
        <v>0</v>
      </c>
      <c r="M158" s="183">
        <v>0</v>
      </c>
      <c r="N158" s="183">
        <v>0</v>
      </c>
      <c r="O158" s="183">
        <v>0</v>
      </c>
      <c r="P158" s="183">
        <v>0</v>
      </c>
      <c r="Q158" s="183">
        <v>0</v>
      </c>
      <c r="R158" s="183">
        <v>0</v>
      </c>
      <c r="S158" s="183">
        <v>0</v>
      </c>
      <c r="T158" s="183">
        <v>0</v>
      </c>
      <c r="U158" s="183">
        <v>0</v>
      </c>
      <c r="V158" s="183">
        <v>0</v>
      </c>
      <c r="W158" s="183">
        <v>0</v>
      </c>
      <c r="X158" s="183">
        <v>0</v>
      </c>
      <c r="Y158" s="183">
        <v>0</v>
      </c>
      <c r="Z158" s="183">
        <v>0</v>
      </c>
      <c r="AA158" s="183">
        <v>0</v>
      </c>
      <c r="AB158" s="183">
        <v>0</v>
      </c>
      <c r="AC158" s="183">
        <v>0</v>
      </c>
      <c r="AD158" s="183">
        <v>0</v>
      </c>
      <c r="AE158" s="183">
        <v>0</v>
      </c>
      <c r="AF158" s="183">
        <v>0</v>
      </c>
      <c r="AG158" s="183">
        <v>0</v>
      </c>
      <c r="AH158" s="183">
        <v>0</v>
      </c>
      <c r="AI158" s="183">
        <v>0</v>
      </c>
      <c r="AJ158" s="183"/>
      <c r="AK158" s="183"/>
    </row>
    <row r="159" spans="1:37" ht="16.350000000000001" customHeight="1">
      <c r="A159" s="182" t="s">
        <v>323</v>
      </c>
      <c r="B159" s="183">
        <v>0</v>
      </c>
      <c r="C159" s="183">
        <v>0</v>
      </c>
      <c r="D159" s="183">
        <v>0</v>
      </c>
      <c r="E159" s="183">
        <v>0</v>
      </c>
      <c r="F159" s="183">
        <v>0</v>
      </c>
      <c r="G159" s="183">
        <v>0</v>
      </c>
      <c r="H159" s="183">
        <v>0</v>
      </c>
      <c r="I159" s="183">
        <v>0</v>
      </c>
      <c r="J159" s="183">
        <v>0</v>
      </c>
      <c r="K159" s="183">
        <v>0</v>
      </c>
      <c r="L159" s="183">
        <v>0</v>
      </c>
      <c r="M159" s="183">
        <v>0</v>
      </c>
      <c r="N159" s="183">
        <v>0</v>
      </c>
      <c r="O159" s="183">
        <v>0</v>
      </c>
      <c r="P159" s="183">
        <v>0</v>
      </c>
      <c r="Q159" s="183">
        <v>0</v>
      </c>
      <c r="R159" s="183">
        <v>0</v>
      </c>
      <c r="S159" s="183">
        <v>0</v>
      </c>
      <c r="T159" s="183">
        <v>0</v>
      </c>
      <c r="U159" s="183">
        <v>0</v>
      </c>
      <c r="V159" s="183">
        <v>0</v>
      </c>
      <c r="W159" s="183">
        <v>0</v>
      </c>
      <c r="X159" s="183">
        <v>0</v>
      </c>
      <c r="Y159" s="183">
        <v>0</v>
      </c>
      <c r="Z159" s="183">
        <v>0</v>
      </c>
      <c r="AA159" s="183">
        <v>0</v>
      </c>
      <c r="AB159" s="183">
        <v>0</v>
      </c>
      <c r="AC159" s="183">
        <v>0</v>
      </c>
      <c r="AD159" s="183">
        <v>0</v>
      </c>
      <c r="AE159" s="183">
        <v>0</v>
      </c>
      <c r="AF159" s="183">
        <v>0</v>
      </c>
      <c r="AG159" s="183">
        <v>0</v>
      </c>
      <c r="AH159" s="183">
        <v>0</v>
      </c>
      <c r="AI159" s="183">
        <v>0</v>
      </c>
      <c r="AJ159" s="183"/>
      <c r="AK159" s="183"/>
    </row>
    <row r="160" spans="1:37" ht="16.350000000000001" customHeight="1">
      <c r="A160" s="182" t="s">
        <v>324</v>
      </c>
      <c r="B160" s="183">
        <v>0</v>
      </c>
      <c r="C160" s="183">
        <v>0</v>
      </c>
      <c r="D160" s="183">
        <v>0</v>
      </c>
      <c r="E160" s="183">
        <v>0</v>
      </c>
      <c r="F160" s="183">
        <v>0</v>
      </c>
      <c r="G160" s="183">
        <v>0</v>
      </c>
      <c r="H160" s="183">
        <v>0</v>
      </c>
      <c r="I160" s="183">
        <v>0</v>
      </c>
      <c r="J160" s="183">
        <v>0</v>
      </c>
      <c r="K160" s="183">
        <v>0</v>
      </c>
      <c r="L160" s="183">
        <v>0</v>
      </c>
      <c r="M160" s="183">
        <v>0</v>
      </c>
      <c r="N160" s="183">
        <v>0</v>
      </c>
      <c r="O160" s="183">
        <v>0</v>
      </c>
      <c r="P160" s="183">
        <v>0</v>
      </c>
      <c r="Q160" s="183">
        <v>0</v>
      </c>
      <c r="R160" s="183">
        <v>0</v>
      </c>
      <c r="S160" s="183">
        <v>0</v>
      </c>
      <c r="T160" s="183">
        <v>0</v>
      </c>
      <c r="U160" s="183">
        <v>0</v>
      </c>
      <c r="V160" s="183">
        <v>0</v>
      </c>
      <c r="W160" s="183">
        <v>0</v>
      </c>
      <c r="X160" s="183">
        <v>0</v>
      </c>
      <c r="Y160" s="183">
        <v>0</v>
      </c>
      <c r="Z160" s="183">
        <v>0</v>
      </c>
      <c r="AA160" s="183">
        <v>0</v>
      </c>
      <c r="AB160" s="183">
        <v>0</v>
      </c>
      <c r="AC160" s="183">
        <v>0</v>
      </c>
      <c r="AD160" s="183">
        <v>0</v>
      </c>
      <c r="AE160" s="183">
        <v>0</v>
      </c>
      <c r="AF160" s="183">
        <v>0</v>
      </c>
      <c r="AG160" s="183">
        <v>0</v>
      </c>
      <c r="AH160" s="183">
        <v>0</v>
      </c>
      <c r="AI160" s="183">
        <v>0</v>
      </c>
      <c r="AJ160" s="183"/>
      <c r="AK160" s="183"/>
    </row>
    <row r="161" spans="1:37" ht="16.350000000000001" customHeight="1">
      <c r="A161" s="182" t="s">
        <v>325</v>
      </c>
      <c r="B161" s="183">
        <v>0</v>
      </c>
      <c r="C161" s="183">
        <v>0</v>
      </c>
      <c r="D161" s="183">
        <v>0</v>
      </c>
      <c r="E161" s="183">
        <v>0</v>
      </c>
      <c r="F161" s="183">
        <v>0</v>
      </c>
      <c r="G161" s="183">
        <v>0</v>
      </c>
      <c r="H161" s="183">
        <v>0</v>
      </c>
      <c r="I161" s="183">
        <v>0</v>
      </c>
      <c r="J161" s="183">
        <v>0</v>
      </c>
      <c r="K161" s="183">
        <v>0</v>
      </c>
      <c r="L161" s="183">
        <v>0</v>
      </c>
      <c r="M161" s="183">
        <v>0</v>
      </c>
      <c r="N161" s="183">
        <v>0</v>
      </c>
      <c r="O161" s="183">
        <v>0</v>
      </c>
      <c r="P161" s="183">
        <v>0</v>
      </c>
      <c r="Q161" s="183">
        <v>0</v>
      </c>
      <c r="R161" s="183">
        <v>0</v>
      </c>
      <c r="S161" s="183">
        <v>0</v>
      </c>
      <c r="T161" s="183">
        <v>0</v>
      </c>
      <c r="U161" s="183">
        <v>0</v>
      </c>
      <c r="V161" s="183">
        <v>0</v>
      </c>
      <c r="W161" s="183">
        <v>0</v>
      </c>
      <c r="X161" s="183">
        <v>0</v>
      </c>
      <c r="Y161" s="183">
        <v>0</v>
      </c>
      <c r="Z161" s="183">
        <v>0</v>
      </c>
      <c r="AA161" s="183">
        <v>0</v>
      </c>
      <c r="AB161" s="183">
        <v>0</v>
      </c>
      <c r="AC161" s="183">
        <v>0</v>
      </c>
      <c r="AD161" s="183">
        <v>0</v>
      </c>
      <c r="AE161" s="183">
        <v>0</v>
      </c>
      <c r="AF161" s="183">
        <v>0</v>
      </c>
      <c r="AG161" s="183">
        <v>0</v>
      </c>
      <c r="AH161" s="183">
        <v>0</v>
      </c>
      <c r="AI161" s="183">
        <v>0</v>
      </c>
      <c r="AJ161" s="183"/>
      <c r="AK161" s="183"/>
    </row>
    <row r="162" spans="1:37" ht="16.350000000000001" customHeight="1">
      <c r="A162" s="182" t="s">
        <v>326</v>
      </c>
      <c r="B162" s="183">
        <v>0</v>
      </c>
      <c r="C162" s="183">
        <v>0</v>
      </c>
      <c r="D162" s="183">
        <v>0</v>
      </c>
      <c r="E162" s="183">
        <v>0</v>
      </c>
      <c r="F162" s="183">
        <v>0</v>
      </c>
      <c r="G162" s="183">
        <v>0</v>
      </c>
      <c r="H162" s="183">
        <v>0</v>
      </c>
      <c r="I162" s="183">
        <v>0</v>
      </c>
      <c r="J162" s="183">
        <v>0</v>
      </c>
      <c r="K162" s="183">
        <v>0</v>
      </c>
      <c r="L162" s="183">
        <v>0</v>
      </c>
      <c r="M162" s="183">
        <v>0</v>
      </c>
      <c r="N162" s="183">
        <v>0</v>
      </c>
      <c r="O162" s="183">
        <v>0</v>
      </c>
      <c r="P162" s="183">
        <v>0</v>
      </c>
      <c r="Q162" s="183">
        <v>0</v>
      </c>
      <c r="R162" s="183">
        <v>0</v>
      </c>
      <c r="S162" s="183">
        <v>0</v>
      </c>
      <c r="T162" s="183">
        <v>0</v>
      </c>
      <c r="U162" s="183">
        <v>0</v>
      </c>
      <c r="V162" s="183">
        <v>0</v>
      </c>
      <c r="W162" s="183">
        <v>0</v>
      </c>
      <c r="X162" s="183">
        <v>0</v>
      </c>
      <c r="Y162" s="183">
        <v>0</v>
      </c>
      <c r="Z162" s="183">
        <v>0</v>
      </c>
      <c r="AA162" s="183">
        <v>0</v>
      </c>
      <c r="AB162" s="183">
        <v>0</v>
      </c>
      <c r="AC162" s="183">
        <v>0</v>
      </c>
      <c r="AD162" s="183">
        <v>0</v>
      </c>
      <c r="AE162" s="183">
        <v>0</v>
      </c>
      <c r="AF162" s="183">
        <v>0</v>
      </c>
      <c r="AG162" s="183">
        <v>0</v>
      </c>
      <c r="AH162" s="183">
        <v>0</v>
      </c>
      <c r="AI162" s="183">
        <v>0</v>
      </c>
      <c r="AJ162" s="183"/>
      <c r="AK162" s="183"/>
    </row>
    <row r="163" spans="1:37" ht="16.350000000000001" customHeight="1">
      <c r="A163" s="182" t="s">
        <v>327</v>
      </c>
      <c r="B163" s="183">
        <v>0</v>
      </c>
      <c r="C163" s="183">
        <v>0</v>
      </c>
      <c r="D163" s="183">
        <v>0</v>
      </c>
      <c r="E163" s="183">
        <v>0</v>
      </c>
      <c r="F163" s="183">
        <v>0</v>
      </c>
      <c r="G163" s="183">
        <v>0</v>
      </c>
      <c r="H163" s="183">
        <v>0</v>
      </c>
      <c r="I163" s="183">
        <v>0</v>
      </c>
      <c r="J163" s="183">
        <v>0</v>
      </c>
      <c r="K163" s="183">
        <v>0</v>
      </c>
      <c r="L163" s="183">
        <v>0</v>
      </c>
      <c r="M163" s="183">
        <v>0</v>
      </c>
      <c r="N163" s="183">
        <v>0</v>
      </c>
      <c r="O163" s="183">
        <v>0</v>
      </c>
      <c r="P163" s="183">
        <v>0</v>
      </c>
      <c r="Q163" s="183">
        <v>0</v>
      </c>
      <c r="R163" s="183">
        <v>0</v>
      </c>
      <c r="S163" s="183">
        <v>0</v>
      </c>
      <c r="T163" s="183">
        <v>0</v>
      </c>
      <c r="U163" s="183">
        <v>0</v>
      </c>
      <c r="V163" s="183">
        <v>0</v>
      </c>
      <c r="W163" s="183">
        <v>0</v>
      </c>
      <c r="X163" s="183">
        <v>0</v>
      </c>
      <c r="Y163" s="183">
        <v>0</v>
      </c>
      <c r="Z163" s="183">
        <v>0</v>
      </c>
      <c r="AA163" s="183">
        <v>0</v>
      </c>
      <c r="AB163" s="183">
        <v>0</v>
      </c>
      <c r="AC163" s="183">
        <v>0</v>
      </c>
      <c r="AD163" s="183">
        <v>0</v>
      </c>
      <c r="AE163" s="183">
        <v>0</v>
      </c>
      <c r="AF163" s="183">
        <v>0</v>
      </c>
      <c r="AG163" s="183">
        <v>0</v>
      </c>
      <c r="AH163" s="183">
        <v>0</v>
      </c>
      <c r="AI163" s="183">
        <v>0</v>
      </c>
      <c r="AJ163" s="183"/>
      <c r="AK163" s="183"/>
    </row>
    <row r="164" spans="1:37" ht="16.350000000000001" customHeight="1">
      <c r="A164" s="182" t="s">
        <v>328</v>
      </c>
      <c r="B164" s="183">
        <v>0</v>
      </c>
      <c r="C164" s="183">
        <v>0</v>
      </c>
      <c r="D164" s="183">
        <v>0</v>
      </c>
      <c r="E164" s="183">
        <v>0</v>
      </c>
      <c r="F164" s="183">
        <v>0</v>
      </c>
      <c r="G164" s="183">
        <v>0</v>
      </c>
      <c r="H164" s="183">
        <v>0</v>
      </c>
      <c r="I164" s="183">
        <v>0</v>
      </c>
      <c r="J164" s="183">
        <v>0</v>
      </c>
      <c r="K164" s="183">
        <v>0</v>
      </c>
      <c r="L164" s="183">
        <v>0</v>
      </c>
      <c r="M164" s="183">
        <v>0</v>
      </c>
      <c r="N164" s="183">
        <v>0</v>
      </c>
      <c r="O164" s="183">
        <v>0</v>
      </c>
      <c r="P164" s="183">
        <v>0</v>
      </c>
      <c r="Q164" s="183">
        <v>0</v>
      </c>
      <c r="R164" s="183">
        <v>0</v>
      </c>
      <c r="S164" s="183">
        <v>0</v>
      </c>
      <c r="T164" s="183">
        <v>0</v>
      </c>
      <c r="U164" s="183">
        <v>0</v>
      </c>
      <c r="V164" s="183">
        <v>0</v>
      </c>
      <c r="W164" s="183">
        <v>0</v>
      </c>
      <c r="X164" s="183">
        <v>0</v>
      </c>
      <c r="Y164" s="183">
        <v>0</v>
      </c>
      <c r="Z164" s="183">
        <v>0</v>
      </c>
      <c r="AA164" s="183">
        <v>0</v>
      </c>
      <c r="AB164" s="183">
        <v>0</v>
      </c>
      <c r="AC164" s="183">
        <v>0</v>
      </c>
      <c r="AD164" s="183">
        <v>0</v>
      </c>
      <c r="AE164" s="183">
        <v>0</v>
      </c>
      <c r="AF164" s="183">
        <v>0</v>
      </c>
      <c r="AG164" s="183">
        <v>0</v>
      </c>
      <c r="AH164" s="183">
        <v>0</v>
      </c>
      <c r="AI164" s="183">
        <v>0</v>
      </c>
      <c r="AJ164" s="183"/>
      <c r="AK164" s="183"/>
    </row>
    <row r="165" spans="1:37" ht="16.350000000000001" customHeight="1">
      <c r="A165" s="182" t="s">
        <v>329</v>
      </c>
      <c r="B165" s="183">
        <v>0</v>
      </c>
      <c r="C165" s="183">
        <v>0</v>
      </c>
      <c r="D165" s="183">
        <v>0</v>
      </c>
      <c r="E165" s="183">
        <v>0</v>
      </c>
      <c r="F165" s="183">
        <v>0</v>
      </c>
      <c r="G165" s="183">
        <v>0</v>
      </c>
      <c r="H165" s="183">
        <v>0</v>
      </c>
      <c r="I165" s="183">
        <v>0</v>
      </c>
      <c r="J165" s="183">
        <v>0</v>
      </c>
      <c r="K165" s="183">
        <v>0</v>
      </c>
      <c r="L165" s="183">
        <v>0</v>
      </c>
      <c r="M165" s="183">
        <v>0</v>
      </c>
      <c r="N165" s="183">
        <v>0</v>
      </c>
      <c r="O165" s="183">
        <v>0</v>
      </c>
      <c r="P165" s="183">
        <v>0</v>
      </c>
      <c r="Q165" s="183">
        <v>0</v>
      </c>
      <c r="R165" s="183">
        <v>0</v>
      </c>
      <c r="S165" s="183">
        <v>0</v>
      </c>
      <c r="T165" s="183">
        <v>0</v>
      </c>
      <c r="U165" s="183">
        <v>0</v>
      </c>
      <c r="V165" s="183">
        <v>0</v>
      </c>
      <c r="W165" s="183">
        <v>0</v>
      </c>
      <c r="X165" s="183">
        <v>0</v>
      </c>
      <c r="Y165" s="183">
        <v>0</v>
      </c>
      <c r="Z165" s="183">
        <v>0</v>
      </c>
      <c r="AA165" s="183">
        <v>0</v>
      </c>
      <c r="AB165" s="183">
        <v>0</v>
      </c>
      <c r="AC165" s="183">
        <v>0</v>
      </c>
      <c r="AD165" s="183">
        <v>0</v>
      </c>
      <c r="AE165" s="183">
        <v>0</v>
      </c>
      <c r="AF165" s="183">
        <v>0</v>
      </c>
      <c r="AG165" s="183">
        <v>0</v>
      </c>
      <c r="AH165" s="183">
        <v>0</v>
      </c>
      <c r="AI165" s="183">
        <v>0</v>
      </c>
      <c r="AJ165" s="183"/>
      <c r="AK165" s="183"/>
    </row>
    <row r="166" spans="1:37" ht="16.350000000000001" customHeight="1">
      <c r="A166" s="182" t="s">
        <v>330</v>
      </c>
      <c r="B166" s="183">
        <v>0</v>
      </c>
      <c r="C166" s="183">
        <v>0</v>
      </c>
      <c r="D166" s="183">
        <v>0</v>
      </c>
      <c r="E166" s="183">
        <v>0</v>
      </c>
      <c r="F166" s="183">
        <v>0</v>
      </c>
      <c r="G166" s="183">
        <v>0</v>
      </c>
      <c r="H166" s="183">
        <v>0</v>
      </c>
      <c r="I166" s="183">
        <v>0</v>
      </c>
      <c r="J166" s="183">
        <v>0</v>
      </c>
      <c r="K166" s="183">
        <v>0</v>
      </c>
      <c r="L166" s="183">
        <v>0</v>
      </c>
      <c r="M166" s="183">
        <v>0</v>
      </c>
      <c r="N166" s="183">
        <v>0</v>
      </c>
      <c r="O166" s="183">
        <v>0</v>
      </c>
      <c r="P166" s="183">
        <v>0</v>
      </c>
      <c r="Q166" s="183">
        <v>0</v>
      </c>
      <c r="R166" s="183">
        <v>0</v>
      </c>
      <c r="S166" s="183">
        <v>0</v>
      </c>
      <c r="T166" s="183">
        <v>0</v>
      </c>
      <c r="U166" s="183">
        <v>0</v>
      </c>
      <c r="V166" s="183">
        <v>0</v>
      </c>
      <c r="W166" s="183">
        <v>0</v>
      </c>
      <c r="X166" s="183">
        <v>0</v>
      </c>
      <c r="Y166" s="183">
        <v>0</v>
      </c>
      <c r="Z166" s="183">
        <v>0</v>
      </c>
      <c r="AA166" s="183">
        <v>0</v>
      </c>
      <c r="AB166" s="183">
        <v>0</v>
      </c>
      <c r="AC166" s="183">
        <v>0</v>
      </c>
      <c r="AD166" s="183">
        <v>0</v>
      </c>
      <c r="AE166" s="183">
        <v>0</v>
      </c>
      <c r="AF166" s="183">
        <v>0</v>
      </c>
      <c r="AG166" s="183">
        <v>0</v>
      </c>
      <c r="AH166" s="183">
        <v>0</v>
      </c>
      <c r="AI166" s="183">
        <v>0</v>
      </c>
      <c r="AJ166" s="183"/>
      <c r="AK166" s="183"/>
    </row>
    <row r="167" spans="1:37" ht="16.350000000000001" customHeight="1">
      <c r="A167" s="182" t="s">
        <v>331</v>
      </c>
      <c r="B167" s="183">
        <v>0</v>
      </c>
      <c r="C167" s="183">
        <v>0</v>
      </c>
      <c r="D167" s="183">
        <v>0</v>
      </c>
      <c r="E167" s="183">
        <v>0</v>
      </c>
      <c r="F167" s="183">
        <v>0</v>
      </c>
      <c r="G167" s="183">
        <v>0</v>
      </c>
      <c r="H167" s="183">
        <v>0</v>
      </c>
      <c r="I167" s="183">
        <v>0</v>
      </c>
      <c r="J167" s="183">
        <v>0</v>
      </c>
      <c r="K167" s="183">
        <v>0</v>
      </c>
      <c r="L167" s="183">
        <v>0</v>
      </c>
      <c r="M167" s="183">
        <v>0</v>
      </c>
      <c r="N167" s="183">
        <v>0</v>
      </c>
      <c r="O167" s="183">
        <v>0</v>
      </c>
      <c r="P167" s="183">
        <v>0</v>
      </c>
      <c r="Q167" s="183">
        <v>0</v>
      </c>
      <c r="R167" s="183">
        <v>0</v>
      </c>
      <c r="S167" s="183">
        <v>0</v>
      </c>
      <c r="T167" s="183">
        <v>0</v>
      </c>
      <c r="U167" s="183">
        <v>0</v>
      </c>
      <c r="V167" s="183">
        <v>0</v>
      </c>
      <c r="W167" s="183">
        <v>0</v>
      </c>
      <c r="X167" s="183">
        <v>0</v>
      </c>
      <c r="Y167" s="183">
        <v>0</v>
      </c>
      <c r="Z167" s="183">
        <v>0</v>
      </c>
      <c r="AA167" s="183">
        <v>0</v>
      </c>
      <c r="AB167" s="183">
        <v>0</v>
      </c>
      <c r="AC167" s="183">
        <v>0</v>
      </c>
      <c r="AD167" s="183">
        <v>0</v>
      </c>
      <c r="AE167" s="183">
        <v>0</v>
      </c>
      <c r="AF167" s="183">
        <v>0</v>
      </c>
      <c r="AG167" s="183">
        <v>0</v>
      </c>
      <c r="AH167" s="183">
        <v>0</v>
      </c>
      <c r="AI167" s="183">
        <v>0</v>
      </c>
      <c r="AJ167" s="183"/>
      <c r="AK167" s="183"/>
    </row>
    <row r="168" spans="1:37" ht="16.350000000000001" customHeight="1">
      <c r="A168" s="182" t="s">
        <v>332</v>
      </c>
      <c r="B168" s="183">
        <v>0</v>
      </c>
      <c r="C168" s="183">
        <v>0</v>
      </c>
      <c r="D168" s="183">
        <v>0</v>
      </c>
      <c r="E168" s="183">
        <v>0</v>
      </c>
      <c r="F168" s="183">
        <v>0</v>
      </c>
      <c r="G168" s="183">
        <v>0</v>
      </c>
      <c r="H168" s="183">
        <v>0</v>
      </c>
      <c r="I168" s="183">
        <v>0</v>
      </c>
      <c r="J168" s="183">
        <v>0</v>
      </c>
      <c r="K168" s="183">
        <v>0</v>
      </c>
      <c r="L168" s="183">
        <v>0</v>
      </c>
      <c r="M168" s="183">
        <v>0</v>
      </c>
      <c r="N168" s="183">
        <v>0</v>
      </c>
      <c r="O168" s="183">
        <v>0</v>
      </c>
      <c r="P168" s="183">
        <v>0</v>
      </c>
      <c r="Q168" s="183">
        <v>0</v>
      </c>
      <c r="R168" s="183">
        <v>0</v>
      </c>
      <c r="S168" s="183">
        <v>0</v>
      </c>
      <c r="T168" s="183">
        <v>0</v>
      </c>
      <c r="U168" s="183">
        <v>0</v>
      </c>
      <c r="V168" s="183">
        <v>0</v>
      </c>
      <c r="W168" s="183">
        <v>0</v>
      </c>
      <c r="X168" s="183">
        <v>0</v>
      </c>
      <c r="Y168" s="183">
        <v>0</v>
      </c>
      <c r="Z168" s="183">
        <v>0</v>
      </c>
      <c r="AA168" s="183">
        <v>0</v>
      </c>
      <c r="AB168" s="183">
        <v>0</v>
      </c>
      <c r="AC168" s="183">
        <v>0</v>
      </c>
      <c r="AD168" s="183">
        <v>0</v>
      </c>
      <c r="AE168" s="183">
        <v>0</v>
      </c>
      <c r="AF168" s="183">
        <v>0</v>
      </c>
      <c r="AG168" s="183">
        <v>0</v>
      </c>
      <c r="AH168" s="183">
        <v>0</v>
      </c>
      <c r="AI168" s="183">
        <v>0</v>
      </c>
      <c r="AJ168" s="183"/>
      <c r="AK168" s="183"/>
    </row>
    <row r="169" spans="1:37" ht="16.350000000000001" customHeight="1">
      <c r="A169" s="182" t="s">
        <v>333</v>
      </c>
      <c r="B169" s="183">
        <v>0</v>
      </c>
      <c r="C169" s="183">
        <v>0</v>
      </c>
      <c r="D169" s="183">
        <v>0</v>
      </c>
      <c r="E169" s="183">
        <v>0</v>
      </c>
      <c r="F169" s="183">
        <v>0</v>
      </c>
      <c r="G169" s="183">
        <v>0</v>
      </c>
      <c r="H169" s="183">
        <v>0</v>
      </c>
      <c r="I169" s="183">
        <v>0</v>
      </c>
      <c r="J169" s="183">
        <v>0</v>
      </c>
      <c r="K169" s="183">
        <v>0</v>
      </c>
      <c r="L169" s="183">
        <v>0</v>
      </c>
      <c r="M169" s="183">
        <v>0</v>
      </c>
      <c r="N169" s="183">
        <v>0</v>
      </c>
      <c r="O169" s="183">
        <v>0</v>
      </c>
      <c r="P169" s="183">
        <v>0</v>
      </c>
      <c r="Q169" s="183">
        <v>0</v>
      </c>
      <c r="R169" s="183">
        <v>0</v>
      </c>
      <c r="S169" s="183">
        <v>0</v>
      </c>
      <c r="T169" s="183">
        <v>0</v>
      </c>
      <c r="U169" s="183">
        <v>0</v>
      </c>
      <c r="V169" s="183">
        <v>0</v>
      </c>
      <c r="W169" s="183">
        <v>0</v>
      </c>
      <c r="X169" s="183">
        <v>0</v>
      </c>
      <c r="Y169" s="183">
        <v>0</v>
      </c>
      <c r="Z169" s="183">
        <v>0</v>
      </c>
      <c r="AA169" s="183">
        <v>0</v>
      </c>
      <c r="AB169" s="183">
        <v>0</v>
      </c>
      <c r="AC169" s="183">
        <v>0</v>
      </c>
      <c r="AD169" s="183">
        <v>0</v>
      </c>
      <c r="AE169" s="183">
        <v>0</v>
      </c>
      <c r="AF169" s="183">
        <v>0</v>
      </c>
      <c r="AG169" s="183">
        <v>0</v>
      </c>
      <c r="AH169" s="183">
        <v>0</v>
      </c>
      <c r="AI169" s="183">
        <v>0</v>
      </c>
      <c r="AJ169" s="183"/>
      <c r="AK169" s="183"/>
    </row>
    <row r="170" spans="1:37" ht="16.350000000000001" customHeight="1">
      <c r="A170" s="182" t="s">
        <v>334</v>
      </c>
      <c r="B170" s="183">
        <v>0</v>
      </c>
      <c r="C170" s="183">
        <v>0</v>
      </c>
      <c r="D170" s="183">
        <v>0</v>
      </c>
      <c r="E170" s="183">
        <v>0</v>
      </c>
      <c r="F170" s="183">
        <v>0</v>
      </c>
      <c r="G170" s="183">
        <v>0</v>
      </c>
      <c r="H170" s="183">
        <v>0</v>
      </c>
      <c r="I170" s="183">
        <v>0</v>
      </c>
      <c r="J170" s="183">
        <v>0</v>
      </c>
      <c r="K170" s="183">
        <v>0</v>
      </c>
      <c r="L170" s="183">
        <v>0</v>
      </c>
      <c r="M170" s="183">
        <v>0</v>
      </c>
      <c r="N170" s="183">
        <v>0</v>
      </c>
      <c r="O170" s="183">
        <v>0</v>
      </c>
      <c r="P170" s="183">
        <v>0</v>
      </c>
      <c r="Q170" s="183">
        <v>0</v>
      </c>
      <c r="R170" s="183">
        <v>0</v>
      </c>
      <c r="S170" s="183">
        <v>0</v>
      </c>
      <c r="T170" s="183">
        <v>0</v>
      </c>
      <c r="U170" s="183">
        <v>0</v>
      </c>
      <c r="V170" s="183">
        <v>0</v>
      </c>
      <c r="W170" s="183">
        <v>0</v>
      </c>
      <c r="X170" s="183">
        <v>0</v>
      </c>
      <c r="Y170" s="183">
        <v>0</v>
      </c>
      <c r="Z170" s="183">
        <v>0</v>
      </c>
      <c r="AA170" s="183">
        <v>0</v>
      </c>
      <c r="AB170" s="183">
        <v>0</v>
      </c>
      <c r="AC170" s="183">
        <v>0</v>
      </c>
      <c r="AD170" s="183">
        <v>0</v>
      </c>
      <c r="AE170" s="183">
        <v>0</v>
      </c>
      <c r="AF170" s="183">
        <v>0</v>
      </c>
      <c r="AG170" s="183">
        <v>0</v>
      </c>
      <c r="AH170" s="183">
        <v>0</v>
      </c>
      <c r="AI170" s="183">
        <v>0</v>
      </c>
      <c r="AJ170" s="183"/>
      <c r="AK170" s="183"/>
    </row>
    <row r="171" spans="1:37" ht="16.350000000000001" customHeight="1">
      <c r="A171" s="182" t="s">
        <v>335</v>
      </c>
      <c r="B171" s="183">
        <v>0</v>
      </c>
      <c r="C171" s="183">
        <v>0</v>
      </c>
      <c r="D171" s="183">
        <v>0</v>
      </c>
      <c r="E171" s="183">
        <v>0</v>
      </c>
      <c r="F171" s="183">
        <v>0</v>
      </c>
      <c r="G171" s="183">
        <v>0</v>
      </c>
      <c r="H171" s="183">
        <v>0</v>
      </c>
      <c r="I171" s="183">
        <v>0</v>
      </c>
      <c r="J171" s="183">
        <v>0</v>
      </c>
      <c r="K171" s="183">
        <v>0</v>
      </c>
      <c r="L171" s="183">
        <v>0</v>
      </c>
      <c r="M171" s="183">
        <v>0</v>
      </c>
      <c r="N171" s="183">
        <v>0</v>
      </c>
      <c r="O171" s="183">
        <v>0</v>
      </c>
      <c r="P171" s="183">
        <v>0</v>
      </c>
      <c r="Q171" s="183">
        <v>0</v>
      </c>
      <c r="R171" s="183">
        <v>0</v>
      </c>
      <c r="S171" s="183">
        <v>0</v>
      </c>
      <c r="T171" s="183">
        <v>0</v>
      </c>
      <c r="U171" s="183">
        <v>0</v>
      </c>
      <c r="V171" s="183">
        <v>0</v>
      </c>
      <c r="W171" s="183">
        <v>0</v>
      </c>
      <c r="X171" s="183">
        <v>0</v>
      </c>
      <c r="Y171" s="183">
        <v>0</v>
      </c>
      <c r="Z171" s="183">
        <v>0</v>
      </c>
      <c r="AA171" s="183">
        <v>0</v>
      </c>
      <c r="AB171" s="183">
        <v>0</v>
      </c>
      <c r="AC171" s="183">
        <v>0</v>
      </c>
      <c r="AD171" s="183">
        <v>0</v>
      </c>
      <c r="AE171" s="183">
        <v>0</v>
      </c>
      <c r="AF171" s="183">
        <v>0</v>
      </c>
      <c r="AG171" s="183">
        <v>0</v>
      </c>
      <c r="AH171" s="183">
        <v>0</v>
      </c>
      <c r="AI171" s="183">
        <v>0</v>
      </c>
      <c r="AJ171" s="183"/>
      <c r="AK171" s="183"/>
    </row>
    <row r="172" spans="1:37" ht="16.350000000000001" customHeight="1">
      <c r="A172" s="182" t="s">
        <v>336</v>
      </c>
      <c r="B172" s="183">
        <v>0</v>
      </c>
      <c r="C172" s="183">
        <v>0</v>
      </c>
      <c r="D172" s="183">
        <v>0</v>
      </c>
      <c r="E172" s="183">
        <v>0</v>
      </c>
      <c r="F172" s="183">
        <v>0</v>
      </c>
      <c r="G172" s="183">
        <v>0</v>
      </c>
      <c r="H172" s="183">
        <v>0</v>
      </c>
      <c r="I172" s="183">
        <v>0</v>
      </c>
      <c r="J172" s="183">
        <v>0</v>
      </c>
      <c r="K172" s="183">
        <v>0</v>
      </c>
      <c r="L172" s="183">
        <v>0</v>
      </c>
      <c r="M172" s="183">
        <v>0</v>
      </c>
      <c r="N172" s="183">
        <v>0</v>
      </c>
      <c r="O172" s="183">
        <v>0</v>
      </c>
      <c r="P172" s="183">
        <v>0</v>
      </c>
      <c r="Q172" s="183">
        <v>0</v>
      </c>
      <c r="R172" s="183">
        <v>0</v>
      </c>
      <c r="S172" s="183">
        <v>0</v>
      </c>
      <c r="T172" s="183">
        <v>0</v>
      </c>
      <c r="U172" s="183">
        <v>0</v>
      </c>
      <c r="V172" s="183">
        <v>0</v>
      </c>
      <c r="W172" s="183">
        <v>0</v>
      </c>
      <c r="X172" s="183">
        <v>0</v>
      </c>
      <c r="Y172" s="183">
        <v>0</v>
      </c>
      <c r="Z172" s="183">
        <v>0</v>
      </c>
      <c r="AA172" s="183">
        <v>0</v>
      </c>
      <c r="AB172" s="183">
        <v>0</v>
      </c>
      <c r="AC172" s="183">
        <v>0</v>
      </c>
      <c r="AD172" s="183">
        <v>0</v>
      </c>
      <c r="AE172" s="183">
        <v>0</v>
      </c>
      <c r="AF172" s="183">
        <v>0</v>
      </c>
      <c r="AG172" s="183">
        <v>0</v>
      </c>
      <c r="AH172" s="183">
        <v>0</v>
      </c>
      <c r="AI172" s="183">
        <v>0</v>
      </c>
      <c r="AJ172" s="183"/>
      <c r="AK172" s="183"/>
    </row>
    <row r="173" spans="1:37" ht="16.350000000000001" customHeight="1">
      <c r="A173" s="182" t="s">
        <v>337</v>
      </c>
      <c r="B173" s="183">
        <v>0</v>
      </c>
      <c r="C173" s="183">
        <v>0</v>
      </c>
      <c r="D173" s="183">
        <v>0</v>
      </c>
      <c r="E173" s="183">
        <v>0</v>
      </c>
      <c r="F173" s="183">
        <v>0</v>
      </c>
      <c r="G173" s="183">
        <v>0</v>
      </c>
      <c r="H173" s="183">
        <v>0</v>
      </c>
      <c r="I173" s="183">
        <v>0</v>
      </c>
      <c r="J173" s="183">
        <v>0</v>
      </c>
      <c r="K173" s="183">
        <v>0</v>
      </c>
      <c r="L173" s="183">
        <v>0</v>
      </c>
      <c r="M173" s="183">
        <v>0</v>
      </c>
      <c r="N173" s="183">
        <v>0</v>
      </c>
      <c r="O173" s="183">
        <v>0</v>
      </c>
      <c r="P173" s="183">
        <v>0</v>
      </c>
      <c r="Q173" s="183">
        <v>0</v>
      </c>
      <c r="R173" s="183">
        <v>0</v>
      </c>
      <c r="S173" s="183">
        <v>0</v>
      </c>
      <c r="T173" s="183">
        <v>0</v>
      </c>
      <c r="U173" s="183">
        <v>0</v>
      </c>
      <c r="V173" s="183">
        <v>0</v>
      </c>
      <c r="W173" s="183">
        <v>0</v>
      </c>
      <c r="X173" s="183">
        <v>0</v>
      </c>
      <c r="Y173" s="183">
        <v>0</v>
      </c>
      <c r="Z173" s="183">
        <v>0</v>
      </c>
      <c r="AA173" s="183">
        <v>0</v>
      </c>
      <c r="AB173" s="183">
        <v>0</v>
      </c>
      <c r="AC173" s="183">
        <v>0</v>
      </c>
      <c r="AD173" s="183">
        <v>0</v>
      </c>
      <c r="AE173" s="183">
        <v>0</v>
      </c>
      <c r="AF173" s="183">
        <v>0</v>
      </c>
      <c r="AG173" s="183">
        <v>0</v>
      </c>
      <c r="AH173" s="183">
        <v>0</v>
      </c>
      <c r="AI173" s="183">
        <v>0</v>
      </c>
      <c r="AJ173" s="183"/>
      <c r="AK173" s="183"/>
    </row>
    <row r="174" spans="1:37" ht="16.350000000000001" customHeight="1">
      <c r="A174" s="182" t="s">
        <v>338</v>
      </c>
      <c r="B174" s="183">
        <v>0</v>
      </c>
      <c r="C174" s="183">
        <v>0</v>
      </c>
      <c r="D174" s="183">
        <v>0</v>
      </c>
      <c r="E174" s="183">
        <v>0</v>
      </c>
      <c r="F174" s="183">
        <v>0</v>
      </c>
      <c r="G174" s="183">
        <v>0</v>
      </c>
      <c r="H174" s="183">
        <v>0</v>
      </c>
      <c r="I174" s="183">
        <v>0</v>
      </c>
      <c r="J174" s="183">
        <v>0</v>
      </c>
      <c r="K174" s="183">
        <v>0</v>
      </c>
      <c r="L174" s="183">
        <v>0</v>
      </c>
      <c r="M174" s="183">
        <v>0</v>
      </c>
      <c r="N174" s="183">
        <v>0</v>
      </c>
      <c r="O174" s="183">
        <v>0</v>
      </c>
      <c r="P174" s="183">
        <v>0</v>
      </c>
      <c r="Q174" s="183">
        <v>0</v>
      </c>
      <c r="R174" s="183">
        <v>0</v>
      </c>
      <c r="S174" s="183">
        <v>0</v>
      </c>
      <c r="T174" s="183">
        <v>0</v>
      </c>
      <c r="U174" s="183">
        <v>0</v>
      </c>
      <c r="V174" s="183">
        <v>0</v>
      </c>
      <c r="W174" s="183">
        <v>0</v>
      </c>
      <c r="X174" s="183">
        <v>0</v>
      </c>
      <c r="Y174" s="183">
        <v>0</v>
      </c>
      <c r="Z174" s="183">
        <v>0</v>
      </c>
      <c r="AA174" s="183">
        <v>0</v>
      </c>
      <c r="AB174" s="183">
        <v>0</v>
      </c>
      <c r="AC174" s="183">
        <v>0</v>
      </c>
      <c r="AD174" s="183">
        <v>0</v>
      </c>
      <c r="AE174" s="183">
        <v>0</v>
      </c>
      <c r="AF174" s="183">
        <v>0</v>
      </c>
      <c r="AG174" s="183">
        <v>0</v>
      </c>
      <c r="AH174" s="183">
        <v>0</v>
      </c>
      <c r="AI174" s="183">
        <v>0</v>
      </c>
      <c r="AJ174" s="183"/>
      <c r="AK174" s="183"/>
    </row>
    <row r="175" spans="1:37" ht="16.350000000000001" customHeight="1">
      <c r="A175" s="182" t="s">
        <v>339</v>
      </c>
      <c r="B175" s="183">
        <v>0</v>
      </c>
      <c r="C175" s="183">
        <v>0</v>
      </c>
      <c r="D175" s="183">
        <v>0</v>
      </c>
      <c r="E175" s="183">
        <v>0</v>
      </c>
      <c r="F175" s="183">
        <v>0</v>
      </c>
      <c r="G175" s="183">
        <v>0</v>
      </c>
      <c r="H175" s="183">
        <v>0</v>
      </c>
      <c r="I175" s="183">
        <v>0</v>
      </c>
      <c r="J175" s="183">
        <v>0</v>
      </c>
      <c r="K175" s="183">
        <v>0</v>
      </c>
      <c r="L175" s="183">
        <v>0</v>
      </c>
      <c r="M175" s="183">
        <v>0</v>
      </c>
      <c r="N175" s="183">
        <v>0</v>
      </c>
      <c r="O175" s="183">
        <v>0</v>
      </c>
      <c r="P175" s="183">
        <v>0</v>
      </c>
      <c r="Q175" s="183">
        <v>0</v>
      </c>
      <c r="R175" s="183">
        <v>0</v>
      </c>
      <c r="S175" s="183">
        <v>0</v>
      </c>
      <c r="T175" s="183">
        <v>0</v>
      </c>
      <c r="U175" s="183">
        <v>0</v>
      </c>
      <c r="V175" s="183">
        <v>0</v>
      </c>
      <c r="W175" s="183">
        <v>0</v>
      </c>
      <c r="X175" s="183">
        <v>0</v>
      </c>
      <c r="Y175" s="183">
        <v>0</v>
      </c>
      <c r="Z175" s="183">
        <v>0</v>
      </c>
      <c r="AA175" s="183">
        <v>0</v>
      </c>
      <c r="AB175" s="183">
        <v>0</v>
      </c>
      <c r="AC175" s="183">
        <v>0</v>
      </c>
      <c r="AD175" s="183">
        <v>0</v>
      </c>
      <c r="AE175" s="183">
        <v>0</v>
      </c>
      <c r="AF175" s="183">
        <v>0</v>
      </c>
      <c r="AG175" s="183">
        <v>0</v>
      </c>
      <c r="AH175" s="183">
        <v>0</v>
      </c>
      <c r="AI175" s="183">
        <v>0</v>
      </c>
      <c r="AJ175" s="183"/>
      <c r="AK175" s="183"/>
    </row>
    <row r="176" spans="1:37" ht="16.350000000000001" customHeight="1">
      <c r="A176" s="182" t="s">
        <v>340</v>
      </c>
      <c r="B176" s="183">
        <v>0</v>
      </c>
      <c r="C176" s="183">
        <v>0</v>
      </c>
      <c r="D176" s="183">
        <v>0</v>
      </c>
      <c r="E176" s="183">
        <v>0</v>
      </c>
      <c r="F176" s="183">
        <v>0</v>
      </c>
      <c r="G176" s="183">
        <v>0</v>
      </c>
      <c r="H176" s="183">
        <v>0</v>
      </c>
      <c r="I176" s="183">
        <v>0</v>
      </c>
      <c r="J176" s="183">
        <v>0</v>
      </c>
      <c r="K176" s="183">
        <v>0</v>
      </c>
      <c r="L176" s="183">
        <v>0</v>
      </c>
      <c r="M176" s="183">
        <v>0</v>
      </c>
      <c r="N176" s="183">
        <v>0</v>
      </c>
      <c r="O176" s="183">
        <v>0</v>
      </c>
      <c r="P176" s="183">
        <v>0</v>
      </c>
      <c r="Q176" s="183">
        <v>0</v>
      </c>
      <c r="R176" s="183">
        <v>0</v>
      </c>
      <c r="S176" s="183">
        <v>0</v>
      </c>
      <c r="T176" s="183">
        <v>0</v>
      </c>
      <c r="U176" s="183">
        <v>0</v>
      </c>
      <c r="V176" s="183">
        <v>0</v>
      </c>
      <c r="W176" s="183">
        <v>0</v>
      </c>
      <c r="X176" s="183">
        <v>0</v>
      </c>
      <c r="Y176" s="183">
        <v>0</v>
      </c>
      <c r="Z176" s="183">
        <v>0</v>
      </c>
      <c r="AA176" s="183">
        <v>0</v>
      </c>
      <c r="AB176" s="183">
        <v>0</v>
      </c>
      <c r="AC176" s="183">
        <v>0</v>
      </c>
      <c r="AD176" s="183">
        <v>0</v>
      </c>
      <c r="AE176" s="183">
        <v>0</v>
      </c>
      <c r="AF176" s="183">
        <v>0</v>
      </c>
      <c r="AG176" s="183">
        <v>0</v>
      </c>
      <c r="AH176" s="183">
        <v>0</v>
      </c>
      <c r="AI176" s="183">
        <v>0</v>
      </c>
      <c r="AJ176" s="183"/>
      <c r="AK176" s="183"/>
    </row>
    <row r="177" spans="1:37" ht="16.350000000000001" customHeight="1">
      <c r="A177" s="182" t="s">
        <v>341</v>
      </c>
      <c r="B177" s="183">
        <v>0</v>
      </c>
      <c r="C177" s="183">
        <v>0</v>
      </c>
      <c r="D177" s="183">
        <v>0</v>
      </c>
      <c r="E177" s="183">
        <v>0</v>
      </c>
      <c r="F177" s="183">
        <v>0</v>
      </c>
      <c r="G177" s="183">
        <v>0</v>
      </c>
      <c r="H177" s="183">
        <v>0</v>
      </c>
      <c r="I177" s="183">
        <v>0</v>
      </c>
      <c r="J177" s="183">
        <v>0</v>
      </c>
      <c r="K177" s="183">
        <v>0</v>
      </c>
      <c r="L177" s="183">
        <v>0</v>
      </c>
      <c r="M177" s="183">
        <v>0</v>
      </c>
      <c r="N177" s="183">
        <v>0</v>
      </c>
      <c r="O177" s="183">
        <v>0</v>
      </c>
      <c r="P177" s="183">
        <v>0</v>
      </c>
      <c r="Q177" s="183">
        <v>0</v>
      </c>
      <c r="R177" s="183">
        <v>0</v>
      </c>
      <c r="S177" s="183">
        <v>0</v>
      </c>
      <c r="T177" s="183">
        <v>0</v>
      </c>
      <c r="U177" s="183">
        <v>0</v>
      </c>
      <c r="V177" s="183">
        <v>0</v>
      </c>
      <c r="W177" s="183">
        <v>0</v>
      </c>
      <c r="X177" s="183">
        <v>0</v>
      </c>
      <c r="Y177" s="183">
        <v>0</v>
      </c>
      <c r="Z177" s="183">
        <v>0</v>
      </c>
      <c r="AA177" s="183">
        <v>0</v>
      </c>
      <c r="AB177" s="183">
        <v>0</v>
      </c>
      <c r="AC177" s="183">
        <v>0</v>
      </c>
      <c r="AD177" s="183">
        <v>0</v>
      </c>
      <c r="AE177" s="183">
        <v>0</v>
      </c>
      <c r="AF177" s="183">
        <v>0</v>
      </c>
      <c r="AG177" s="183">
        <v>0</v>
      </c>
      <c r="AH177" s="183">
        <v>0</v>
      </c>
      <c r="AI177" s="183">
        <v>0</v>
      </c>
      <c r="AJ177" s="183"/>
      <c r="AK177" s="183"/>
    </row>
    <row r="178" spans="1:37" ht="16.350000000000001" customHeight="1">
      <c r="A178" s="182" t="s">
        <v>342</v>
      </c>
      <c r="B178" s="183">
        <v>0</v>
      </c>
      <c r="C178" s="183">
        <v>0</v>
      </c>
      <c r="D178" s="183">
        <v>0</v>
      </c>
      <c r="E178" s="183">
        <v>0</v>
      </c>
      <c r="F178" s="183">
        <v>0</v>
      </c>
      <c r="G178" s="183">
        <v>0</v>
      </c>
      <c r="H178" s="183">
        <v>0</v>
      </c>
      <c r="I178" s="183">
        <v>0</v>
      </c>
      <c r="J178" s="183">
        <v>0</v>
      </c>
      <c r="K178" s="183">
        <v>0</v>
      </c>
      <c r="L178" s="183">
        <v>0</v>
      </c>
      <c r="M178" s="183">
        <v>0</v>
      </c>
      <c r="N178" s="183">
        <v>0</v>
      </c>
      <c r="O178" s="183">
        <v>0</v>
      </c>
      <c r="P178" s="183">
        <v>0</v>
      </c>
      <c r="Q178" s="183">
        <v>0</v>
      </c>
      <c r="R178" s="183">
        <v>0</v>
      </c>
      <c r="S178" s="183">
        <v>0</v>
      </c>
      <c r="T178" s="183">
        <v>0</v>
      </c>
      <c r="U178" s="183">
        <v>0</v>
      </c>
      <c r="V178" s="183">
        <v>0</v>
      </c>
      <c r="W178" s="183">
        <v>0</v>
      </c>
      <c r="X178" s="183">
        <v>0</v>
      </c>
      <c r="Y178" s="183">
        <v>0</v>
      </c>
      <c r="Z178" s="183">
        <v>0</v>
      </c>
      <c r="AA178" s="183">
        <v>0</v>
      </c>
      <c r="AB178" s="183">
        <v>0</v>
      </c>
      <c r="AC178" s="183">
        <v>0</v>
      </c>
      <c r="AD178" s="183">
        <v>0</v>
      </c>
      <c r="AE178" s="183">
        <v>0</v>
      </c>
      <c r="AF178" s="183">
        <v>0</v>
      </c>
      <c r="AG178" s="183">
        <v>0</v>
      </c>
      <c r="AH178" s="183">
        <v>0</v>
      </c>
      <c r="AI178" s="183">
        <v>0</v>
      </c>
      <c r="AJ178" s="183"/>
      <c r="AK178" s="183"/>
    </row>
    <row r="179" spans="1:37" ht="16.350000000000001" customHeight="1">
      <c r="A179" s="182" t="s">
        <v>343</v>
      </c>
      <c r="B179" s="183">
        <v>0</v>
      </c>
      <c r="C179" s="183">
        <v>0</v>
      </c>
      <c r="D179" s="183">
        <v>0</v>
      </c>
      <c r="E179" s="183">
        <v>0</v>
      </c>
      <c r="F179" s="183">
        <v>0</v>
      </c>
      <c r="G179" s="183">
        <v>0</v>
      </c>
      <c r="H179" s="183">
        <v>0</v>
      </c>
      <c r="I179" s="183">
        <v>0</v>
      </c>
      <c r="J179" s="183">
        <v>0</v>
      </c>
      <c r="K179" s="183">
        <v>0</v>
      </c>
      <c r="L179" s="183">
        <v>0</v>
      </c>
      <c r="M179" s="183">
        <v>0</v>
      </c>
      <c r="N179" s="183">
        <v>0</v>
      </c>
      <c r="O179" s="183">
        <v>0</v>
      </c>
      <c r="P179" s="183">
        <v>0</v>
      </c>
      <c r="Q179" s="183">
        <v>0</v>
      </c>
      <c r="R179" s="183">
        <v>0</v>
      </c>
      <c r="S179" s="183">
        <v>0</v>
      </c>
      <c r="T179" s="183">
        <v>0</v>
      </c>
      <c r="U179" s="183">
        <v>0</v>
      </c>
      <c r="V179" s="183">
        <v>0</v>
      </c>
      <c r="W179" s="183">
        <v>0</v>
      </c>
      <c r="X179" s="183">
        <v>0</v>
      </c>
      <c r="Y179" s="183">
        <v>0</v>
      </c>
      <c r="Z179" s="183">
        <v>0</v>
      </c>
      <c r="AA179" s="183">
        <v>0</v>
      </c>
      <c r="AB179" s="183">
        <v>0</v>
      </c>
      <c r="AC179" s="183">
        <v>0</v>
      </c>
      <c r="AD179" s="183">
        <v>0</v>
      </c>
      <c r="AE179" s="183">
        <v>0</v>
      </c>
      <c r="AF179" s="183">
        <v>0</v>
      </c>
      <c r="AG179" s="183">
        <v>0</v>
      </c>
      <c r="AH179" s="183">
        <v>0</v>
      </c>
      <c r="AI179" s="183">
        <v>0</v>
      </c>
      <c r="AJ179" s="183"/>
      <c r="AK179" s="183"/>
    </row>
    <row r="180" spans="1:37" ht="16.350000000000001" customHeight="1">
      <c r="A180" s="182" t="s">
        <v>344</v>
      </c>
      <c r="B180" s="183">
        <v>0</v>
      </c>
      <c r="C180" s="183">
        <v>0</v>
      </c>
      <c r="D180" s="183">
        <v>0</v>
      </c>
      <c r="E180" s="183">
        <v>0</v>
      </c>
      <c r="F180" s="183">
        <v>0</v>
      </c>
      <c r="G180" s="183">
        <v>0</v>
      </c>
      <c r="H180" s="183">
        <v>0</v>
      </c>
      <c r="I180" s="183">
        <v>0</v>
      </c>
      <c r="J180" s="183">
        <v>0</v>
      </c>
      <c r="K180" s="183">
        <v>0</v>
      </c>
      <c r="L180" s="183">
        <v>0</v>
      </c>
      <c r="M180" s="183">
        <v>0</v>
      </c>
      <c r="N180" s="183">
        <v>0</v>
      </c>
      <c r="O180" s="183">
        <v>0</v>
      </c>
      <c r="P180" s="183">
        <v>0</v>
      </c>
      <c r="Q180" s="183">
        <v>0</v>
      </c>
      <c r="R180" s="183">
        <v>0</v>
      </c>
      <c r="S180" s="183">
        <v>0</v>
      </c>
      <c r="T180" s="183">
        <v>0</v>
      </c>
      <c r="U180" s="183">
        <v>0</v>
      </c>
      <c r="V180" s="183">
        <v>0</v>
      </c>
      <c r="W180" s="183">
        <v>0</v>
      </c>
      <c r="X180" s="183">
        <v>0</v>
      </c>
      <c r="Y180" s="183">
        <v>0</v>
      </c>
      <c r="Z180" s="183">
        <v>0</v>
      </c>
      <c r="AA180" s="183">
        <v>0</v>
      </c>
      <c r="AB180" s="183">
        <v>0</v>
      </c>
      <c r="AC180" s="183">
        <v>0</v>
      </c>
      <c r="AD180" s="183">
        <v>0</v>
      </c>
      <c r="AE180" s="183">
        <v>0</v>
      </c>
      <c r="AF180" s="183">
        <v>0</v>
      </c>
      <c r="AG180" s="183">
        <v>0</v>
      </c>
      <c r="AH180" s="183">
        <v>0</v>
      </c>
      <c r="AI180" s="183">
        <v>0</v>
      </c>
      <c r="AJ180" s="183"/>
      <c r="AK180" s="183"/>
    </row>
    <row r="181" spans="1:37" ht="16.350000000000001" customHeight="1">
      <c r="A181" s="182" t="s">
        <v>345</v>
      </c>
      <c r="B181" s="183">
        <v>0</v>
      </c>
      <c r="C181" s="183">
        <v>0</v>
      </c>
      <c r="D181" s="183">
        <v>0</v>
      </c>
      <c r="E181" s="183">
        <v>0</v>
      </c>
      <c r="F181" s="183">
        <v>0</v>
      </c>
      <c r="G181" s="183">
        <v>0</v>
      </c>
      <c r="H181" s="183">
        <v>0</v>
      </c>
      <c r="I181" s="183">
        <v>0</v>
      </c>
      <c r="J181" s="183">
        <v>0</v>
      </c>
      <c r="K181" s="183">
        <v>0</v>
      </c>
      <c r="L181" s="183">
        <v>0</v>
      </c>
      <c r="M181" s="183">
        <v>0</v>
      </c>
      <c r="N181" s="183">
        <v>0</v>
      </c>
      <c r="O181" s="183">
        <v>0</v>
      </c>
      <c r="P181" s="183">
        <v>0</v>
      </c>
      <c r="Q181" s="183">
        <v>0</v>
      </c>
      <c r="R181" s="183">
        <v>0</v>
      </c>
      <c r="S181" s="183">
        <v>0</v>
      </c>
      <c r="T181" s="183">
        <v>0</v>
      </c>
      <c r="U181" s="183">
        <v>0</v>
      </c>
      <c r="V181" s="183">
        <v>0</v>
      </c>
      <c r="W181" s="183">
        <v>0</v>
      </c>
      <c r="X181" s="183">
        <v>0</v>
      </c>
      <c r="Y181" s="183">
        <v>0</v>
      </c>
      <c r="Z181" s="183">
        <v>0</v>
      </c>
      <c r="AA181" s="183">
        <v>0</v>
      </c>
      <c r="AB181" s="183">
        <v>0</v>
      </c>
      <c r="AC181" s="183">
        <v>0</v>
      </c>
      <c r="AD181" s="183">
        <v>0</v>
      </c>
      <c r="AE181" s="183">
        <v>0</v>
      </c>
      <c r="AF181" s="183">
        <v>0</v>
      </c>
      <c r="AG181" s="183">
        <v>0</v>
      </c>
      <c r="AH181" s="183">
        <v>0</v>
      </c>
      <c r="AI181" s="183">
        <v>0</v>
      </c>
      <c r="AJ181" s="183"/>
      <c r="AK181" s="183"/>
    </row>
    <row r="182" spans="1:37" ht="16.350000000000001" customHeight="1">
      <c r="A182" s="182" t="s">
        <v>346</v>
      </c>
      <c r="B182" s="183">
        <v>0</v>
      </c>
      <c r="C182" s="183">
        <v>0</v>
      </c>
      <c r="D182" s="183">
        <v>0</v>
      </c>
      <c r="E182" s="183">
        <v>0</v>
      </c>
      <c r="F182" s="183">
        <v>0</v>
      </c>
      <c r="G182" s="183">
        <v>0</v>
      </c>
      <c r="H182" s="183">
        <v>0</v>
      </c>
      <c r="I182" s="183">
        <v>0</v>
      </c>
      <c r="J182" s="183">
        <v>0</v>
      </c>
      <c r="K182" s="183">
        <v>0</v>
      </c>
      <c r="L182" s="183">
        <v>0</v>
      </c>
      <c r="M182" s="183">
        <v>0</v>
      </c>
      <c r="N182" s="183">
        <v>0</v>
      </c>
      <c r="O182" s="183">
        <v>0</v>
      </c>
      <c r="P182" s="183">
        <v>0</v>
      </c>
      <c r="Q182" s="183">
        <v>0</v>
      </c>
      <c r="R182" s="183">
        <v>0</v>
      </c>
      <c r="S182" s="183">
        <v>0</v>
      </c>
      <c r="T182" s="183">
        <v>0</v>
      </c>
      <c r="U182" s="183">
        <v>0</v>
      </c>
      <c r="V182" s="183">
        <v>0</v>
      </c>
      <c r="W182" s="183">
        <v>0</v>
      </c>
      <c r="X182" s="183">
        <v>0</v>
      </c>
      <c r="Y182" s="183">
        <v>0</v>
      </c>
      <c r="Z182" s="183">
        <v>0</v>
      </c>
      <c r="AA182" s="183">
        <v>0</v>
      </c>
      <c r="AB182" s="183">
        <v>0</v>
      </c>
      <c r="AC182" s="183">
        <v>0</v>
      </c>
      <c r="AD182" s="183">
        <v>0</v>
      </c>
      <c r="AE182" s="183">
        <v>0</v>
      </c>
      <c r="AF182" s="183">
        <v>0</v>
      </c>
      <c r="AG182" s="183">
        <v>0</v>
      </c>
      <c r="AH182" s="183">
        <v>0</v>
      </c>
      <c r="AI182" s="183">
        <v>0</v>
      </c>
      <c r="AJ182" s="183"/>
      <c r="AK182" s="183"/>
    </row>
    <row r="183" spans="1:37" ht="16.350000000000001" customHeight="1">
      <c r="A183" s="182" t="s">
        <v>347</v>
      </c>
      <c r="B183" s="183">
        <v>0</v>
      </c>
      <c r="C183" s="183">
        <v>0</v>
      </c>
      <c r="D183" s="183">
        <v>0</v>
      </c>
      <c r="E183" s="183">
        <v>0</v>
      </c>
      <c r="F183" s="183">
        <v>0</v>
      </c>
      <c r="G183" s="183">
        <v>0</v>
      </c>
      <c r="H183" s="183">
        <v>0</v>
      </c>
      <c r="I183" s="183">
        <v>0</v>
      </c>
      <c r="J183" s="183">
        <v>0</v>
      </c>
      <c r="K183" s="183">
        <v>0</v>
      </c>
      <c r="L183" s="183">
        <v>0</v>
      </c>
      <c r="M183" s="183">
        <v>0</v>
      </c>
      <c r="N183" s="183">
        <v>0</v>
      </c>
      <c r="O183" s="183">
        <v>0</v>
      </c>
      <c r="P183" s="183">
        <v>0</v>
      </c>
      <c r="Q183" s="183">
        <v>0</v>
      </c>
      <c r="R183" s="183">
        <v>0</v>
      </c>
      <c r="S183" s="183">
        <v>0</v>
      </c>
      <c r="T183" s="183">
        <v>0</v>
      </c>
      <c r="U183" s="183">
        <v>0</v>
      </c>
      <c r="V183" s="183">
        <v>0</v>
      </c>
      <c r="W183" s="183">
        <v>0</v>
      </c>
      <c r="X183" s="183">
        <v>0</v>
      </c>
      <c r="Y183" s="183">
        <v>0</v>
      </c>
      <c r="Z183" s="183">
        <v>0</v>
      </c>
      <c r="AA183" s="183">
        <v>0</v>
      </c>
      <c r="AB183" s="183">
        <v>0</v>
      </c>
      <c r="AC183" s="183">
        <v>0</v>
      </c>
      <c r="AD183" s="183">
        <v>0</v>
      </c>
      <c r="AE183" s="183">
        <v>0</v>
      </c>
      <c r="AF183" s="183">
        <v>0</v>
      </c>
      <c r="AG183" s="183">
        <v>0</v>
      </c>
      <c r="AH183" s="183">
        <v>0</v>
      </c>
      <c r="AI183" s="183">
        <v>0</v>
      </c>
      <c r="AJ183" s="183"/>
      <c r="AK183" s="183"/>
    </row>
    <row r="184" spans="1:37" ht="16.350000000000001" customHeight="1">
      <c r="A184" s="182" t="s">
        <v>348</v>
      </c>
      <c r="B184" s="183">
        <v>0</v>
      </c>
      <c r="C184" s="183">
        <v>0</v>
      </c>
      <c r="D184" s="183">
        <v>0</v>
      </c>
      <c r="E184" s="183">
        <v>0</v>
      </c>
      <c r="F184" s="183">
        <v>0</v>
      </c>
      <c r="G184" s="183">
        <v>0</v>
      </c>
      <c r="H184" s="183">
        <v>0</v>
      </c>
      <c r="I184" s="183">
        <v>0</v>
      </c>
      <c r="J184" s="183">
        <v>0</v>
      </c>
      <c r="K184" s="183">
        <v>0</v>
      </c>
      <c r="L184" s="183">
        <v>0</v>
      </c>
      <c r="M184" s="183">
        <v>0</v>
      </c>
      <c r="N184" s="183">
        <v>0</v>
      </c>
      <c r="O184" s="183">
        <v>0</v>
      </c>
      <c r="P184" s="183">
        <v>0</v>
      </c>
      <c r="Q184" s="183">
        <v>0</v>
      </c>
      <c r="R184" s="183">
        <v>0</v>
      </c>
      <c r="S184" s="183">
        <v>0</v>
      </c>
      <c r="T184" s="183">
        <v>0</v>
      </c>
      <c r="U184" s="183">
        <v>0</v>
      </c>
      <c r="V184" s="183">
        <v>0</v>
      </c>
      <c r="W184" s="183">
        <v>0</v>
      </c>
      <c r="X184" s="183">
        <v>0</v>
      </c>
      <c r="Y184" s="183">
        <v>0</v>
      </c>
      <c r="Z184" s="183">
        <v>0</v>
      </c>
      <c r="AA184" s="183">
        <v>0</v>
      </c>
      <c r="AB184" s="183">
        <v>0</v>
      </c>
      <c r="AC184" s="183">
        <v>0</v>
      </c>
      <c r="AD184" s="183">
        <v>0</v>
      </c>
      <c r="AE184" s="183">
        <v>0</v>
      </c>
      <c r="AF184" s="183">
        <v>0</v>
      </c>
      <c r="AG184" s="183">
        <v>0</v>
      </c>
      <c r="AH184" s="183">
        <v>0</v>
      </c>
      <c r="AI184" s="183">
        <v>0</v>
      </c>
      <c r="AJ184" s="183"/>
      <c r="AK184" s="183"/>
    </row>
    <row r="185" spans="1:37" ht="16.350000000000001" customHeight="1">
      <c r="A185" s="182" t="s">
        <v>349</v>
      </c>
      <c r="B185" s="183">
        <v>0</v>
      </c>
      <c r="C185" s="183">
        <v>0</v>
      </c>
      <c r="D185" s="183">
        <v>0</v>
      </c>
      <c r="E185" s="183">
        <v>0</v>
      </c>
      <c r="F185" s="183">
        <v>0</v>
      </c>
      <c r="G185" s="183">
        <v>0</v>
      </c>
      <c r="H185" s="183">
        <v>0</v>
      </c>
      <c r="I185" s="183">
        <v>0</v>
      </c>
      <c r="J185" s="183">
        <v>0</v>
      </c>
      <c r="K185" s="183">
        <v>0</v>
      </c>
      <c r="L185" s="183">
        <v>0</v>
      </c>
      <c r="M185" s="183">
        <v>0</v>
      </c>
      <c r="N185" s="183">
        <v>0</v>
      </c>
      <c r="O185" s="183">
        <v>0</v>
      </c>
      <c r="P185" s="183">
        <v>0</v>
      </c>
      <c r="Q185" s="183">
        <v>0</v>
      </c>
      <c r="R185" s="183">
        <v>0</v>
      </c>
      <c r="S185" s="183">
        <v>0</v>
      </c>
      <c r="T185" s="183">
        <v>0</v>
      </c>
      <c r="U185" s="183">
        <v>0</v>
      </c>
      <c r="V185" s="183">
        <v>0</v>
      </c>
      <c r="W185" s="183">
        <v>0</v>
      </c>
      <c r="X185" s="183">
        <v>0</v>
      </c>
      <c r="Y185" s="183">
        <v>0</v>
      </c>
      <c r="Z185" s="183">
        <v>0</v>
      </c>
      <c r="AA185" s="183">
        <v>0</v>
      </c>
      <c r="AB185" s="183">
        <v>0</v>
      </c>
      <c r="AC185" s="183">
        <v>0</v>
      </c>
      <c r="AD185" s="183">
        <v>0</v>
      </c>
      <c r="AE185" s="183">
        <v>0</v>
      </c>
      <c r="AF185" s="183">
        <v>0</v>
      </c>
      <c r="AG185" s="183">
        <v>0</v>
      </c>
      <c r="AH185" s="183">
        <v>0</v>
      </c>
      <c r="AI185" s="183">
        <v>0</v>
      </c>
      <c r="AJ185" s="183"/>
      <c r="AK185" s="183"/>
    </row>
    <row r="186" spans="1:37" ht="16.350000000000001" customHeight="1">
      <c r="A186" s="182" t="s">
        <v>350</v>
      </c>
      <c r="B186" s="183">
        <v>0</v>
      </c>
      <c r="C186" s="183">
        <v>0</v>
      </c>
      <c r="D186" s="183">
        <v>0</v>
      </c>
      <c r="E186" s="183">
        <v>0</v>
      </c>
      <c r="F186" s="183">
        <v>0</v>
      </c>
      <c r="G186" s="183">
        <v>0</v>
      </c>
      <c r="H186" s="183">
        <v>0</v>
      </c>
      <c r="I186" s="183">
        <v>0</v>
      </c>
      <c r="J186" s="183">
        <v>0</v>
      </c>
      <c r="K186" s="183">
        <v>0</v>
      </c>
      <c r="L186" s="183">
        <v>0</v>
      </c>
      <c r="M186" s="183">
        <v>0</v>
      </c>
      <c r="N186" s="183">
        <v>0</v>
      </c>
      <c r="O186" s="183">
        <v>0</v>
      </c>
      <c r="P186" s="183">
        <v>0</v>
      </c>
      <c r="Q186" s="183">
        <v>0</v>
      </c>
      <c r="R186" s="183">
        <v>0</v>
      </c>
      <c r="S186" s="183">
        <v>0</v>
      </c>
      <c r="T186" s="183">
        <v>0</v>
      </c>
      <c r="U186" s="183">
        <v>0</v>
      </c>
      <c r="V186" s="183">
        <v>0</v>
      </c>
      <c r="W186" s="183">
        <v>0</v>
      </c>
      <c r="X186" s="183">
        <v>0</v>
      </c>
      <c r="Y186" s="183">
        <v>0</v>
      </c>
      <c r="Z186" s="183">
        <v>0</v>
      </c>
      <c r="AA186" s="183">
        <v>0</v>
      </c>
      <c r="AB186" s="183">
        <v>0</v>
      </c>
      <c r="AC186" s="183">
        <v>0</v>
      </c>
      <c r="AD186" s="183">
        <v>0</v>
      </c>
      <c r="AE186" s="183">
        <v>0</v>
      </c>
      <c r="AF186" s="183">
        <v>0</v>
      </c>
      <c r="AG186" s="183">
        <v>0</v>
      </c>
      <c r="AH186" s="183">
        <v>0</v>
      </c>
      <c r="AI186" s="183">
        <v>0</v>
      </c>
      <c r="AJ186" s="183"/>
      <c r="AK186" s="183"/>
    </row>
    <row r="187" spans="1:37" ht="16.350000000000001" customHeight="1">
      <c r="A187" s="182" t="s">
        <v>351</v>
      </c>
      <c r="B187" s="183">
        <v>0</v>
      </c>
      <c r="C187" s="183">
        <v>0</v>
      </c>
      <c r="D187" s="183">
        <v>0</v>
      </c>
      <c r="E187" s="183">
        <v>0</v>
      </c>
      <c r="F187" s="183">
        <v>0</v>
      </c>
      <c r="G187" s="183">
        <v>0</v>
      </c>
      <c r="H187" s="183">
        <v>0</v>
      </c>
      <c r="I187" s="183">
        <v>0</v>
      </c>
      <c r="J187" s="183">
        <v>0</v>
      </c>
      <c r="K187" s="183">
        <v>0</v>
      </c>
      <c r="L187" s="183">
        <v>0</v>
      </c>
      <c r="M187" s="183">
        <v>0</v>
      </c>
      <c r="N187" s="183">
        <v>0</v>
      </c>
      <c r="O187" s="183">
        <v>0</v>
      </c>
      <c r="P187" s="183">
        <v>0</v>
      </c>
      <c r="Q187" s="183">
        <v>0</v>
      </c>
      <c r="R187" s="183">
        <v>0</v>
      </c>
      <c r="S187" s="183">
        <v>0</v>
      </c>
      <c r="T187" s="183">
        <v>0</v>
      </c>
      <c r="U187" s="183">
        <v>0</v>
      </c>
      <c r="V187" s="183">
        <v>0</v>
      </c>
      <c r="W187" s="183">
        <v>0</v>
      </c>
      <c r="X187" s="183">
        <v>0</v>
      </c>
      <c r="Y187" s="183">
        <v>0</v>
      </c>
      <c r="Z187" s="183">
        <v>0</v>
      </c>
      <c r="AA187" s="183">
        <v>0</v>
      </c>
      <c r="AB187" s="183">
        <v>0</v>
      </c>
      <c r="AC187" s="183">
        <v>0</v>
      </c>
      <c r="AD187" s="183">
        <v>0</v>
      </c>
      <c r="AE187" s="183">
        <v>0</v>
      </c>
      <c r="AF187" s="183">
        <v>0</v>
      </c>
      <c r="AG187" s="183">
        <v>0</v>
      </c>
      <c r="AH187" s="183">
        <v>0</v>
      </c>
      <c r="AI187" s="183">
        <v>0</v>
      </c>
      <c r="AJ187" s="183"/>
      <c r="AK187" s="183"/>
    </row>
    <row r="188" spans="1:37" ht="16.350000000000001" customHeight="1">
      <c r="A188" s="182" t="s">
        <v>352</v>
      </c>
      <c r="B188" s="183">
        <v>0</v>
      </c>
      <c r="C188" s="183">
        <v>0</v>
      </c>
      <c r="D188" s="183">
        <v>0</v>
      </c>
      <c r="E188" s="183">
        <v>0</v>
      </c>
      <c r="F188" s="183">
        <v>0</v>
      </c>
      <c r="G188" s="183">
        <v>0</v>
      </c>
      <c r="H188" s="183">
        <v>0</v>
      </c>
      <c r="I188" s="183">
        <v>0</v>
      </c>
      <c r="J188" s="183">
        <v>0</v>
      </c>
      <c r="K188" s="183">
        <v>0</v>
      </c>
      <c r="L188" s="183">
        <v>0</v>
      </c>
      <c r="M188" s="183">
        <v>0</v>
      </c>
      <c r="N188" s="183">
        <v>0</v>
      </c>
      <c r="O188" s="183">
        <v>0</v>
      </c>
      <c r="P188" s="183">
        <v>0</v>
      </c>
      <c r="Q188" s="183">
        <v>0</v>
      </c>
      <c r="R188" s="183">
        <v>0</v>
      </c>
      <c r="S188" s="183">
        <v>0</v>
      </c>
      <c r="T188" s="183">
        <v>0</v>
      </c>
      <c r="U188" s="183">
        <v>0</v>
      </c>
      <c r="V188" s="183">
        <v>0</v>
      </c>
      <c r="W188" s="183">
        <v>0</v>
      </c>
      <c r="X188" s="183">
        <v>0</v>
      </c>
      <c r="Y188" s="183">
        <v>0</v>
      </c>
      <c r="Z188" s="183">
        <v>0</v>
      </c>
      <c r="AA188" s="183">
        <v>0</v>
      </c>
      <c r="AB188" s="183">
        <v>0</v>
      </c>
      <c r="AC188" s="183">
        <v>0</v>
      </c>
      <c r="AD188" s="183">
        <v>0</v>
      </c>
      <c r="AE188" s="183">
        <v>0</v>
      </c>
      <c r="AF188" s="183">
        <v>0</v>
      </c>
      <c r="AG188" s="183">
        <v>0</v>
      </c>
      <c r="AH188" s="183">
        <v>0</v>
      </c>
      <c r="AI188" s="183">
        <v>0</v>
      </c>
      <c r="AJ188" s="183"/>
      <c r="AK188" s="183"/>
    </row>
    <row r="189" spans="1:37" ht="16.350000000000001" customHeight="1">
      <c r="A189" s="182" t="s">
        <v>353</v>
      </c>
      <c r="B189" s="183">
        <v>0</v>
      </c>
      <c r="C189" s="183">
        <v>0</v>
      </c>
      <c r="D189" s="183">
        <v>0</v>
      </c>
      <c r="E189" s="183">
        <v>0</v>
      </c>
      <c r="F189" s="183">
        <v>0</v>
      </c>
      <c r="G189" s="183">
        <v>0</v>
      </c>
      <c r="H189" s="183">
        <v>0</v>
      </c>
      <c r="I189" s="183">
        <v>0</v>
      </c>
      <c r="J189" s="183">
        <v>0</v>
      </c>
      <c r="K189" s="183">
        <v>0</v>
      </c>
      <c r="L189" s="183">
        <v>0</v>
      </c>
      <c r="M189" s="183">
        <v>0</v>
      </c>
      <c r="N189" s="183">
        <v>0</v>
      </c>
      <c r="O189" s="183">
        <v>0</v>
      </c>
      <c r="P189" s="183">
        <v>0</v>
      </c>
      <c r="Q189" s="183">
        <v>0</v>
      </c>
      <c r="R189" s="183">
        <v>0</v>
      </c>
      <c r="S189" s="183">
        <v>0</v>
      </c>
      <c r="T189" s="183">
        <v>0</v>
      </c>
      <c r="U189" s="183">
        <v>0</v>
      </c>
      <c r="V189" s="183">
        <v>0</v>
      </c>
      <c r="W189" s="183">
        <v>0</v>
      </c>
      <c r="X189" s="183">
        <v>0</v>
      </c>
      <c r="Y189" s="183">
        <v>0</v>
      </c>
      <c r="Z189" s="183">
        <v>0</v>
      </c>
      <c r="AA189" s="183">
        <v>0</v>
      </c>
      <c r="AB189" s="183">
        <v>0</v>
      </c>
      <c r="AC189" s="183">
        <v>0</v>
      </c>
      <c r="AD189" s="183">
        <v>0</v>
      </c>
      <c r="AE189" s="183">
        <v>0</v>
      </c>
      <c r="AF189" s="183">
        <v>0</v>
      </c>
      <c r="AG189" s="183">
        <v>0</v>
      </c>
      <c r="AH189" s="183">
        <v>0</v>
      </c>
      <c r="AI189" s="183">
        <v>0</v>
      </c>
      <c r="AJ189" s="183"/>
      <c r="AK189" s="183"/>
    </row>
    <row r="190" spans="1:37" ht="16.350000000000001" customHeight="1">
      <c r="A190" s="182" t="s">
        <v>354</v>
      </c>
      <c r="B190" s="183">
        <v>0</v>
      </c>
      <c r="C190" s="183">
        <v>0</v>
      </c>
      <c r="D190" s="183">
        <v>0</v>
      </c>
      <c r="E190" s="183">
        <v>0</v>
      </c>
      <c r="F190" s="183">
        <v>0</v>
      </c>
      <c r="G190" s="183">
        <v>0</v>
      </c>
      <c r="H190" s="183">
        <v>0</v>
      </c>
      <c r="I190" s="183">
        <v>0</v>
      </c>
      <c r="J190" s="183">
        <v>0</v>
      </c>
      <c r="K190" s="183">
        <v>0</v>
      </c>
      <c r="L190" s="183">
        <v>0</v>
      </c>
      <c r="M190" s="183">
        <v>0</v>
      </c>
      <c r="N190" s="183">
        <v>0</v>
      </c>
      <c r="O190" s="183">
        <v>0</v>
      </c>
      <c r="P190" s="183">
        <v>0</v>
      </c>
      <c r="Q190" s="183">
        <v>0</v>
      </c>
      <c r="R190" s="183">
        <v>0</v>
      </c>
      <c r="S190" s="183">
        <v>0</v>
      </c>
      <c r="T190" s="183">
        <v>0</v>
      </c>
      <c r="U190" s="183">
        <v>0</v>
      </c>
      <c r="V190" s="183">
        <v>0</v>
      </c>
      <c r="W190" s="183">
        <v>0</v>
      </c>
      <c r="X190" s="183">
        <v>0</v>
      </c>
      <c r="Y190" s="183">
        <v>0</v>
      </c>
      <c r="Z190" s="183">
        <v>0</v>
      </c>
      <c r="AA190" s="183">
        <v>0</v>
      </c>
      <c r="AB190" s="183">
        <v>0</v>
      </c>
      <c r="AC190" s="183">
        <v>0</v>
      </c>
      <c r="AD190" s="183">
        <v>0</v>
      </c>
      <c r="AE190" s="183">
        <v>0</v>
      </c>
      <c r="AF190" s="183">
        <v>0</v>
      </c>
      <c r="AG190" s="183">
        <v>0</v>
      </c>
      <c r="AH190" s="183">
        <v>0</v>
      </c>
      <c r="AI190" s="183">
        <v>0</v>
      </c>
      <c r="AJ190" s="183"/>
      <c r="AK190" s="183"/>
    </row>
    <row r="191" spans="1:37" ht="16.350000000000001" customHeight="1">
      <c r="A191" s="182" t="s">
        <v>355</v>
      </c>
      <c r="B191" s="183">
        <v>0</v>
      </c>
      <c r="C191" s="183">
        <v>0</v>
      </c>
      <c r="D191" s="183">
        <v>0</v>
      </c>
      <c r="E191" s="183">
        <v>0</v>
      </c>
      <c r="F191" s="183">
        <v>0</v>
      </c>
      <c r="G191" s="183">
        <v>0</v>
      </c>
      <c r="H191" s="183">
        <v>0</v>
      </c>
      <c r="I191" s="183">
        <v>0</v>
      </c>
      <c r="J191" s="183">
        <v>0</v>
      </c>
      <c r="K191" s="183">
        <v>0</v>
      </c>
      <c r="L191" s="183">
        <v>0</v>
      </c>
      <c r="M191" s="183">
        <v>0</v>
      </c>
      <c r="N191" s="183">
        <v>0</v>
      </c>
      <c r="O191" s="183">
        <v>0</v>
      </c>
      <c r="P191" s="183">
        <v>0</v>
      </c>
      <c r="Q191" s="183">
        <v>0</v>
      </c>
      <c r="R191" s="183">
        <v>0</v>
      </c>
      <c r="S191" s="183">
        <v>0</v>
      </c>
      <c r="T191" s="183">
        <v>0</v>
      </c>
      <c r="U191" s="183">
        <v>0</v>
      </c>
      <c r="V191" s="183">
        <v>0</v>
      </c>
      <c r="W191" s="183">
        <v>0</v>
      </c>
      <c r="X191" s="183">
        <v>0</v>
      </c>
      <c r="Y191" s="183">
        <v>0</v>
      </c>
      <c r="Z191" s="183">
        <v>0</v>
      </c>
      <c r="AA191" s="183">
        <v>0</v>
      </c>
      <c r="AB191" s="183">
        <v>0</v>
      </c>
      <c r="AC191" s="183">
        <v>0</v>
      </c>
      <c r="AD191" s="183">
        <v>0</v>
      </c>
      <c r="AE191" s="183">
        <v>0</v>
      </c>
      <c r="AF191" s="183">
        <v>0</v>
      </c>
      <c r="AG191" s="183">
        <v>0</v>
      </c>
      <c r="AH191" s="183">
        <v>0</v>
      </c>
      <c r="AI191" s="183">
        <v>0</v>
      </c>
      <c r="AJ191" s="183"/>
      <c r="AK191" s="183"/>
    </row>
    <row r="192" spans="1:37" ht="16.350000000000001" customHeight="1">
      <c r="A192" s="182" t="s">
        <v>356</v>
      </c>
      <c r="B192" s="183">
        <v>0</v>
      </c>
      <c r="C192" s="183">
        <v>0</v>
      </c>
      <c r="D192" s="183">
        <v>0</v>
      </c>
      <c r="E192" s="183">
        <v>0</v>
      </c>
      <c r="F192" s="183">
        <v>0</v>
      </c>
      <c r="G192" s="183">
        <v>0</v>
      </c>
      <c r="H192" s="183">
        <v>0</v>
      </c>
      <c r="I192" s="183">
        <v>0</v>
      </c>
      <c r="J192" s="183">
        <v>0</v>
      </c>
      <c r="K192" s="183">
        <v>0</v>
      </c>
      <c r="L192" s="183">
        <v>0</v>
      </c>
      <c r="M192" s="183">
        <v>0</v>
      </c>
      <c r="N192" s="183">
        <v>0</v>
      </c>
      <c r="O192" s="183">
        <v>0</v>
      </c>
      <c r="P192" s="183">
        <v>0</v>
      </c>
      <c r="Q192" s="183">
        <v>0</v>
      </c>
      <c r="R192" s="183">
        <v>0</v>
      </c>
      <c r="S192" s="183">
        <v>0</v>
      </c>
      <c r="T192" s="183">
        <v>0</v>
      </c>
      <c r="U192" s="183">
        <v>0</v>
      </c>
      <c r="V192" s="183">
        <v>0</v>
      </c>
      <c r="W192" s="183">
        <v>0</v>
      </c>
      <c r="X192" s="183">
        <v>0</v>
      </c>
      <c r="Y192" s="183">
        <v>0</v>
      </c>
      <c r="Z192" s="183">
        <v>0</v>
      </c>
      <c r="AA192" s="183">
        <v>0</v>
      </c>
      <c r="AB192" s="183">
        <v>0</v>
      </c>
      <c r="AC192" s="183">
        <v>0</v>
      </c>
      <c r="AD192" s="183">
        <v>0</v>
      </c>
      <c r="AE192" s="183">
        <v>0</v>
      </c>
      <c r="AF192" s="183">
        <v>0</v>
      </c>
      <c r="AG192" s="183">
        <v>0</v>
      </c>
      <c r="AH192" s="183">
        <v>0</v>
      </c>
      <c r="AI192" s="183">
        <v>0</v>
      </c>
      <c r="AJ192" s="183"/>
      <c r="AK192" s="183"/>
    </row>
    <row r="193" spans="1:39" ht="16.350000000000001" customHeight="1">
      <c r="A193" s="182" t="s">
        <v>357</v>
      </c>
      <c r="B193" s="183">
        <v>0</v>
      </c>
      <c r="C193" s="183">
        <v>0</v>
      </c>
      <c r="D193" s="183">
        <v>0</v>
      </c>
      <c r="E193" s="183">
        <v>0</v>
      </c>
      <c r="F193" s="183">
        <v>0</v>
      </c>
      <c r="G193" s="183">
        <v>0</v>
      </c>
      <c r="H193" s="183">
        <v>0</v>
      </c>
      <c r="I193" s="183">
        <v>0</v>
      </c>
      <c r="J193" s="183">
        <v>0</v>
      </c>
      <c r="K193" s="183">
        <v>0</v>
      </c>
      <c r="L193" s="183">
        <v>0</v>
      </c>
      <c r="M193" s="183">
        <v>0</v>
      </c>
      <c r="N193" s="183">
        <v>0</v>
      </c>
      <c r="O193" s="183">
        <v>0</v>
      </c>
      <c r="P193" s="183">
        <v>0</v>
      </c>
      <c r="Q193" s="183">
        <v>0</v>
      </c>
      <c r="R193" s="183">
        <v>0</v>
      </c>
      <c r="S193" s="183">
        <v>0</v>
      </c>
      <c r="T193" s="183">
        <v>0</v>
      </c>
      <c r="U193" s="183">
        <v>0</v>
      </c>
      <c r="V193" s="183">
        <v>0</v>
      </c>
      <c r="W193" s="183">
        <v>0</v>
      </c>
      <c r="X193" s="183">
        <v>0</v>
      </c>
      <c r="Y193" s="183">
        <v>0</v>
      </c>
      <c r="Z193" s="183">
        <v>0</v>
      </c>
      <c r="AA193" s="183">
        <v>0</v>
      </c>
      <c r="AB193" s="183">
        <v>0</v>
      </c>
      <c r="AC193" s="183">
        <v>0</v>
      </c>
      <c r="AD193" s="183">
        <v>0</v>
      </c>
      <c r="AE193" s="183">
        <v>0</v>
      </c>
      <c r="AF193" s="183">
        <v>0</v>
      </c>
      <c r="AG193" s="183">
        <v>0</v>
      </c>
      <c r="AH193" s="183">
        <v>0</v>
      </c>
      <c r="AI193" s="183">
        <v>0</v>
      </c>
      <c r="AJ193" s="183"/>
      <c r="AK193" s="183"/>
    </row>
    <row r="194" spans="1:39" ht="16.350000000000001" customHeight="1">
      <c r="A194" s="14"/>
      <c r="B194" s="14"/>
      <c r="C194" s="14"/>
      <c r="D194" s="14"/>
      <c r="E194" s="14"/>
      <c r="F194" s="14"/>
      <c r="G194" s="14"/>
      <c r="H194" s="14"/>
      <c r="I194" s="14"/>
      <c r="J194" s="14"/>
      <c r="K194" s="14"/>
      <c r="L194" s="14"/>
      <c r="M194" s="14"/>
      <c r="N194" s="14"/>
      <c r="O194" s="14"/>
      <c r="P194" s="14"/>
      <c r="Q194" s="14"/>
      <c r="R194" s="14"/>
      <c r="S194" s="14"/>
      <c r="T194" s="14"/>
      <c r="U194" s="14"/>
      <c r="V194" s="14"/>
      <c r="W194" s="14"/>
      <c r="X194" s="14"/>
      <c r="Y194" s="14"/>
      <c r="Z194" s="14"/>
      <c r="AA194" s="14"/>
      <c r="AB194" s="14"/>
      <c r="AC194" s="14"/>
      <c r="AD194" s="14"/>
      <c r="AE194" s="14"/>
      <c r="AF194" s="14"/>
      <c r="AG194" s="14"/>
      <c r="AH194" s="14"/>
      <c r="AI194" s="14"/>
      <c r="AJ194" s="14"/>
      <c r="AK194" s="14"/>
      <c r="AL194" s="14"/>
      <c r="AM194" s="14"/>
    </row>
  </sheetData>
  <phoneticPr fontId="52" type="noConversion"/>
  <pageMargins left="0.69930555555555596" right="0.69930555555555596"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349"/>
  <sheetViews>
    <sheetView showGridLines="0" topLeftCell="A5" workbookViewId="0">
      <pane xSplit="1" ySplit="1" topLeftCell="AF6" activePane="bottomRight" state="frozen"/>
      <selection pane="topRight"/>
      <selection pane="bottomLeft"/>
      <selection pane="bottomRight" activeCell="AG22" sqref="AG22"/>
    </sheetView>
  </sheetViews>
  <sheetFormatPr defaultColWidth="14" defaultRowHeight="13.5"/>
  <cols>
    <col min="1" max="1" width="25.5" style="13" customWidth="1"/>
    <col min="2" max="2" width="18.625" style="13" customWidth="1"/>
    <col min="3" max="18" width="12.75" style="13" customWidth="1"/>
    <col min="19" max="16384" width="14" style="13"/>
  </cols>
  <sheetData>
    <row r="1" spans="1:38" ht="16.350000000000001" customHeight="1">
      <c r="A1" s="366" t="s">
        <v>358</v>
      </c>
      <c r="B1" s="366" t="s">
        <v>358</v>
      </c>
      <c r="C1" s="366" t="s">
        <v>358</v>
      </c>
      <c r="D1" s="366" t="s">
        <v>358</v>
      </c>
      <c r="E1" s="366" t="s">
        <v>358</v>
      </c>
      <c r="F1" s="366" t="s">
        <v>358</v>
      </c>
      <c r="G1" s="366" t="s">
        <v>358</v>
      </c>
      <c r="H1" s="366" t="s">
        <v>358</v>
      </c>
      <c r="I1" s="366" t="s">
        <v>358</v>
      </c>
      <c r="J1" s="366" t="s">
        <v>358</v>
      </c>
      <c r="K1" s="366" t="s">
        <v>358</v>
      </c>
      <c r="L1" s="366" t="s">
        <v>358</v>
      </c>
      <c r="M1" s="366" t="s">
        <v>358</v>
      </c>
      <c r="N1" s="366" t="s">
        <v>358</v>
      </c>
      <c r="O1" s="366" t="s">
        <v>358</v>
      </c>
      <c r="P1" s="366" t="s">
        <v>358</v>
      </c>
      <c r="Q1" s="366" t="s">
        <v>358</v>
      </c>
      <c r="R1" s="366" t="s">
        <v>358</v>
      </c>
    </row>
    <row r="2" spans="1:38" ht="16.350000000000001" customHeight="1">
      <c r="A2" s="366" t="s">
        <v>358</v>
      </c>
      <c r="B2" s="366" t="s">
        <v>358</v>
      </c>
      <c r="C2" s="366" t="s">
        <v>358</v>
      </c>
      <c r="D2" s="366" t="s">
        <v>358</v>
      </c>
      <c r="E2" s="366" t="s">
        <v>358</v>
      </c>
      <c r="F2" s="366" t="s">
        <v>358</v>
      </c>
      <c r="G2" s="366" t="s">
        <v>358</v>
      </c>
      <c r="H2" s="366" t="s">
        <v>358</v>
      </c>
      <c r="I2" s="366" t="s">
        <v>358</v>
      </c>
      <c r="J2" s="366" t="s">
        <v>358</v>
      </c>
      <c r="K2" s="366" t="s">
        <v>358</v>
      </c>
      <c r="L2" s="366" t="s">
        <v>358</v>
      </c>
      <c r="M2" s="366" t="s">
        <v>358</v>
      </c>
      <c r="N2" s="366" t="s">
        <v>358</v>
      </c>
      <c r="O2" s="366" t="s">
        <v>358</v>
      </c>
      <c r="P2" s="366" t="s">
        <v>358</v>
      </c>
      <c r="Q2" s="366" t="s">
        <v>358</v>
      </c>
      <c r="R2" s="366" t="s">
        <v>358</v>
      </c>
    </row>
    <row r="3" spans="1:38" ht="16.350000000000001" customHeight="1">
      <c r="A3" s="14"/>
      <c r="B3" s="14"/>
      <c r="C3" s="14"/>
      <c r="D3" s="14"/>
      <c r="E3" s="14"/>
      <c r="F3" s="14"/>
      <c r="G3" s="14"/>
      <c r="H3" s="14"/>
      <c r="I3" s="14"/>
      <c r="J3" s="14"/>
      <c r="K3" s="14"/>
      <c r="L3" s="14"/>
      <c r="M3" s="14"/>
      <c r="N3" s="14"/>
      <c r="O3" s="14"/>
      <c r="P3" s="14"/>
      <c r="Q3" s="14"/>
      <c r="R3" s="14"/>
    </row>
    <row r="4" spans="1:38" ht="16.350000000000001" customHeight="1">
      <c r="A4" s="175" t="s">
        <v>359</v>
      </c>
      <c r="B4" s="365" t="s">
        <v>360</v>
      </c>
      <c r="C4" s="365" t="s">
        <v>360</v>
      </c>
      <c r="D4" s="14"/>
      <c r="E4" s="14"/>
      <c r="F4" s="14"/>
      <c r="G4" s="14"/>
      <c r="H4" s="14"/>
      <c r="I4" s="14"/>
      <c r="J4" s="14"/>
      <c r="K4" s="14"/>
      <c r="L4" s="14"/>
      <c r="M4" s="14"/>
      <c r="N4" s="14"/>
      <c r="O4" s="14"/>
      <c r="P4" s="14"/>
      <c r="Q4" s="14"/>
      <c r="R4" s="14"/>
    </row>
    <row r="5" spans="1:38" ht="16.350000000000001" customHeight="1">
      <c r="A5" s="176" t="s">
        <v>1</v>
      </c>
      <c r="B5" s="176" t="s">
        <v>161</v>
      </c>
      <c r="C5" s="176" t="s">
        <v>4</v>
      </c>
      <c r="D5" s="176" t="s">
        <v>162</v>
      </c>
      <c r="E5" s="176" t="s">
        <v>163</v>
      </c>
      <c r="F5" s="176" t="s">
        <v>164</v>
      </c>
      <c r="G5" s="176" t="s">
        <v>165</v>
      </c>
      <c r="H5" s="176" t="s">
        <v>166</v>
      </c>
      <c r="I5" s="176" t="s">
        <v>167</v>
      </c>
      <c r="J5" s="176" t="s">
        <v>168</v>
      </c>
      <c r="K5" s="176" t="s">
        <v>29</v>
      </c>
      <c r="L5" s="176" t="s">
        <v>5</v>
      </c>
      <c r="M5" s="176" t="s">
        <v>164</v>
      </c>
      <c r="N5" s="176" t="s">
        <v>19</v>
      </c>
      <c r="O5" s="176" t="s">
        <v>12</v>
      </c>
      <c r="P5" s="176" t="s">
        <v>13</v>
      </c>
      <c r="Q5" s="176" t="s">
        <v>10</v>
      </c>
      <c r="R5" s="176" t="s">
        <v>18</v>
      </c>
      <c r="S5" s="176" t="s">
        <v>17</v>
      </c>
      <c r="T5" s="176" t="s">
        <v>15</v>
      </c>
      <c r="U5" s="176" t="s">
        <v>165</v>
      </c>
      <c r="V5" s="176" t="s">
        <v>27</v>
      </c>
      <c r="W5" s="176" t="s">
        <v>21</v>
      </c>
      <c r="X5" s="176" t="s">
        <v>22</v>
      </c>
      <c r="Y5" s="176" t="s">
        <v>23</v>
      </c>
      <c r="Z5" s="176" t="s">
        <v>24</v>
      </c>
      <c r="AA5" s="176" t="s">
        <v>25</v>
      </c>
      <c r="AB5" s="176" t="s">
        <v>26</v>
      </c>
      <c r="AC5" s="176" t="s">
        <v>169</v>
      </c>
      <c r="AD5" s="176" t="s">
        <v>9</v>
      </c>
      <c r="AE5" s="176" t="s">
        <v>6</v>
      </c>
      <c r="AF5" s="176" t="s">
        <v>8</v>
      </c>
      <c r="AG5" s="176" t="s">
        <v>14</v>
      </c>
      <c r="AH5" s="176" t="s">
        <v>731</v>
      </c>
      <c r="AI5" s="176" t="s">
        <v>28</v>
      </c>
      <c r="AJ5" s="176"/>
      <c r="AK5" s="176"/>
      <c r="AL5" s="176"/>
    </row>
    <row r="6" spans="1:38" ht="16.350000000000001" customHeight="1">
      <c r="A6" s="177" t="s">
        <v>361</v>
      </c>
      <c r="B6" s="178">
        <v>0</v>
      </c>
      <c r="C6" s="178">
        <v>0</v>
      </c>
      <c r="D6" s="178">
        <v>0</v>
      </c>
      <c r="E6" s="178">
        <v>0</v>
      </c>
      <c r="F6" s="178">
        <v>0</v>
      </c>
      <c r="G6" s="178">
        <v>0</v>
      </c>
      <c r="H6" s="178">
        <v>0</v>
      </c>
      <c r="I6" s="178">
        <v>0</v>
      </c>
      <c r="J6" s="178">
        <v>0</v>
      </c>
      <c r="K6" s="178">
        <v>0</v>
      </c>
      <c r="L6" s="178">
        <v>0</v>
      </c>
      <c r="M6" s="178">
        <v>0</v>
      </c>
      <c r="N6" s="178">
        <v>0</v>
      </c>
      <c r="O6" s="178">
        <v>0</v>
      </c>
      <c r="P6" s="178">
        <v>0</v>
      </c>
      <c r="Q6" s="178">
        <v>0</v>
      </c>
      <c r="R6" s="178">
        <v>0</v>
      </c>
      <c r="S6" s="178">
        <v>0</v>
      </c>
      <c r="T6" s="178">
        <v>0</v>
      </c>
      <c r="U6" s="178">
        <v>0</v>
      </c>
      <c r="V6" s="178">
        <v>0</v>
      </c>
      <c r="W6" s="178">
        <v>0</v>
      </c>
      <c r="X6" s="178">
        <v>0</v>
      </c>
      <c r="Y6" s="178">
        <v>0</v>
      </c>
      <c r="Z6" s="178">
        <v>0</v>
      </c>
      <c r="AA6" s="178">
        <v>0</v>
      </c>
      <c r="AB6" s="178">
        <v>0</v>
      </c>
      <c r="AC6" s="178">
        <v>0</v>
      </c>
      <c r="AD6" s="178">
        <v>0</v>
      </c>
      <c r="AE6" s="178">
        <v>0</v>
      </c>
      <c r="AF6" s="178">
        <v>0</v>
      </c>
      <c r="AG6" s="178">
        <v>0</v>
      </c>
      <c r="AH6" s="178">
        <v>0</v>
      </c>
      <c r="AI6" s="178">
        <v>0</v>
      </c>
      <c r="AJ6" s="178"/>
      <c r="AK6" s="178"/>
      <c r="AL6" s="178"/>
    </row>
    <row r="7" spans="1:38" ht="16.350000000000001" customHeight="1">
      <c r="A7" s="177" t="s">
        <v>362</v>
      </c>
      <c r="B7" s="178">
        <v>0</v>
      </c>
      <c r="C7" s="178">
        <v>0</v>
      </c>
      <c r="D7" s="178">
        <v>0</v>
      </c>
      <c r="E7" s="178">
        <v>0</v>
      </c>
      <c r="F7" s="178">
        <v>0</v>
      </c>
      <c r="G7" s="178">
        <v>0</v>
      </c>
      <c r="H7" s="178">
        <v>0</v>
      </c>
      <c r="I7" s="178">
        <v>0</v>
      </c>
      <c r="J7" s="178">
        <v>0</v>
      </c>
      <c r="K7" s="178">
        <v>0</v>
      </c>
      <c r="L7" s="178">
        <v>0</v>
      </c>
      <c r="M7" s="178">
        <v>0</v>
      </c>
      <c r="N7" s="178">
        <v>0</v>
      </c>
      <c r="O7" s="178">
        <v>0</v>
      </c>
      <c r="P7" s="178">
        <v>0</v>
      </c>
      <c r="Q7" s="178">
        <v>0</v>
      </c>
      <c r="R7" s="178">
        <v>0</v>
      </c>
      <c r="S7" s="178">
        <v>0</v>
      </c>
      <c r="T7" s="178">
        <v>0</v>
      </c>
      <c r="U7" s="178">
        <v>0</v>
      </c>
      <c r="V7" s="178">
        <v>0</v>
      </c>
      <c r="W7" s="178">
        <v>0</v>
      </c>
      <c r="X7" s="178">
        <v>0</v>
      </c>
      <c r="Y7" s="178">
        <v>0</v>
      </c>
      <c r="Z7" s="178">
        <v>0</v>
      </c>
      <c r="AA7" s="178">
        <v>0</v>
      </c>
      <c r="AB7" s="178">
        <v>0</v>
      </c>
      <c r="AC7" s="178">
        <v>0</v>
      </c>
      <c r="AD7" s="178">
        <v>0</v>
      </c>
      <c r="AE7" s="178">
        <v>0</v>
      </c>
      <c r="AF7" s="178">
        <v>0</v>
      </c>
      <c r="AG7" s="178">
        <v>0</v>
      </c>
      <c r="AH7" s="178">
        <v>0</v>
      </c>
      <c r="AI7" s="178">
        <v>0</v>
      </c>
      <c r="AJ7" s="178"/>
      <c r="AK7" s="178"/>
      <c r="AL7" s="178"/>
    </row>
    <row r="8" spans="1:38" ht="16.350000000000001" customHeight="1">
      <c r="A8" s="177" t="s">
        <v>363</v>
      </c>
      <c r="B8" s="178">
        <v>0</v>
      </c>
      <c r="C8" s="178">
        <v>0</v>
      </c>
      <c r="D8" s="178">
        <v>0</v>
      </c>
      <c r="E8" s="178">
        <v>0</v>
      </c>
      <c r="F8" s="178">
        <v>0</v>
      </c>
      <c r="G8" s="178">
        <v>0</v>
      </c>
      <c r="H8" s="178">
        <v>0</v>
      </c>
      <c r="I8" s="178">
        <v>0</v>
      </c>
      <c r="J8" s="178">
        <v>0</v>
      </c>
      <c r="K8" s="178">
        <v>0</v>
      </c>
      <c r="L8" s="178">
        <v>0</v>
      </c>
      <c r="M8" s="178">
        <v>0</v>
      </c>
      <c r="N8" s="178">
        <v>0</v>
      </c>
      <c r="O8" s="178">
        <v>0</v>
      </c>
      <c r="P8" s="178">
        <v>0</v>
      </c>
      <c r="Q8" s="178">
        <v>0</v>
      </c>
      <c r="R8" s="178">
        <v>0</v>
      </c>
      <c r="S8" s="178">
        <v>0</v>
      </c>
      <c r="T8" s="178">
        <v>0</v>
      </c>
      <c r="U8" s="178">
        <v>0</v>
      </c>
      <c r="V8" s="178">
        <v>0</v>
      </c>
      <c r="W8" s="178">
        <v>0</v>
      </c>
      <c r="X8" s="178">
        <v>0</v>
      </c>
      <c r="Y8" s="178">
        <v>0</v>
      </c>
      <c r="Z8" s="178">
        <v>0</v>
      </c>
      <c r="AA8" s="178">
        <v>0</v>
      </c>
      <c r="AB8" s="178">
        <v>0</v>
      </c>
      <c r="AC8" s="178">
        <v>0</v>
      </c>
      <c r="AD8" s="178">
        <v>0</v>
      </c>
      <c r="AE8" s="178">
        <v>0</v>
      </c>
      <c r="AF8" s="178">
        <v>0</v>
      </c>
      <c r="AG8" s="178">
        <v>0</v>
      </c>
      <c r="AH8" s="178">
        <v>0</v>
      </c>
      <c r="AI8" s="178">
        <v>0</v>
      </c>
      <c r="AJ8" s="178"/>
      <c r="AK8" s="178"/>
      <c r="AL8" s="178"/>
    </row>
    <row r="9" spans="1:38" ht="16.350000000000001" customHeight="1">
      <c r="A9" s="177" t="s">
        <v>364</v>
      </c>
      <c r="B9" s="178">
        <v>0</v>
      </c>
      <c r="C9" s="178">
        <v>0</v>
      </c>
      <c r="D9" s="178">
        <v>0</v>
      </c>
      <c r="E9" s="178">
        <v>0</v>
      </c>
      <c r="F9" s="178">
        <v>0</v>
      </c>
      <c r="G9" s="178">
        <v>0</v>
      </c>
      <c r="H9" s="178">
        <v>0</v>
      </c>
      <c r="I9" s="178">
        <v>0</v>
      </c>
      <c r="J9" s="178">
        <v>0</v>
      </c>
      <c r="K9" s="178">
        <v>0</v>
      </c>
      <c r="L9" s="178">
        <v>0</v>
      </c>
      <c r="M9" s="178">
        <v>0</v>
      </c>
      <c r="N9" s="178">
        <v>0</v>
      </c>
      <c r="O9" s="178">
        <v>0</v>
      </c>
      <c r="P9" s="178">
        <v>0</v>
      </c>
      <c r="Q9" s="178">
        <v>0</v>
      </c>
      <c r="R9" s="178">
        <v>0</v>
      </c>
      <c r="S9" s="178">
        <v>0</v>
      </c>
      <c r="T9" s="178">
        <v>0</v>
      </c>
      <c r="U9" s="178">
        <v>0</v>
      </c>
      <c r="V9" s="178">
        <v>0</v>
      </c>
      <c r="W9" s="178">
        <v>0</v>
      </c>
      <c r="X9" s="178">
        <v>0</v>
      </c>
      <c r="Y9" s="178">
        <v>0</v>
      </c>
      <c r="Z9" s="178">
        <v>0</v>
      </c>
      <c r="AA9" s="178">
        <v>0</v>
      </c>
      <c r="AB9" s="178">
        <v>0</v>
      </c>
      <c r="AC9" s="178">
        <v>0</v>
      </c>
      <c r="AD9" s="178">
        <v>0</v>
      </c>
      <c r="AE9" s="178">
        <v>0</v>
      </c>
      <c r="AF9" s="178">
        <v>0</v>
      </c>
      <c r="AG9" s="178">
        <v>0</v>
      </c>
      <c r="AH9" s="178">
        <v>0</v>
      </c>
      <c r="AI9" s="178">
        <v>0</v>
      </c>
      <c r="AJ9" s="178"/>
      <c r="AK9" s="178"/>
      <c r="AL9" s="178"/>
    </row>
    <row r="10" spans="1:38" ht="16.350000000000001" customHeight="1">
      <c r="A10" s="177" t="s">
        <v>365</v>
      </c>
      <c r="B10" s="178">
        <v>0</v>
      </c>
      <c r="C10" s="178">
        <v>0</v>
      </c>
      <c r="D10" s="178">
        <v>0</v>
      </c>
      <c r="E10" s="178">
        <v>0</v>
      </c>
      <c r="F10" s="178">
        <v>0</v>
      </c>
      <c r="G10" s="178">
        <v>0</v>
      </c>
      <c r="H10" s="178">
        <v>0</v>
      </c>
      <c r="I10" s="178">
        <v>0</v>
      </c>
      <c r="J10" s="178">
        <v>0</v>
      </c>
      <c r="K10" s="178">
        <v>0</v>
      </c>
      <c r="L10" s="178">
        <v>0</v>
      </c>
      <c r="M10" s="178">
        <v>0</v>
      </c>
      <c r="N10" s="178">
        <v>0</v>
      </c>
      <c r="O10" s="178">
        <v>0</v>
      </c>
      <c r="P10" s="178">
        <v>0</v>
      </c>
      <c r="Q10" s="178">
        <v>0</v>
      </c>
      <c r="R10" s="178">
        <v>0</v>
      </c>
      <c r="S10" s="178">
        <v>0</v>
      </c>
      <c r="T10" s="178">
        <v>0</v>
      </c>
      <c r="U10" s="178">
        <v>0</v>
      </c>
      <c r="V10" s="178">
        <v>0</v>
      </c>
      <c r="W10" s="178">
        <v>0</v>
      </c>
      <c r="X10" s="178">
        <v>0</v>
      </c>
      <c r="Y10" s="178">
        <v>0</v>
      </c>
      <c r="Z10" s="178">
        <v>0</v>
      </c>
      <c r="AA10" s="178">
        <v>0</v>
      </c>
      <c r="AB10" s="178">
        <v>0</v>
      </c>
      <c r="AC10" s="178">
        <v>0</v>
      </c>
      <c r="AD10" s="178">
        <v>0</v>
      </c>
      <c r="AE10" s="178">
        <v>0</v>
      </c>
      <c r="AF10" s="178">
        <v>0</v>
      </c>
      <c r="AG10" s="178">
        <v>0</v>
      </c>
      <c r="AH10" s="178">
        <v>0</v>
      </c>
      <c r="AI10" s="178">
        <v>0</v>
      </c>
      <c r="AJ10" s="178"/>
      <c r="AK10" s="178"/>
      <c r="AL10" s="178"/>
    </row>
    <row r="11" spans="1:38" ht="16.350000000000001" customHeight="1">
      <c r="A11" s="177" t="s">
        <v>366</v>
      </c>
      <c r="B11" s="178">
        <v>0</v>
      </c>
      <c r="C11" s="178">
        <v>0</v>
      </c>
      <c r="D11" s="178">
        <v>0</v>
      </c>
      <c r="E11" s="178">
        <v>0</v>
      </c>
      <c r="F11" s="178">
        <v>0</v>
      </c>
      <c r="G11" s="178">
        <v>0</v>
      </c>
      <c r="H11" s="178">
        <v>0</v>
      </c>
      <c r="I11" s="178">
        <v>0</v>
      </c>
      <c r="J11" s="178">
        <v>0</v>
      </c>
      <c r="K11" s="178">
        <v>0</v>
      </c>
      <c r="L11" s="178">
        <v>0</v>
      </c>
      <c r="M11" s="178">
        <v>0</v>
      </c>
      <c r="N11" s="178">
        <v>0</v>
      </c>
      <c r="O11" s="178">
        <v>0</v>
      </c>
      <c r="P11" s="178">
        <v>0</v>
      </c>
      <c r="Q11" s="178">
        <v>0</v>
      </c>
      <c r="R11" s="178">
        <v>0</v>
      </c>
      <c r="S11" s="178">
        <v>0</v>
      </c>
      <c r="T11" s="178">
        <v>0</v>
      </c>
      <c r="U11" s="178">
        <v>0</v>
      </c>
      <c r="V11" s="178">
        <v>0</v>
      </c>
      <c r="W11" s="178">
        <v>0</v>
      </c>
      <c r="X11" s="178">
        <v>0</v>
      </c>
      <c r="Y11" s="178">
        <v>0</v>
      </c>
      <c r="Z11" s="178">
        <v>0</v>
      </c>
      <c r="AA11" s="178">
        <v>0</v>
      </c>
      <c r="AB11" s="178">
        <v>0</v>
      </c>
      <c r="AC11" s="178">
        <v>0</v>
      </c>
      <c r="AD11" s="178">
        <v>0</v>
      </c>
      <c r="AE11" s="178">
        <v>0</v>
      </c>
      <c r="AF11" s="178">
        <v>0</v>
      </c>
      <c r="AG11" s="178">
        <v>0</v>
      </c>
      <c r="AH11" s="178">
        <v>0</v>
      </c>
      <c r="AI11" s="178">
        <v>0</v>
      </c>
      <c r="AJ11" s="178"/>
      <c r="AK11" s="178"/>
      <c r="AL11" s="178"/>
    </row>
    <row r="12" spans="1:38" ht="16.350000000000001" customHeight="1">
      <c r="A12" s="177" t="s">
        <v>367</v>
      </c>
      <c r="B12" s="178">
        <v>0</v>
      </c>
      <c r="C12" s="178">
        <v>0</v>
      </c>
      <c r="D12" s="178">
        <v>0</v>
      </c>
      <c r="E12" s="178">
        <v>0</v>
      </c>
      <c r="F12" s="178">
        <v>0</v>
      </c>
      <c r="G12" s="178">
        <v>0</v>
      </c>
      <c r="H12" s="178">
        <v>0</v>
      </c>
      <c r="I12" s="178">
        <v>0</v>
      </c>
      <c r="J12" s="178">
        <v>0</v>
      </c>
      <c r="K12" s="178">
        <v>0</v>
      </c>
      <c r="L12" s="178">
        <v>0</v>
      </c>
      <c r="M12" s="178">
        <v>0</v>
      </c>
      <c r="N12" s="178">
        <v>0</v>
      </c>
      <c r="O12" s="178">
        <v>0</v>
      </c>
      <c r="P12" s="178">
        <v>0</v>
      </c>
      <c r="Q12" s="178">
        <v>0</v>
      </c>
      <c r="R12" s="178">
        <v>0</v>
      </c>
      <c r="S12" s="178">
        <v>0</v>
      </c>
      <c r="T12" s="178">
        <v>0</v>
      </c>
      <c r="U12" s="178">
        <v>0</v>
      </c>
      <c r="V12" s="178">
        <v>0</v>
      </c>
      <c r="W12" s="178">
        <v>0</v>
      </c>
      <c r="X12" s="178">
        <v>0</v>
      </c>
      <c r="Y12" s="178">
        <v>0</v>
      </c>
      <c r="Z12" s="178">
        <v>0</v>
      </c>
      <c r="AA12" s="178">
        <v>0</v>
      </c>
      <c r="AB12" s="178">
        <v>0</v>
      </c>
      <c r="AC12" s="178">
        <v>0</v>
      </c>
      <c r="AD12" s="178">
        <v>0</v>
      </c>
      <c r="AE12" s="178">
        <v>0</v>
      </c>
      <c r="AF12" s="178">
        <v>0</v>
      </c>
      <c r="AG12" s="178">
        <v>0</v>
      </c>
      <c r="AH12" s="178">
        <v>0</v>
      </c>
      <c r="AI12" s="178">
        <v>0</v>
      </c>
      <c r="AJ12" s="178"/>
      <c r="AK12" s="178"/>
      <c r="AL12" s="178"/>
    </row>
    <row r="13" spans="1:38" ht="16.350000000000001" customHeight="1">
      <c r="A13" s="177" t="s">
        <v>368</v>
      </c>
      <c r="B13" s="178">
        <v>0</v>
      </c>
      <c r="C13" s="178">
        <v>0</v>
      </c>
      <c r="D13" s="178">
        <v>0</v>
      </c>
      <c r="E13" s="178">
        <v>0</v>
      </c>
      <c r="F13" s="178">
        <v>0</v>
      </c>
      <c r="G13" s="178">
        <v>0</v>
      </c>
      <c r="H13" s="178">
        <v>0</v>
      </c>
      <c r="I13" s="178">
        <v>0</v>
      </c>
      <c r="J13" s="178">
        <v>0</v>
      </c>
      <c r="K13" s="178">
        <v>0</v>
      </c>
      <c r="L13" s="178">
        <v>0</v>
      </c>
      <c r="M13" s="178">
        <v>0</v>
      </c>
      <c r="N13" s="178">
        <v>0</v>
      </c>
      <c r="O13" s="178">
        <v>0</v>
      </c>
      <c r="P13" s="178">
        <v>0</v>
      </c>
      <c r="Q13" s="178">
        <v>0</v>
      </c>
      <c r="R13" s="178">
        <v>0</v>
      </c>
      <c r="S13" s="178">
        <v>0</v>
      </c>
      <c r="T13" s="178">
        <v>0</v>
      </c>
      <c r="U13" s="178">
        <v>0</v>
      </c>
      <c r="V13" s="178">
        <v>0</v>
      </c>
      <c r="W13" s="178">
        <v>0</v>
      </c>
      <c r="X13" s="178">
        <v>0</v>
      </c>
      <c r="Y13" s="178">
        <v>0</v>
      </c>
      <c r="Z13" s="178">
        <v>0</v>
      </c>
      <c r="AA13" s="178">
        <v>0</v>
      </c>
      <c r="AB13" s="178">
        <v>0</v>
      </c>
      <c r="AC13" s="178">
        <v>0</v>
      </c>
      <c r="AD13" s="178">
        <v>0</v>
      </c>
      <c r="AE13" s="178">
        <v>0</v>
      </c>
      <c r="AF13" s="178">
        <v>0</v>
      </c>
      <c r="AG13" s="178">
        <v>0</v>
      </c>
      <c r="AH13" s="178">
        <v>0</v>
      </c>
      <c r="AI13" s="178">
        <v>0</v>
      </c>
      <c r="AJ13" s="178"/>
      <c r="AK13" s="178"/>
      <c r="AL13" s="178"/>
    </row>
    <row r="14" spans="1:38" ht="16.350000000000001" customHeight="1">
      <c r="A14" s="177" t="s">
        <v>369</v>
      </c>
      <c r="B14" s="178">
        <v>0</v>
      </c>
      <c r="C14" s="178">
        <v>0</v>
      </c>
      <c r="D14" s="178">
        <v>0</v>
      </c>
      <c r="E14" s="178">
        <v>0</v>
      </c>
      <c r="F14" s="178">
        <v>0</v>
      </c>
      <c r="G14" s="178">
        <v>0</v>
      </c>
      <c r="H14" s="178">
        <v>0</v>
      </c>
      <c r="I14" s="178">
        <v>0</v>
      </c>
      <c r="J14" s="178">
        <v>0</v>
      </c>
      <c r="K14" s="178">
        <v>0</v>
      </c>
      <c r="L14" s="178">
        <v>0</v>
      </c>
      <c r="M14" s="178">
        <v>0</v>
      </c>
      <c r="N14" s="178">
        <v>0</v>
      </c>
      <c r="O14" s="178">
        <v>0</v>
      </c>
      <c r="P14" s="178">
        <v>0</v>
      </c>
      <c r="Q14" s="178">
        <v>0</v>
      </c>
      <c r="R14" s="178">
        <v>0</v>
      </c>
      <c r="S14" s="178">
        <v>0</v>
      </c>
      <c r="T14" s="178">
        <v>0</v>
      </c>
      <c r="U14" s="178">
        <v>0</v>
      </c>
      <c r="V14" s="178">
        <v>0</v>
      </c>
      <c r="W14" s="178">
        <v>0</v>
      </c>
      <c r="X14" s="178">
        <v>0</v>
      </c>
      <c r="Y14" s="178">
        <v>0</v>
      </c>
      <c r="Z14" s="178">
        <v>0</v>
      </c>
      <c r="AA14" s="178">
        <v>0</v>
      </c>
      <c r="AB14" s="178">
        <v>0</v>
      </c>
      <c r="AC14" s="178">
        <v>0</v>
      </c>
      <c r="AD14" s="178">
        <v>0</v>
      </c>
      <c r="AE14" s="178">
        <v>0</v>
      </c>
      <c r="AF14" s="178">
        <v>0</v>
      </c>
      <c r="AG14" s="178">
        <v>0</v>
      </c>
      <c r="AH14" s="178">
        <v>0</v>
      </c>
      <c r="AI14" s="178">
        <v>0</v>
      </c>
      <c r="AJ14" s="178"/>
      <c r="AK14" s="178"/>
      <c r="AL14" s="178"/>
    </row>
    <row r="15" spans="1:38" ht="16.350000000000001" customHeight="1">
      <c r="A15" s="177" t="s">
        <v>370</v>
      </c>
      <c r="B15" s="178">
        <v>0</v>
      </c>
      <c r="C15" s="178">
        <v>0</v>
      </c>
      <c r="D15" s="178">
        <v>0</v>
      </c>
      <c r="E15" s="178">
        <v>0</v>
      </c>
      <c r="F15" s="178">
        <v>0</v>
      </c>
      <c r="G15" s="178">
        <v>0</v>
      </c>
      <c r="H15" s="178">
        <v>0</v>
      </c>
      <c r="I15" s="178">
        <v>0</v>
      </c>
      <c r="J15" s="178">
        <v>0</v>
      </c>
      <c r="K15" s="178">
        <v>0</v>
      </c>
      <c r="L15" s="178">
        <v>0</v>
      </c>
      <c r="M15" s="178">
        <v>0</v>
      </c>
      <c r="N15" s="178">
        <v>0</v>
      </c>
      <c r="O15" s="178">
        <v>0</v>
      </c>
      <c r="P15" s="178">
        <v>0</v>
      </c>
      <c r="Q15" s="178">
        <v>0</v>
      </c>
      <c r="R15" s="178">
        <v>0</v>
      </c>
      <c r="S15" s="178">
        <v>0</v>
      </c>
      <c r="T15" s="178">
        <v>0</v>
      </c>
      <c r="U15" s="178">
        <v>0</v>
      </c>
      <c r="V15" s="178">
        <v>0</v>
      </c>
      <c r="W15" s="178">
        <v>0</v>
      </c>
      <c r="X15" s="178">
        <v>0</v>
      </c>
      <c r="Y15" s="178">
        <v>0</v>
      </c>
      <c r="Z15" s="178">
        <v>0</v>
      </c>
      <c r="AA15" s="178">
        <v>0</v>
      </c>
      <c r="AB15" s="178">
        <v>0</v>
      </c>
      <c r="AC15" s="178">
        <v>0</v>
      </c>
      <c r="AD15" s="178">
        <v>0</v>
      </c>
      <c r="AE15" s="178">
        <v>0</v>
      </c>
      <c r="AF15" s="178">
        <v>0</v>
      </c>
      <c r="AG15" s="178">
        <v>0</v>
      </c>
      <c r="AH15" s="178">
        <v>0</v>
      </c>
      <c r="AI15" s="178">
        <v>0</v>
      </c>
      <c r="AJ15" s="178"/>
      <c r="AK15" s="178"/>
      <c r="AL15" s="178"/>
    </row>
    <row r="16" spans="1:38" ht="16.350000000000001" customHeight="1">
      <c r="A16" s="177" t="s">
        <v>371</v>
      </c>
      <c r="B16" s="178">
        <v>0</v>
      </c>
      <c r="C16" s="178">
        <v>0</v>
      </c>
      <c r="D16" s="178">
        <v>0</v>
      </c>
      <c r="E16" s="178">
        <v>0</v>
      </c>
      <c r="F16" s="178">
        <v>0</v>
      </c>
      <c r="G16" s="178">
        <v>0</v>
      </c>
      <c r="H16" s="178">
        <v>0</v>
      </c>
      <c r="I16" s="178">
        <v>0</v>
      </c>
      <c r="J16" s="178">
        <v>0</v>
      </c>
      <c r="K16" s="178">
        <v>0</v>
      </c>
      <c r="L16" s="178">
        <v>0</v>
      </c>
      <c r="M16" s="178">
        <v>0</v>
      </c>
      <c r="N16" s="178">
        <v>0</v>
      </c>
      <c r="O16" s="178">
        <v>0</v>
      </c>
      <c r="P16" s="178">
        <v>0</v>
      </c>
      <c r="Q16" s="178">
        <v>0</v>
      </c>
      <c r="R16" s="178">
        <v>0</v>
      </c>
      <c r="S16" s="178">
        <v>0</v>
      </c>
      <c r="T16" s="178">
        <v>0</v>
      </c>
      <c r="U16" s="178">
        <v>0</v>
      </c>
      <c r="V16" s="178">
        <v>0</v>
      </c>
      <c r="W16" s="178">
        <v>0</v>
      </c>
      <c r="X16" s="178">
        <v>0</v>
      </c>
      <c r="Y16" s="178">
        <v>0</v>
      </c>
      <c r="Z16" s="178">
        <v>0</v>
      </c>
      <c r="AA16" s="178">
        <v>0</v>
      </c>
      <c r="AB16" s="178">
        <v>0</v>
      </c>
      <c r="AC16" s="178">
        <v>0</v>
      </c>
      <c r="AD16" s="178">
        <v>0</v>
      </c>
      <c r="AE16" s="178">
        <v>0</v>
      </c>
      <c r="AF16" s="178">
        <v>0</v>
      </c>
      <c r="AG16" s="178">
        <v>0</v>
      </c>
      <c r="AH16" s="178">
        <v>0</v>
      </c>
      <c r="AI16" s="178">
        <v>0</v>
      </c>
      <c r="AJ16" s="178"/>
      <c r="AK16" s="178"/>
      <c r="AL16" s="178"/>
    </row>
    <row r="17" spans="1:38" ht="16.350000000000001" customHeight="1">
      <c r="A17" s="177" t="s">
        <v>372</v>
      </c>
      <c r="B17" s="178">
        <v>0</v>
      </c>
      <c r="C17" s="178">
        <v>0</v>
      </c>
      <c r="D17" s="178">
        <v>0</v>
      </c>
      <c r="E17" s="178">
        <v>0</v>
      </c>
      <c r="F17" s="178">
        <v>0</v>
      </c>
      <c r="G17" s="178">
        <v>0</v>
      </c>
      <c r="H17" s="178">
        <v>0</v>
      </c>
      <c r="I17" s="178">
        <v>0</v>
      </c>
      <c r="J17" s="178">
        <v>0</v>
      </c>
      <c r="K17" s="178">
        <v>0</v>
      </c>
      <c r="L17" s="178">
        <v>0</v>
      </c>
      <c r="M17" s="178">
        <v>0</v>
      </c>
      <c r="N17" s="178">
        <v>0</v>
      </c>
      <c r="O17" s="178">
        <v>0</v>
      </c>
      <c r="P17" s="178">
        <v>0</v>
      </c>
      <c r="Q17" s="178">
        <v>0</v>
      </c>
      <c r="R17" s="178">
        <v>0</v>
      </c>
      <c r="S17" s="178">
        <v>0</v>
      </c>
      <c r="T17" s="178">
        <v>0</v>
      </c>
      <c r="U17" s="178">
        <v>0</v>
      </c>
      <c r="V17" s="178">
        <v>0</v>
      </c>
      <c r="W17" s="178">
        <v>0</v>
      </c>
      <c r="X17" s="178">
        <v>0</v>
      </c>
      <c r="Y17" s="178">
        <v>0</v>
      </c>
      <c r="Z17" s="178">
        <v>0</v>
      </c>
      <c r="AA17" s="178">
        <v>0</v>
      </c>
      <c r="AB17" s="178">
        <v>0</v>
      </c>
      <c r="AC17" s="178">
        <v>0</v>
      </c>
      <c r="AD17" s="178">
        <v>0</v>
      </c>
      <c r="AE17" s="178">
        <v>0</v>
      </c>
      <c r="AF17" s="178">
        <v>0</v>
      </c>
      <c r="AG17" s="178">
        <v>0</v>
      </c>
      <c r="AH17" s="178">
        <v>0</v>
      </c>
      <c r="AI17" s="178">
        <v>0</v>
      </c>
      <c r="AJ17" s="178"/>
      <c r="AK17" s="178"/>
      <c r="AL17" s="178"/>
    </row>
    <row r="18" spans="1:38" ht="16.350000000000001" customHeight="1">
      <c r="A18" s="177" t="s">
        <v>373</v>
      </c>
      <c r="B18" s="178">
        <v>0</v>
      </c>
      <c r="C18" s="178">
        <v>0</v>
      </c>
      <c r="D18" s="178">
        <v>0</v>
      </c>
      <c r="E18" s="178">
        <v>0</v>
      </c>
      <c r="F18" s="178">
        <v>0</v>
      </c>
      <c r="G18" s="178">
        <v>0</v>
      </c>
      <c r="H18" s="178">
        <v>0</v>
      </c>
      <c r="I18" s="178">
        <v>0</v>
      </c>
      <c r="J18" s="178">
        <v>0</v>
      </c>
      <c r="K18" s="178">
        <v>0</v>
      </c>
      <c r="L18" s="178">
        <v>0</v>
      </c>
      <c r="M18" s="178">
        <v>0</v>
      </c>
      <c r="N18" s="178">
        <v>0</v>
      </c>
      <c r="O18" s="178">
        <v>0</v>
      </c>
      <c r="P18" s="178">
        <v>0</v>
      </c>
      <c r="Q18" s="178">
        <v>0</v>
      </c>
      <c r="R18" s="178">
        <v>0</v>
      </c>
      <c r="S18" s="178">
        <v>0</v>
      </c>
      <c r="T18" s="178">
        <v>0</v>
      </c>
      <c r="U18" s="178">
        <v>0</v>
      </c>
      <c r="V18" s="178">
        <v>0</v>
      </c>
      <c r="W18" s="178">
        <v>0</v>
      </c>
      <c r="X18" s="178">
        <v>0</v>
      </c>
      <c r="Y18" s="178">
        <v>0</v>
      </c>
      <c r="Z18" s="178">
        <v>0</v>
      </c>
      <c r="AA18" s="178">
        <v>0</v>
      </c>
      <c r="AB18" s="178">
        <v>0</v>
      </c>
      <c r="AC18" s="178">
        <v>0</v>
      </c>
      <c r="AD18" s="178">
        <v>0</v>
      </c>
      <c r="AE18" s="178">
        <v>0</v>
      </c>
      <c r="AF18" s="178">
        <v>0</v>
      </c>
      <c r="AG18" s="178">
        <v>0</v>
      </c>
      <c r="AH18" s="178">
        <v>0</v>
      </c>
      <c r="AI18" s="178">
        <v>0</v>
      </c>
      <c r="AJ18" s="178"/>
      <c r="AK18" s="178"/>
      <c r="AL18" s="178"/>
    </row>
    <row r="19" spans="1:38" ht="16.350000000000001" customHeight="1">
      <c r="A19" s="177" t="s">
        <v>374</v>
      </c>
      <c r="B19" s="178">
        <v>0</v>
      </c>
      <c r="C19" s="178">
        <v>0</v>
      </c>
      <c r="D19" s="178">
        <v>0</v>
      </c>
      <c r="E19" s="178">
        <v>0</v>
      </c>
      <c r="F19" s="178">
        <v>0</v>
      </c>
      <c r="G19" s="178">
        <v>0</v>
      </c>
      <c r="H19" s="178">
        <v>0</v>
      </c>
      <c r="I19" s="178">
        <v>0</v>
      </c>
      <c r="J19" s="178">
        <v>0</v>
      </c>
      <c r="K19" s="178">
        <v>0</v>
      </c>
      <c r="L19" s="178">
        <v>0</v>
      </c>
      <c r="M19" s="178">
        <v>0</v>
      </c>
      <c r="N19" s="178">
        <v>0</v>
      </c>
      <c r="O19" s="178">
        <v>0</v>
      </c>
      <c r="P19" s="178">
        <v>0</v>
      </c>
      <c r="Q19" s="178">
        <v>0</v>
      </c>
      <c r="R19" s="178">
        <v>0</v>
      </c>
      <c r="S19" s="178">
        <v>0</v>
      </c>
      <c r="T19" s="178">
        <v>0</v>
      </c>
      <c r="U19" s="178">
        <v>0</v>
      </c>
      <c r="V19" s="178">
        <v>0</v>
      </c>
      <c r="W19" s="178">
        <v>0</v>
      </c>
      <c r="X19" s="178">
        <v>0</v>
      </c>
      <c r="Y19" s="178">
        <v>0</v>
      </c>
      <c r="Z19" s="178">
        <v>0</v>
      </c>
      <c r="AA19" s="178">
        <v>0</v>
      </c>
      <c r="AB19" s="178">
        <v>0</v>
      </c>
      <c r="AC19" s="178">
        <v>0</v>
      </c>
      <c r="AD19" s="178">
        <v>0</v>
      </c>
      <c r="AE19" s="178">
        <v>0</v>
      </c>
      <c r="AF19" s="178">
        <v>0</v>
      </c>
      <c r="AG19" s="178">
        <v>0</v>
      </c>
      <c r="AH19" s="178">
        <v>0</v>
      </c>
      <c r="AI19" s="178">
        <v>0</v>
      </c>
      <c r="AJ19" s="178"/>
      <c r="AK19" s="178"/>
      <c r="AL19" s="178"/>
    </row>
    <row r="20" spans="1:38" ht="16.350000000000001" customHeight="1">
      <c r="A20" s="177" t="s">
        <v>375</v>
      </c>
      <c r="B20" s="178">
        <v>0</v>
      </c>
      <c r="C20" s="178">
        <v>0</v>
      </c>
      <c r="D20" s="178">
        <v>0</v>
      </c>
      <c r="E20" s="178">
        <v>0</v>
      </c>
      <c r="F20" s="178">
        <v>0</v>
      </c>
      <c r="G20" s="178">
        <v>0</v>
      </c>
      <c r="H20" s="178">
        <v>0</v>
      </c>
      <c r="I20" s="178">
        <v>0</v>
      </c>
      <c r="J20" s="178">
        <v>0</v>
      </c>
      <c r="K20" s="178">
        <v>0</v>
      </c>
      <c r="L20" s="178">
        <v>0</v>
      </c>
      <c r="M20" s="178">
        <v>0</v>
      </c>
      <c r="N20" s="178">
        <v>0</v>
      </c>
      <c r="O20" s="178">
        <v>0</v>
      </c>
      <c r="P20" s="178">
        <v>0</v>
      </c>
      <c r="Q20" s="178">
        <v>0</v>
      </c>
      <c r="R20" s="178">
        <v>0</v>
      </c>
      <c r="S20" s="178">
        <v>0</v>
      </c>
      <c r="T20" s="178">
        <v>0</v>
      </c>
      <c r="U20" s="178">
        <v>0</v>
      </c>
      <c r="V20" s="178">
        <v>0</v>
      </c>
      <c r="W20" s="178">
        <v>0</v>
      </c>
      <c r="X20" s="178">
        <v>0</v>
      </c>
      <c r="Y20" s="178">
        <v>0</v>
      </c>
      <c r="Z20" s="178">
        <v>0</v>
      </c>
      <c r="AA20" s="178">
        <v>0</v>
      </c>
      <c r="AB20" s="178">
        <v>0</v>
      </c>
      <c r="AC20" s="178">
        <v>0</v>
      </c>
      <c r="AD20" s="178">
        <v>0</v>
      </c>
      <c r="AE20" s="178">
        <v>0</v>
      </c>
      <c r="AF20" s="178">
        <v>0</v>
      </c>
      <c r="AG20" s="178">
        <v>0</v>
      </c>
      <c r="AH20" s="178">
        <v>0</v>
      </c>
      <c r="AI20" s="178">
        <v>0</v>
      </c>
      <c r="AJ20" s="178"/>
      <c r="AK20" s="178"/>
      <c r="AL20" s="178"/>
    </row>
    <row r="21" spans="1:38" ht="16.350000000000001" customHeight="1">
      <c r="A21" s="177" t="s">
        <v>376</v>
      </c>
      <c r="B21" s="178">
        <v>0</v>
      </c>
      <c r="C21" s="178">
        <v>0</v>
      </c>
      <c r="D21" s="178">
        <v>0</v>
      </c>
      <c r="E21" s="178">
        <v>0</v>
      </c>
      <c r="F21" s="178">
        <v>0</v>
      </c>
      <c r="G21" s="178">
        <v>0</v>
      </c>
      <c r="H21" s="178">
        <v>0</v>
      </c>
      <c r="I21" s="178">
        <v>0</v>
      </c>
      <c r="J21" s="178">
        <v>0</v>
      </c>
      <c r="K21" s="178">
        <v>0</v>
      </c>
      <c r="L21" s="178">
        <v>0</v>
      </c>
      <c r="M21" s="178">
        <v>0</v>
      </c>
      <c r="N21" s="178">
        <v>0</v>
      </c>
      <c r="O21" s="178">
        <v>0</v>
      </c>
      <c r="P21" s="178">
        <v>0</v>
      </c>
      <c r="Q21" s="178">
        <v>0</v>
      </c>
      <c r="R21" s="178">
        <v>0</v>
      </c>
      <c r="S21" s="178">
        <v>0</v>
      </c>
      <c r="T21" s="178">
        <v>0</v>
      </c>
      <c r="U21" s="178">
        <v>0</v>
      </c>
      <c r="V21" s="178">
        <v>0</v>
      </c>
      <c r="W21" s="178">
        <v>0</v>
      </c>
      <c r="X21" s="178">
        <v>0</v>
      </c>
      <c r="Y21" s="178">
        <v>0</v>
      </c>
      <c r="Z21" s="178">
        <v>0</v>
      </c>
      <c r="AA21" s="178">
        <v>0</v>
      </c>
      <c r="AB21" s="178">
        <v>0</v>
      </c>
      <c r="AC21" s="178">
        <v>0</v>
      </c>
      <c r="AD21" s="178">
        <v>0</v>
      </c>
      <c r="AE21" s="178">
        <v>0</v>
      </c>
      <c r="AF21" s="178">
        <v>0</v>
      </c>
      <c r="AG21" s="178">
        <v>0</v>
      </c>
      <c r="AH21" s="178">
        <v>0</v>
      </c>
      <c r="AI21" s="178">
        <v>0</v>
      </c>
      <c r="AJ21" s="178"/>
      <c r="AK21" s="178"/>
      <c r="AL21" s="178"/>
    </row>
    <row r="22" spans="1:38" ht="16.350000000000001" customHeight="1">
      <c r="A22" s="177" t="s">
        <v>377</v>
      </c>
      <c r="B22" s="178">
        <v>0</v>
      </c>
      <c r="C22" s="178">
        <v>0</v>
      </c>
      <c r="D22" s="178">
        <v>0</v>
      </c>
      <c r="E22" s="178">
        <v>0</v>
      </c>
      <c r="F22" s="178">
        <v>0</v>
      </c>
      <c r="G22" s="178">
        <v>0</v>
      </c>
      <c r="H22" s="178">
        <v>0</v>
      </c>
      <c r="I22" s="178">
        <v>0</v>
      </c>
      <c r="J22" s="178">
        <v>0</v>
      </c>
      <c r="K22" s="178">
        <v>0</v>
      </c>
      <c r="L22" s="178">
        <v>0</v>
      </c>
      <c r="M22" s="178">
        <v>0</v>
      </c>
      <c r="N22" s="178">
        <v>0</v>
      </c>
      <c r="O22" s="178">
        <v>0</v>
      </c>
      <c r="P22" s="178">
        <v>0</v>
      </c>
      <c r="Q22" s="178">
        <v>0</v>
      </c>
      <c r="R22" s="178">
        <v>0</v>
      </c>
      <c r="S22" s="178">
        <v>0</v>
      </c>
      <c r="T22" s="178">
        <v>0</v>
      </c>
      <c r="U22" s="178">
        <v>0</v>
      </c>
      <c r="V22" s="178">
        <v>0</v>
      </c>
      <c r="W22" s="178">
        <v>0</v>
      </c>
      <c r="X22" s="178">
        <v>0</v>
      </c>
      <c r="Y22" s="178">
        <v>0</v>
      </c>
      <c r="Z22" s="178">
        <v>0</v>
      </c>
      <c r="AA22" s="178">
        <v>0</v>
      </c>
      <c r="AB22" s="178">
        <v>0</v>
      </c>
      <c r="AC22" s="178">
        <v>0</v>
      </c>
      <c r="AD22" s="178">
        <v>0</v>
      </c>
      <c r="AE22" s="178">
        <v>0</v>
      </c>
      <c r="AF22" s="178">
        <v>0</v>
      </c>
      <c r="AG22" s="178">
        <v>0</v>
      </c>
      <c r="AH22" s="178">
        <v>0</v>
      </c>
      <c r="AI22" s="178">
        <v>0</v>
      </c>
      <c r="AJ22" s="178"/>
      <c r="AK22" s="178"/>
      <c r="AL22" s="178"/>
    </row>
    <row r="23" spans="1:38" ht="16.350000000000001" customHeight="1">
      <c r="A23" s="177" t="s">
        <v>378</v>
      </c>
      <c r="B23" s="178">
        <v>0</v>
      </c>
      <c r="C23" s="178">
        <v>0</v>
      </c>
      <c r="D23" s="178">
        <v>0</v>
      </c>
      <c r="E23" s="178">
        <v>0</v>
      </c>
      <c r="F23" s="178">
        <v>0</v>
      </c>
      <c r="G23" s="178">
        <v>0</v>
      </c>
      <c r="H23" s="178">
        <v>0</v>
      </c>
      <c r="I23" s="178">
        <v>0</v>
      </c>
      <c r="J23" s="178">
        <v>0</v>
      </c>
      <c r="K23" s="178">
        <v>0</v>
      </c>
      <c r="L23" s="178">
        <v>0</v>
      </c>
      <c r="M23" s="178">
        <v>0</v>
      </c>
      <c r="N23" s="178">
        <v>0</v>
      </c>
      <c r="O23" s="178">
        <v>0</v>
      </c>
      <c r="P23" s="178">
        <v>0</v>
      </c>
      <c r="Q23" s="178">
        <v>0</v>
      </c>
      <c r="R23" s="178">
        <v>0</v>
      </c>
      <c r="S23" s="178">
        <v>0</v>
      </c>
      <c r="T23" s="178">
        <v>0</v>
      </c>
      <c r="U23" s="178">
        <v>0</v>
      </c>
      <c r="V23" s="178">
        <v>0</v>
      </c>
      <c r="W23" s="178">
        <v>0</v>
      </c>
      <c r="X23" s="178">
        <v>0</v>
      </c>
      <c r="Y23" s="178">
        <v>0</v>
      </c>
      <c r="Z23" s="178">
        <v>0</v>
      </c>
      <c r="AA23" s="178">
        <v>0</v>
      </c>
      <c r="AB23" s="178">
        <v>0</v>
      </c>
      <c r="AC23" s="178">
        <v>0</v>
      </c>
      <c r="AD23" s="178">
        <v>0</v>
      </c>
      <c r="AE23" s="178">
        <v>0</v>
      </c>
      <c r="AF23" s="178">
        <v>0</v>
      </c>
      <c r="AG23" s="178">
        <v>0</v>
      </c>
      <c r="AH23" s="178">
        <v>0</v>
      </c>
      <c r="AI23" s="178">
        <v>0</v>
      </c>
      <c r="AJ23" s="178"/>
      <c r="AK23" s="178"/>
      <c r="AL23" s="178"/>
    </row>
    <row r="24" spans="1:38" ht="16.350000000000001" customHeight="1">
      <c r="A24" s="177" t="s">
        <v>379</v>
      </c>
      <c r="B24" s="178">
        <v>0</v>
      </c>
      <c r="C24" s="178">
        <v>0</v>
      </c>
      <c r="D24" s="178">
        <v>0</v>
      </c>
      <c r="E24" s="178">
        <v>0</v>
      </c>
      <c r="F24" s="178">
        <v>0</v>
      </c>
      <c r="G24" s="178">
        <v>0</v>
      </c>
      <c r="H24" s="178">
        <v>0</v>
      </c>
      <c r="I24" s="178">
        <v>0</v>
      </c>
      <c r="J24" s="178">
        <v>0</v>
      </c>
      <c r="K24" s="178">
        <v>0</v>
      </c>
      <c r="L24" s="178">
        <v>0</v>
      </c>
      <c r="M24" s="178">
        <v>0</v>
      </c>
      <c r="N24" s="178">
        <v>0</v>
      </c>
      <c r="O24" s="178">
        <v>0</v>
      </c>
      <c r="P24" s="178">
        <v>0</v>
      </c>
      <c r="Q24" s="178">
        <v>0</v>
      </c>
      <c r="R24" s="178">
        <v>0</v>
      </c>
      <c r="S24" s="178">
        <v>0</v>
      </c>
      <c r="T24" s="178">
        <v>0</v>
      </c>
      <c r="U24" s="178">
        <v>0</v>
      </c>
      <c r="V24" s="178">
        <v>0</v>
      </c>
      <c r="W24" s="178">
        <v>0</v>
      </c>
      <c r="X24" s="178">
        <v>0</v>
      </c>
      <c r="Y24" s="178">
        <v>0</v>
      </c>
      <c r="Z24" s="178">
        <v>0</v>
      </c>
      <c r="AA24" s="178">
        <v>0</v>
      </c>
      <c r="AB24" s="178">
        <v>0</v>
      </c>
      <c r="AC24" s="178">
        <v>0</v>
      </c>
      <c r="AD24" s="178">
        <v>0</v>
      </c>
      <c r="AE24" s="178">
        <v>0</v>
      </c>
      <c r="AF24" s="178">
        <v>0</v>
      </c>
      <c r="AG24" s="178">
        <v>0</v>
      </c>
      <c r="AH24" s="178">
        <v>0</v>
      </c>
      <c r="AI24" s="178">
        <v>0</v>
      </c>
      <c r="AJ24" s="178"/>
      <c r="AK24" s="178"/>
      <c r="AL24" s="178"/>
    </row>
    <row r="25" spans="1:38" ht="16.350000000000001" customHeight="1">
      <c r="A25" s="177" t="s">
        <v>380</v>
      </c>
      <c r="B25" s="178">
        <v>0</v>
      </c>
      <c r="C25" s="178">
        <v>0</v>
      </c>
      <c r="D25" s="178">
        <v>0</v>
      </c>
      <c r="E25" s="178">
        <v>0</v>
      </c>
      <c r="F25" s="178">
        <v>0</v>
      </c>
      <c r="G25" s="178">
        <v>0</v>
      </c>
      <c r="H25" s="178">
        <v>0</v>
      </c>
      <c r="I25" s="178">
        <v>0</v>
      </c>
      <c r="J25" s="178">
        <v>0</v>
      </c>
      <c r="K25" s="178">
        <v>0</v>
      </c>
      <c r="L25" s="178">
        <v>0</v>
      </c>
      <c r="M25" s="178">
        <v>0</v>
      </c>
      <c r="N25" s="178">
        <v>0</v>
      </c>
      <c r="O25" s="178">
        <v>0</v>
      </c>
      <c r="P25" s="178">
        <v>0</v>
      </c>
      <c r="Q25" s="178">
        <v>0</v>
      </c>
      <c r="R25" s="178">
        <v>0</v>
      </c>
      <c r="S25" s="178">
        <v>0</v>
      </c>
      <c r="T25" s="178">
        <v>0</v>
      </c>
      <c r="U25" s="178">
        <v>0</v>
      </c>
      <c r="V25" s="178">
        <v>0</v>
      </c>
      <c r="W25" s="178">
        <v>0</v>
      </c>
      <c r="X25" s="178">
        <v>0</v>
      </c>
      <c r="Y25" s="178">
        <v>0</v>
      </c>
      <c r="Z25" s="178">
        <v>0</v>
      </c>
      <c r="AA25" s="178">
        <v>0</v>
      </c>
      <c r="AB25" s="178">
        <v>0</v>
      </c>
      <c r="AC25" s="178">
        <v>0</v>
      </c>
      <c r="AD25" s="178">
        <v>0</v>
      </c>
      <c r="AE25" s="178">
        <v>0</v>
      </c>
      <c r="AF25" s="178">
        <v>0</v>
      </c>
      <c r="AG25" s="178">
        <v>0</v>
      </c>
      <c r="AH25" s="178">
        <v>0</v>
      </c>
      <c r="AI25" s="178">
        <v>0</v>
      </c>
      <c r="AJ25" s="178"/>
      <c r="AK25" s="178"/>
      <c r="AL25" s="178"/>
    </row>
    <row r="26" spans="1:38" ht="16.350000000000001" customHeight="1">
      <c r="A26" s="177" t="s">
        <v>381</v>
      </c>
      <c r="B26" s="178">
        <v>0</v>
      </c>
      <c r="C26" s="178">
        <v>0</v>
      </c>
      <c r="D26" s="178">
        <v>0</v>
      </c>
      <c r="E26" s="178">
        <v>0</v>
      </c>
      <c r="F26" s="178">
        <v>0</v>
      </c>
      <c r="G26" s="178">
        <v>0</v>
      </c>
      <c r="H26" s="178">
        <v>0</v>
      </c>
      <c r="I26" s="178">
        <v>0</v>
      </c>
      <c r="J26" s="178">
        <v>0</v>
      </c>
      <c r="K26" s="178">
        <v>0</v>
      </c>
      <c r="L26" s="178">
        <v>0</v>
      </c>
      <c r="M26" s="178">
        <v>0</v>
      </c>
      <c r="N26" s="178">
        <v>0</v>
      </c>
      <c r="O26" s="178">
        <v>0</v>
      </c>
      <c r="P26" s="178">
        <v>0</v>
      </c>
      <c r="Q26" s="178">
        <v>0</v>
      </c>
      <c r="R26" s="178">
        <v>0</v>
      </c>
      <c r="S26" s="178">
        <v>0</v>
      </c>
      <c r="T26" s="178">
        <v>0</v>
      </c>
      <c r="U26" s="178">
        <v>0</v>
      </c>
      <c r="V26" s="178">
        <v>0</v>
      </c>
      <c r="W26" s="178">
        <v>0</v>
      </c>
      <c r="X26" s="178">
        <v>0</v>
      </c>
      <c r="Y26" s="178">
        <v>0</v>
      </c>
      <c r="Z26" s="178">
        <v>0</v>
      </c>
      <c r="AA26" s="178">
        <v>0</v>
      </c>
      <c r="AB26" s="178">
        <v>0</v>
      </c>
      <c r="AC26" s="178">
        <v>0</v>
      </c>
      <c r="AD26" s="178">
        <v>0</v>
      </c>
      <c r="AE26" s="178">
        <v>0</v>
      </c>
      <c r="AF26" s="178">
        <v>0</v>
      </c>
      <c r="AG26" s="178">
        <v>0</v>
      </c>
      <c r="AH26" s="178">
        <v>0</v>
      </c>
      <c r="AI26" s="178">
        <v>0</v>
      </c>
      <c r="AJ26" s="178"/>
      <c r="AK26" s="178"/>
      <c r="AL26" s="178"/>
    </row>
    <row r="27" spans="1:38" ht="16.350000000000001" customHeight="1">
      <c r="A27" s="177" t="s">
        <v>382</v>
      </c>
      <c r="B27" s="178">
        <v>0</v>
      </c>
      <c r="C27" s="178">
        <v>0</v>
      </c>
      <c r="D27" s="178">
        <v>0</v>
      </c>
      <c r="E27" s="178">
        <v>0</v>
      </c>
      <c r="F27" s="178">
        <v>0</v>
      </c>
      <c r="G27" s="178">
        <v>0</v>
      </c>
      <c r="H27" s="178">
        <v>0</v>
      </c>
      <c r="I27" s="178">
        <v>0</v>
      </c>
      <c r="J27" s="178">
        <v>0</v>
      </c>
      <c r="K27" s="178">
        <v>0</v>
      </c>
      <c r="L27" s="178">
        <v>0</v>
      </c>
      <c r="M27" s="178">
        <v>0</v>
      </c>
      <c r="N27" s="178">
        <v>0</v>
      </c>
      <c r="O27" s="178">
        <v>0</v>
      </c>
      <c r="P27" s="178">
        <v>0</v>
      </c>
      <c r="Q27" s="178">
        <v>0</v>
      </c>
      <c r="R27" s="178">
        <v>0</v>
      </c>
      <c r="S27" s="178">
        <v>0</v>
      </c>
      <c r="T27" s="178">
        <v>0</v>
      </c>
      <c r="U27" s="178">
        <v>0</v>
      </c>
      <c r="V27" s="178">
        <v>0</v>
      </c>
      <c r="W27" s="178">
        <v>0</v>
      </c>
      <c r="X27" s="178">
        <v>0</v>
      </c>
      <c r="Y27" s="178">
        <v>0</v>
      </c>
      <c r="Z27" s="178">
        <v>0</v>
      </c>
      <c r="AA27" s="178">
        <v>0</v>
      </c>
      <c r="AB27" s="178">
        <v>0</v>
      </c>
      <c r="AC27" s="178">
        <v>0</v>
      </c>
      <c r="AD27" s="178">
        <v>0</v>
      </c>
      <c r="AE27" s="178">
        <v>0</v>
      </c>
      <c r="AF27" s="178">
        <v>0</v>
      </c>
      <c r="AG27" s="178">
        <v>0</v>
      </c>
      <c r="AH27" s="178">
        <v>0</v>
      </c>
      <c r="AI27" s="178">
        <v>0</v>
      </c>
      <c r="AJ27" s="178"/>
      <c r="AK27" s="178"/>
      <c r="AL27" s="178"/>
    </row>
    <row r="28" spans="1:38" ht="16.350000000000001" customHeight="1">
      <c r="A28" s="177" t="s">
        <v>383</v>
      </c>
      <c r="B28" s="178">
        <v>0</v>
      </c>
      <c r="C28" s="178">
        <v>0</v>
      </c>
      <c r="D28" s="178">
        <v>0</v>
      </c>
      <c r="E28" s="178">
        <v>0</v>
      </c>
      <c r="F28" s="178">
        <v>0</v>
      </c>
      <c r="G28" s="178">
        <v>0</v>
      </c>
      <c r="H28" s="178">
        <v>0</v>
      </c>
      <c r="I28" s="178">
        <v>0</v>
      </c>
      <c r="J28" s="178">
        <v>0</v>
      </c>
      <c r="K28" s="178">
        <v>0</v>
      </c>
      <c r="L28" s="178">
        <v>0</v>
      </c>
      <c r="M28" s="178">
        <v>0</v>
      </c>
      <c r="N28" s="178">
        <v>0</v>
      </c>
      <c r="O28" s="178">
        <v>0</v>
      </c>
      <c r="P28" s="178">
        <v>0</v>
      </c>
      <c r="Q28" s="178">
        <v>0</v>
      </c>
      <c r="R28" s="178">
        <v>0</v>
      </c>
      <c r="S28" s="178">
        <v>0</v>
      </c>
      <c r="T28" s="178">
        <v>0</v>
      </c>
      <c r="U28" s="178">
        <v>0</v>
      </c>
      <c r="V28" s="178">
        <v>0</v>
      </c>
      <c r="W28" s="178">
        <v>0</v>
      </c>
      <c r="X28" s="178">
        <v>0</v>
      </c>
      <c r="Y28" s="178">
        <v>0</v>
      </c>
      <c r="Z28" s="178">
        <v>0</v>
      </c>
      <c r="AA28" s="178">
        <v>0</v>
      </c>
      <c r="AB28" s="178">
        <v>0</v>
      </c>
      <c r="AC28" s="178">
        <v>0</v>
      </c>
      <c r="AD28" s="178">
        <v>0</v>
      </c>
      <c r="AE28" s="178">
        <v>0</v>
      </c>
      <c r="AF28" s="178">
        <v>0</v>
      </c>
      <c r="AG28" s="178">
        <v>0</v>
      </c>
      <c r="AH28" s="178">
        <v>0</v>
      </c>
      <c r="AI28" s="178">
        <v>0</v>
      </c>
      <c r="AJ28" s="178"/>
      <c r="AK28" s="178"/>
      <c r="AL28" s="178"/>
    </row>
    <row r="29" spans="1:38" ht="16.350000000000001" customHeight="1">
      <c r="A29" s="177" t="s">
        <v>384</v>
      </c>
      <c r="B29" s="178">
        <v>0</v>
      </c>
      <c r="C29" s="178">
        <v>0</v>
      </c>
      <c r="D29" s="178">
        <v>0</v>
      </c>
      <c r="E29" s="178">
        <v>0</v>
      </c>
      <c r="F29" s="178">
        <v>0</v>
      </c>
      <c r="G29" s="178">
        <v>0</v>
      </c>
      <c r="H29" s="178">
        <v>0</v>
      </c>
      <c r="I29" s="178">
        <v>0</v>
      </c>
      <c r="J29" s="178">
        <v>0</v>
      </c>
      <c r="K29" s="178">
        <v>0</v>
      </c>
      <c r="L29" s="178">
        <v>0</v>
      </c>
      <c r="M29" s="178">
        <v>0</v>
      </c>
      <c r="N29" s="178">
        <v>0</v>
      </c>
      <c r="O29" s="178">
        <v>0</v>
      </c>
      <c r="P29" s="178">
        <v>0</v>
      </c>
      <c r="Q29" s="178">
        <v>0</v>
      </c>
      <c r="R29" s="178">
        <v>0</v>
      </c>
      <c r="S29" s="178">
        <v>0</v>
      </c>
      <c r="T29" s="178">
        <v>0</v>
      </c>
      <c r="U29" s="178">
        <v>0</v>
      </c>
      <c r="V29" s="178">
        <v>0</v>
      </c>
      <c r="W29" s="178">
        <v>0</v>
      </c>
      <c r="X29" s="178">
        <v>0</v>
      </c>
      <c r="Y29" s="178">
        <v>0</v>
      </c>
      <c r="Z29" s="178">
        <v>0</v>
      </c>
      <c r="AA29" s="178">
        <v>0</v>
      </c>
      <c r="AB29" s="178">
        <v>0</v>
      </c>
      <c r="AC29" s="178">
        <v>0</v>
      </c>
      <c r="AD29" s="178">
        <v>0</v>
      </c>
      <c r="AE29" s="178">
        <v>0</v>
      </c>
      <c r="AF29" s="178">
        <v>0</v>
      </c>
      <c r="AG29" s="178">
        <v>0</v>
      </c>
      <c r="AH29" s="178">
        <v>0</v>
      </c>
      <c r="AI29" s="178">
        <v>0</v>
      </c>
      <c r="AJ29" s="178"/>
      <c r="AK29" s="178"/>
      <c r="AL29" s="178"/>
    </row>
    <row r="30" spans="1:38" ht="16.350000000000001" customHeight="1">
      <c r="A30" s="177" t="s">
        <v>385</v>
      </c>
      <c r="B30" s="178">
        <v>0</v>
      </c>
      <c r="C30" s="178">
        <v>0</v>
      </c>
      <c r="D30" s="178">
        <v>0</v>
      </c>
      <c r="E30" s="178">
        <v>0</v>
      </c>
      <c r="F30" s="178">
        <v>0</v>
      </c>
      <c r="G30" s="178">
        <v>0</v>
      </c>
      <c r="H30" s="178">
        <v>0</v>
      </c>
      <c r="I30" s="178">
        <v>0</v>
      </c>
      <c r="J30" s="178">
        <v>0</v>
      </c>
      <c r="K30" s="178">
        <v>0</v>
      </c>
      <c r="L30" s="178">
        <v>0</v>
      </c>
      <c r="M30" s="178">
        <v>0</v>
      </c>
      <c r="N30" s="178">
        <v>0</v>
      </c>
      <c r="O30" s="178">
        <v>0</v>
      </c>
      <c r="P30" s="178">
        <v>0</v>
      </c>
      <c r="Q30" s="178">
        <v>0</v>
      </c>
      <c r="R30" s="178">
        <v>0</v>
      </c>
      <c r="S30" s="178">
        <v>0</v>
      </c>
      <c r="T30" s="178">
        <v>0</v>
      </c>
      <c r="U30" s="178">
        <v>0</v>
      </c>
      <c r="V30" s="178">
        <v>0</v>
      </c>
      <c r="W30" s="178">
        <v>0</v>
      </c>
      <c r="X30" s="178">
        <v>0</v>
      </c>
      <c r="Y30" s="178">
        <v>0</v>
      </c>
      <c r="Z30" s="178">
        <v>0</v>
      </c>
      <c r="AA30" s="178">
        <v>0</v>
      </c>
      <c r="AB30" s="178">
        <v>0</v>
      </c>
      <c r="AC30" s="178">
        <v>0</v>
      </c>
      <c r="AD30" s="178">
        <v>0</v>
      </c>
      <c r="AE30" s="178">
        <v>0</v>
      </c>
      <c r="AF30" s="178">
        <v>0</v>
      </c>
      <c r="AG30" s="178">
        <v>0</v>
      </c>
      <c r="AH30" s="178">
        <v>0</v>
      </c>
      <c r="AI30" s="178">
        <v>0</v>
      </c>
      <c r="AJ30" s="178"/>
      <c r="AK30" s="178"/>
      <c r="AL30" s="178"/>
    </row>
    <row r="31" spans="1:38" ht="16.350000000000001" customHeight="1">
      <c r="A31" s="177" t="s">
        <v>386</v>
      </c>
      <c r="B31" s="178">
        <v>0</v>
      </c>
      <c r="C31" s="178">
        <v>0</v>
      </c>
      <c r="D31" s="178">
        <v>0</v>
      </c>
      <c r="E31" s="178">
        <v>0</v>
      </c>
      <c r="F31" s="178">
        <v>0</v>
      </c>
      <c r="G31" s="178">
        <v>0</v>
      </c>
      <c r="H31" s="178">
        <v>0</v>
      </c>
      <c r="I31" s="178">
        <v>0</v>
      </c>
      <c r="J31" s="178">
        <v>0</v>
      </c>
      <c r="K31" s="178">
        <v>0</v>
      </c>
      <c r="L31" s="178">
        <v>0</v>
      </c>
      <c r="M31" s="178">
        <v>0</v>
      </c>
      <c r="N31" s="178">
        <v>0</v>
      </c>
      <c r="O31" s="178">
        <v>0</v>
      </c>
      <c r="P31" s="178">
        <v>0</v>
      </c>
      <c r="Q31" s="178">
        <v>0</v>
      </c>
      <c r="R31" s="178">
        <v>0</v>
      </c>
      <c r="S31" s="178">
        <v>0</v>
      </c>
      <c r="T31" s="178">
        <v>0</v>
      </c>
      <c r="U31" s="178">
        <v>0</v>
      </c>
      <c r="V31" s="178">
        <v>0</v>
      </c>
      <c r="W31" s="178">
        <v>0</v>
      </c>
      <c r="X31" s="178">
        <v>0</v>
      </c>
      <c r="Y31" s="178">
        <v>0</v>
      </c>
      <c r="Z31" s="178">
        <v>0</v>
      </c>
      <c r="AA31" s="178">
        <v>0</v>
      </c>
      <c r="AB31" s="178">
        <v>0</v>
      </c>
      <c r="AC31" s="178">
        <v>0</v>
      </c>
      <c r="AD31" s="178">
        <v>0</v>
      </c>
      <c r="AE31" s="178">
        <v>0</v>
      </c>
      <c r="AF31" s="178">
        <v>0</v>
      </c>
      <c r="AG31" s="178">
        <v>0</v>
      </c>
      <c r="AH31" s="178">
        <v>0</v>
      </c>
      <c r="AI31" s="178">
        <v>0</v>
      </c>
      <c r="AJ31" s="178"/>
      <c r="AK31" s="178"/>
      <c r="AL31" s="178"/>
    </row>
    <row r="32" spans="1:38" ht="16.350000000000001" customHeight="1">
      <c r="A32" s="177" t="s">
        <v>387</v>
      </c>
      <c r="B32" s="178">
        <v>0</v>
      </c>
      <c r="C32" s="178">
        <v>0</v>
      </c>
      <c r="D32" s="178">
        <v>0</v>
      </c>
      <c r="E32" s="178">
        <v>0</v>
      </c>
      <c r="F32" s="178">
        <v>0</v>
      </c>
      <c r="G32" s="178">
        <v>0</v>
      </c>
      <c r="H32" s="178">
        <v>0</v>
      </c>
      <c r="I32" s="178">
        <v>0</v>
      </c>
      <c r="J32" s="178">
        <v>0</v>
      </c>
      <c r="K32" s="178">
        <v>0</v>
      </c>
      <c r="L32" s="178">
        <v>0</v>
      </c>
      <c r="M32" s="178">
        <v>0</v>
      </c>
      <c r="N32" s="178">
        <v>0</v>
      </c>
      <c r="O32" s="178">
        <v>0</v>
      </c>
      <c r="P32" s="178">
        <v>0</v>
      </c>
      <c r="Q32" s="178">
        <v>0</v>
      </c>
      <c r="R32" s="178">
        <v>0</v>
      </c>
      <c r="S32" s="178">
        <v>0</v>
      </c>
      <c r="T32" s="178">
        <v>0</v>
      </c>
      <c r="U32" s="178">
        <v>0</v>
      </c>
      <c r="V32" s="178">
        <v>0</v>
      </c>
      <c r="W32" s="178">
        <v>0</v>
      </c>
      <c r="X32" s="178">
        <v>0</v>
      </c>
      <c r="Y32" s="178">
        <v>0</v>
      </c>
      <c r="Z32" s="178">
        <v>0</v>
      </c>
      <c r="AA32" s="178">
        <v>0</v>
      </c>
      <c r="AB32" s="178">
        <v>0</v>
      </c>
      <c r="AC32" s="178">
        <v>0</v>
      </c>
      <c r="AD32" s="178">
        <v>0</v>
      </c>
      <c r="AE32" s="178">
        <v>0</v>
      </c>
      <c r="AF32" s="178">
        <v>0</v>
      </c>
      <c r="AG32" s="178">
        <v>0</v>
      </c>
      <c r="AH32" s="178">
        <v>0</v>
      </c>
      <c r="AI32" s="178">
        <v>0</v>
      </c>
      <c r="AJ32" s="178"/>
      <c r="AK32" s="178"/>
      <c r="AL32" s="178"/>
    </row>
    <row r="33" spans="1:38" ht="16.350000000000001" customHeight="1">
      <c r="A33" s="177" t="s">
        <v>388</v>
      </c>
      <c r="B33" s="178">
        <v>0</v>
      </c>
      <c r="C33" s="178">
        <v>0</v>
      </c>
      <c r="D33" s="178">
        <v>0</v>
      </c>
      <c r="E33" s="178">
        <v>0</v>
      </c>
      <c r="F33" s="178">
        <v>0</v>
      </c>
      <c r="G33" s="178">
        <v>0</v>
      </c>
      <c r="H33" s="178">
        <v>0</v>
      </c>
      <c r="I33" s="178">
        <v>0</v>
      </c>
      <c r="J33" s="178">
        <v>0</v>
      </c>
      <c r="K33" s="178">
        <v>0</v>
      </c>
      <c r="L33" s="178">
        <v>0</v>
      </c>
      <c r="M33" s="178">
        <v>0</v>
      </c>
      <c r="N33" s="178">
        <v>0</v>
      </c>
      <c r="O33" s="178">
        <v>0</v>
      </c>
      <c r="P33" s="178">
        <v>0</v>
      </c>
      <c r="Q33" s="178">
        <v>0</v>
      </c>
      <c r="R33" s="178">
        <v>0</v>
      </c>
      <c r="S33" s="178">
        <v>0</v>
      </c>
      <c r="T33" s="178">
        <v>0</v>
      </c>
      <c r="U33" s="178">
        <v>0</v>
      </c>
      <c r="V33" s="178">
        <v>0</v>
      </c>
      <c r="W33" s="178">
        <v>0</v>
      </c>
      <c r="X33" s="178">
        <v>0</v>
      </c>
      <c r="Y33" s="178">
        <v>0</v>
      </c>
      <c r="Z33" s="178">
        <v>0</v>
      </c>
      <c r="AA33" s="178">
        <v>0</v>
      </c>
      <c r="AB33" s="178">
        <v>0</v>
      </c>
      <c r="AC33" s="178">
        <v>0</v>
      </c>
      <c r="AD33" s="178">
        <v>0</v>
      </c>
      <c r="AE33" s="178">
        <v>0</v>
      </c>
      <c r="AF33" s="178">
        <v>0</v>
      </c>
      <c r="AG33" s="178">
        <v>0</v>
      </c>
      <c r="AH33" s="178">
        <v>0</v>
      </c>
      <c r="AI33" s="178">
        <v>0</v>
      </c>
      <c r="AJ33" s="178"/>
      <c r="AK33" s="178"/>
      <c r="AL33" s="178"/>
    </row>
    <row r="34" spans="1:38" ht="16.350000000000001" customHeight="1">
      <c r="A34" s="177" t="s">
        <v>389</v>
      </c>
      <c r="B34" s="178">
        <v>0</v>
      </c>
      <c r="C34" s="178">
        <v>0</v>
      </c>
      <c r="D34" s="178">
        <v>0</v>
      </c>
      <c r="E34" s="178">
        <v>0</v>
      </c>
      <c r="F34" s="178">
        <v>0</v>
      </c>
      <c r="G34" s="178">
        <v>0</v>
      </c>
      <c r="H34" s="178">
        <v>0</v>
      </c>
      <c r="I34" s="178">
        <v>0</v>
      </c>
      <c r="J34" s="178">
        <v>0</v>
      </c>
      <c r="K34" s="178">
        <v>0</v>
      </c>
      <c r="L34" s="178">
        <v>0</v>
      </c>
      <c r="M34" s="178">
        <v>0</v>
      </c>
      <c r="N34" s="178">
        <v>0</v>
      </c>
      <c r="O34" s="178">
        <v>0</v>
      </c>
      <c r="P34" s="178">
        <v>0</v>
      </c>
      <c r="Q34" s="178">
        <v>0</v>
      </c>
      <c r="R34" s="178">
        <v>0</v>
      </c>
      <c r="S34" s="178">
        <v>0</v>
      </c>
      <c r="T34" s="178">
        <v>0</v>
      </c>
      <c r="U34" s="178">
        <v>0</v>
      </c>
      <c r="V34" s="178">
        <v>0</v>
      </c>
      <c r="W34" s="178">
        <v>0</v>
      </c>
      <c r="X34" s="178">
        <v>0</v>
      </c>
      <c r="Y34" s="178">
        <v>0</v>
      </c>
      <c r="Z34" s="178">
        <v>0</v>
      </c>
      <c r="AA34" s="178">
        <v>0</v>
      </c>
      <c r="AB34" s="178">
        <v>0</v>
      </c>
      <c r="AC34" s="178">
        <v>0</v>
      </c>
      <c r="AD34" s="178">
        <v>0</v>
      </c>
      <c r="AE34" s="178">
        <v>0</v>
      </c>
      <c r="AF34" s="178">
        <v>0</v>
      </c>
      <c r="AG34" s="178">
        <v>0</v>
      </c>
      <c r="AH34" s="178">
        <v>0</v>
      </c>
      <c r="AI34" s="178">
        <v>0</v>
      </c>
      <c r="AJ34" s="178"/>
      <c r="AK34" s="178"/>
      <c r="AL34" s="178"/>
    </row>
    <row r="35" spans="1:38" ht="16.350000000000001" customHeight="1">
      <c r="A35" s="177" t="s">
        <v>390</v>
      </c>
      <c r="B35" s="178">
        <v>0</v>
      </c>
      <c r="C35" s="178">
        <v>0</v>
      </c>
      <c r="D35" s="178">
        <v>0</v>
      </c>
      <c r="E35" s="178">
        <v>0</v>
      </c>
      <c r="F35" s="178">
        <v>0</v>
      </c>
      <c r="G35" s="178">
        <v>0</v>
      </c>
      <c r="H35" s="178">
        <v>0</v>
      </c>
      <c r="I35" s="178">
        <v>0</v>
      </c>
      <c r="J35" s="178">
        <v>0</v>
      </c>
      <c r="K35" s="178">
        <v>0</v>
      </c>
      <c r="L35" s="178">
        <v>0</v>
      </c>
      <c r="M35" s="178">
        <v>0</v>
      </c>
      <c r="N35" s="178">
        <v>0</v>
      </c>
      <c r="O35" s="178">
        <v>0</v>
      </c>
      <c r="P35" s="178">
        <v>0</v>
      </c>
      <c r="Q35" s="178">
        <v>0</v>
      </c>
      <c r="R35" s="178">
        <v>0</v>
      </c>
      <c r="S35" s="178">
        <v>0</v>
      </c>
      <c r="T35" s="178">
        <v>0</v>
      </c>
      <c r="U35" s="178">
        <v>0</v>
      </c>
      <c r="V35" s="178">
        <v>0</v>
      </c>
      <c r="W35" s="178">
        <v>0</v>
      </c>
      <c r="X35" s="178">
        <v>0</v>
      </c>
      <c r="Y35" s="178">
        <v>0</v>
      </c>
      <c r="Z35" s="178">
        <v>0</v>
      </c>
      <c r="AA35" s="178">
        <v>0</v>
      </c>
      <c r="AB35" s="178">
        <v>0</v>
      </c>
      <c r="AC35" s="178">
        <v>0</v>
      </c>
      <c r="AD35" s="178">
        <v>0</v>
      </c>
      <c r="AE35" s="178">
        <v>0</v>
      </c>
      <c r="AF35" s="178">
        <v>0</v>
      </c>
      <c r="AG35" s="178">
        <v>0</v>
      </c>
      <c r="AH35" s="178">
        <v>0</v>
      </c>
      <c r="AI35" s="178">
        <v>0</v>
      </c>
      <c r="AJ35" s="178"/>
      <c r="AK35" s="178"/>
      <c r="AL35" s="178"/>
    </row>
    <row r="36" spans="1:38" ht="16.350000000000001" customHeight="1">
      <c r="A36" s="177" t="s">
        <v>391</v>
      </c>
      <c r="B36" s="178">
        <v>0</v>
      </c>
      <c r="C36" s="178">
        <v>0</v>
      </c>
      <c r="D36" s="178">
        <v>0</v>
      </c>
      <c r="E36" s="178">
        <v>0</v>
      </c>
      <c r="F36" s="178">
        <v>0</v>
      </c>
      <c r="G36" s="178">
        <v>0</v>
      </c>
      <c r="H36" s="178">
        <v>0</v>
      </c>
      <c r="I36" s="178">
        <v>0</v>
      </c>
      <c r="J36" s="178">
        <v>0</v>
      </c>
      <c r="K36" s="178">
        <v>0</v>
      </c>
      <c r="L36" s="178">
        <v>0</v>
      </c>
      <c r="M36" s="178">
        <v>0</v>
      </c>
      <c r="N36" s="178">
        <v>0</v>
      </c>
      <c r="O36" s="178">
        <v>0</v>
      </c>
      <c r="P36" s="178">
        <v>0</v>
      </c>
      <c r="Q36" s="178">
        <v>0</v>
      </c>
      <c r="R36" s="178">
        <v>0</v>
      </c>
      <c r="S36" s="178">
        <v>0</v>
      </c>
      <c r="T36" s="178">
        <v>0</v>
      </c>
      <c r="U36" s="178">
        <v>0</v>
      </c>
      <c r="V36" s="178">
        <v>0</v>
      </c>
      <c r="W36" s="178">
        <v>0</v>
      </c>
      <c r="X36" s="178">
        <v>0</v>
      </c>
      <c r="Y36" s="178">
        <v>0</v>
      </c>
      <c r="Z36" s="178">
        <v>0</v>
      </c>
      <c r="AA36" s="178">
        <v>0</v>
      </c>
      <c r="AB36" s="178">
        <v>0</v>
      </c>
      <c r="AC36" s="178">
        <v>0</v>
      </c>
      <c r="AD36" s="178">
        <v>0</v>
      </c>
      <c r="AE36" s="178">
        <v>0</v>
      </c>
      <c r="AF36" s="178">
        <v>0</v>
      </c>
      <c r="AG36" s="178">
        <v>0</v>
      </c>
      <c r="AH36" s="178">
        <v>0</v>
      </c>
      <c r="AI36" s="178">
        <v>0</v>
      </c>
      <c r="AJ36" s="178"/>
      <c r="AK36" s="178"/>
      <c r="AL36" s="178"/>
    </row>
    <row r="37" spans="1:38" ht="16.350000000000001" customHeight="1">
      <c r="A37" s="177" t="s">
        <v>392</v>
      </c>
      <c r="B37" s="178">
        <v>0</v>
      </c>
      <c r="C37" s="178">
        <v>0</v>
      </c>
      <c r="D37" s="178">
        <v>0</v>
      </c>
      <c r="E37" s="178">
        <v>0</v>
      </c>
      <c r="F37" s="178">
        <v>0</v>
      </c>
      <c r="G37" s="178">
        <v>0</v>
      </c>
      <c r="H37" s="178">
        <v>0</v>
      </c>
      <c r="I37" s="178">
        <v>0</v>
      </c>
      <c r="J37" s="178">
        <v>0</v>
      </c>
      <c r="K37" s="178">
        <v>0</v>
      </c>
      <c r="L37" s="178">
        <v>0</v>
      </c>
      <c r="M37" s="178">
        <v>0</v>
      </c>
      <c r="N37" s="178">
        <v>0</v>
      </c>
      <c r="O37" s="178">
        <v>0</v>
      </c>
      <c r="P37" s="178">
        <v>0</v>
      </c>
      <c r="Q37" s="178">
        <v>0</v>
      </c>
      <c r="R37" s="178">
        <v>0</v>
      </c>
      <c r="S37" s="178">
        <v>0</v>
      </c>
      <c r="T37" s="178">
        <v>0</v>
      </c>
      <c r="U37" s="178">
        <v>0</v>
      </c>
      <c r="V37" s="178">
        <v>0</v>
      </c>
      <c r="W37" s="178">
        <v>0</v>
      </c>
      <c r="X37" s="178">
        <v>0</v>
      </c>
      <c r="Y37" s="178">
        <v>0</v>
      </c>
      <c r="Z37" s="178">
        <v>0</v>
      </c>
      <c r="AA37" s="178">
        <v>0</v>
      </c>
      <c r="AB37" s="178">
        <v>0</v>
      </c>
      <c r="AC37" s="178">
        <v>0</v>
      </c>
      <c r="AD37" s="178">
        <v>0</v>
      </c>
      <c r="AE37" s="178">
        <v>0</v>
      </c>
      <c r="AF37" s="178">
        <v>0</v>
      </c>
      <c r="AG37" s="178">
        <v>0</v>
      </c>
      <c r="AH37" s="178">
        <v>0</v>
      </c>
      <c r="AI37" s="178">
        <v>0</v>
      </c>
      <c r="AJ37" s="178"/>
      <c r="AK37" s="178"/>
      <c r="AL37" s="178"/>
    </row>
    <row r="38" spans="1:38" ht="16.350000000000001" customHeight="1">
      <c r="A38" s="177" t="s">
        <v>393</v>
      </c>
      <c r="B38" s="178">
        <v>0</v>
      </c>
      <c r="C38" s="178">
        <v>0</v>
      </c>
      <c r="D38" s="178">
        <v>0</v>
      </c>
      <c r="E38" s="178">
        <v>0</v>
      </c>
      <c r="F38" s="178">
        <v>0</v>
      </c>
      <c r="G38" s="178">
        <v>0</v>
      </c>
      <c r="H38" s="178">
        <v>0</v>
      </c>
      <c r="I38" s="178">
        <v>0</v>
      </c>
      <c r="J38" s="178">
        <v>0</v>
      </c>
      <c r="K38" s="178">
        <v>0</v>
      </c>
      <c r="L38" s="178">
        <v>0</v>
      </c>
      <c r="M38" s="178">
        <v>0</v>
      </c>
      <c r="N38" s="178">
        <v>0</v>
      </c>
      <c r="O38" s="178">
        <v>0</v>
      </c>
      <c r="P38" s="178">
        <v>0</v>
      </c>
      <c r="Q38" s="178">
        <v>0</v>
      </c>
      <c r="R38" s="178">
        <v>0</v>
      </c>
      <c r="S38" s="178">
        <v>0</v>
      </c>
      <c r="T38" s="178">
        <v>0</v>
      </c>
      <c r="U38" s="178">
        <v>0</v>
      </c>
      <c r="V38" s="178">
        <v>0</v>
      </c>
      <c r="W38" s="178">
        <v>0</v>
      </c>
      <c r="X38" s="178">
        <v>0</v>
      </c>
      <c r="Y38" s="178">
        <v>0</v>
      </c>
      <c r="Z38" s="178">
        <v>0</v>
      </c>
      <c r="AA38" s="178">
        <v>0</v>
      </c>
      <c r="AB38" s="178">
        <v>0</v>
      </c>
      <c r="AC38" s="178">
        <v>0</v>
      </c>
      <c r="AD38" s="178">
        <v>0</v>
      </c>
      <c r="AE38" s="178">
        <v>0</v>
      </c>
      <c r="AF38" s="178">
        <v>0</v>
      </c>
      <c r="AG38" s="178">
        <v>0</v>
      </c>
      <c r="AH38" s="178">
        <v>0</v>
      </c>
      <c r="AI38" s="178">
        <v>0</v>
      </c>
      <c r="AJ38" s="178"/>
      <c r="AK38" s="178"/>
      <c r="AL38" s="178"/>
    </row>
    <row r="39" spans="1:38" ht="16.350000000000001" customHeight="1">
      <c r="A39" s="177" t="s">
        <v>394</v>
      </c>
      <c r="B39" s="178">
        <v>0</v>
      </c>
      <c r="C39" s="178">
        <v>0</v>
      </c>
      <c r="D39" s="178">
        <v>0</v>
      </c>
      <c r="E39" s="178">
        <v>0</v>
      </c>
      <c r="F39" s="178">
        <v>0</v>
      </c>
      <c r="G39" s="178">
        <v>0</v>
      </c>
      <c r="H39" s="178">
        <v>0</v>
      </c>
      <c r="I39" s="178">
        <v>0</v>
      </c>
      <c r="J39" s="178">
        <v>0</v>
      </c>
      <c r="K39" s="178">
        <v>0</v>
      </c>
      <c r="L39" s="178">
        <v>0</v>
      </c>
      <c r="M39" s="178">
        <v>0</v>
      </c>
      <c r="N39" s="178">
        <v>0</v>
      </c>
      <c r="O39" s="178">
        <v>0</v>
      </c>
      <c r="P39" s="178">
        <v>0</v>
      </c>
      <c r="Q39" s="178">
        <v>0</v>
      </c>
      <c r="R39" s="178">
        <v>0</v>
      </c>
      <c r="S39" s="178">
        <v>0</v>
      </c>
      <c r="T39" s="178">
        <v>0</v>
      </c>
      <c r="U39" s="178">
        <v>0</v>
      </c>
      <c r="V39" s="178">
        <v>0</v>
      </c>
      <c r="W39" s="178">
        <v>0</v>
      </c>
      <c r="X39" s="178">
        <v>0</v>
      </c>
      <c r="Y39" s="178">
        <v>0</v>
      </c>
      <c r="Z39" s="178">
        <v>0</v>
      </c>
      <c r="AA39" s="178">
        <v>0</v>
      </c>
      <c r="AB39" s="178">
        <v>0</v>
      </c>
      <c r="AC39" s="178">
        <v>0</v>
      </c>
      <c r="AD39" s="178">
        <v>0</v>
      </c>
      <c r="AE39" s="178">
        <v>0</v>
      </c>
      <c r="AF39" s="178">
        <v>0</v>
      </c>
      <c r="AG39" s="178">
        <v>0</v>
      </c>
      <c r="AH39" s="178">
        <v>0</v>
      </c>
      <c r="AI39" s="178">
        <v>0</v>
      </c>
      <c r="AJ39" s="178"/>
      <c r="AK39" s="178"/>
      <c r="AL39" s="178"/>
    </row>
    <row r="40" spans="1:38" ht="16.350000000000001" customHeight="1">
      <c r="A40" s="177" t="s">
        <v>395</v>
      </c>
      <c r="B40" s="178">
        <v>0</v>
      </c>
      <c r="C40" s="178">
        <v>0</v>
      </c>
      <c r="D40" s="178">
        <v>0</v>
      </c>
      <c r="E40" s="178">
        <v>0</v>
      </c>
      <c r="F40" s="178">
        <v>0</v>
      </c>
      <c r="G40" s="178">
        <v>0</v>
      </c>
      <c r="H40" s="178">
        <v>0</v>
      </c>
      <c r="I40" s="178">
        <v>0</v>
      </c>
      <c r="J40" s="178">
        <v>0</v>
      </c>
      <c r="K40" s="178">
        <v>0</v>
      </c>
      <c r="L40" s="178">
        <v>0</v>
      </c>
      <c r="M40" s="178">
        <v>0</v>
      </c>
      <c r="N40" s="178">
        <v>0</v>
      </c>
      <c r="O40" s="178">
        <v>0</v>
      </c>
      <c r="P40" s="178">
        <v>0</v>
      </c>
      <c r="Q40" s="178">
        <v>0</v>
      </c>
      <c r="R40" s="178">
        <v>0</v>
      </c>
      <c r="S40" s="178">
        <v>0</v>
      </c>
      <c r="T40" s="178">
        <v>0</v>
      </c>
      <c r="U40" s="178">
        <v>0</v>
      </c>
      <c r="V40" s="178">
        <v>0</v>
      </c>
      <c r="W40" s="178">
        <v>0</v>
      </c>
      <c r="X40" s="178">
        <v>0</v>
      </c>
      <c r="Y40" s="178">
        <v>0</v>
      </c>
      <c r="Z40" s="178">
        <v>0</v>
      </c>
      <c r="AA40" s="178">
        <v>0</v>
      </c>
      <c r="AB40" s="178">
        <v>0</v>
      </c>
      <c r="AC40" s="178">
        <v>0</v>
      </c>
      <c r="AD40" s="178">
        <v>0</v>
      </c>
      <c r="AE40" s="178">
        <v>0</v>
      </c>
      <c r="AF40" s="178">
        <v>0</v>
      </c>
      <c r="AG40" s="178">
        <v>0</v>
      </c>
      <c r="AH40" s="178">
        <v>0</v>
      </c>
      <c r="AI40" s="178">
        <v>0</v>
      </c>
      <c r="AJ40" s="178"/>
      <c r="AK40" s="178"/>
      <c r="AL40" s="178"/>
    </row>
    <row r="41" spans="1:38" ht="16.350000000000001" customHeight="1">
      <c r="A41" s="177" t="s">
        <v>396</v>
      </c>
      <c r="B41" s="178">
        <v>0</v>
      </c>
      <c r="C41" s="178">
        <v>0</v>
      </c>
      <c r="D41" s="178">
        <v>0</v>
      </c>
      <c r="E41" s="178">
        <v>0</v>
      </c>
      <c r="F41" s="178">
        <v>0</v>
      </c>
      <c r="G41" s="178">
        <v>0</v>
      </c>
      <c r="H41" s="178">
        <v>0</v>
      </c>
      <c r="I41" s="178">
        <v>0</v>
      </c>
      <c r="J41" s="178">
        <v>0</v>
      </c>
      <c r="K41" s="178">
        <v>0</v>
      </c>
      <c r="L41" s="178">
        <v>0</v>
      </c>
      <c r="M41" s="178">
        <v>0</v>
      </c>
      <c r="N41" s="178">
        <v>0</v>
      </c>
      <c r="O41" s="178">
        <v>0</v>
      </c>
      <c r="P41" s="178">
        <v>0</v>
      </c>
      <c r="Q41" s="178">
        <v>0</v>
      </c>
      <c r="R41" s="178">
        <v>0</v>
      </c>
      <c r="S41" s="178">
        <v>0</v>
      </c>
      <c r="T41" s="178">
        <v>0</v>
      </c>
      <c r="U41" s="178">
        <v>0</v>
      </c>
      <c r="V41" s="178">
        <v>0</v>
      </c>
      <c r="W41" s="178">
        <v>0</v>
      </c>
      <c r="X41" s="178">
        <v>0</v>
      </c>
      <c r="Y41" s="178">
        <v>0</v>
      </c>
      <c r="Z41" s="178">
        <v>0</v>
      </c>
      <c r="AA41" s="178">
        <v>0</v>
      </c>
      <c r="AB41" s="178">
        <v>0</v>
      </c>
      <c r="AC41" s="178">
        <v>0</v>
      </c>
      <c r="AD41" s="178">
        <v>0</v>
      </c>
      <c r="AE41" s="178">
        <v>0</v>
      </c>
      <c r="AF41" s="178">
        <v>0</v>
      </c>
      <c r="AG41" s="178">
        <v>0</v>
      </c>
      <c r="AH41" s="178">
        <v>0</v>
      </c>
      <c r="AI41" s="178">
        <v>0</v>
      </c>
      <c r="AJ41" s="178"/>
      <c r="AK41" s="178"/>
      <c r="AL41" s="178"/>
    </row>
    <row r="42" spans="1:38" ht="16.350000000000001" customHeight="1">
      <c r="A42" s="177" t="s">
        <v>397</v>
      </c>
      <c r="B42" s="178">
        <v>0</v>
      </c>
      <c r="C42" s="178">
        <v>0</v>
      </c>
      <c r="D42" s="178">
        <v>0</v>
      </c>
      <c r="E42" s="178">
        <v>0</v>
      </c>
      <c r="F42" s="178">
        <v>0</v>
      </c>
      <c r="G42" s="178">
        <v>0</v>
      </c>
      <c r="H42" s="178">
        <v>0</v>
      </c>
      <c r="I42" s="178">
        <v>0</v>
      </c>
      <c r="J42" s="178">
        <v>0</v>
      </c>
      <c r="K42" s="178">
        <v>0</v>
      </c>
      <c r="L42" s="178">
        <v>0</v>
      </c>
      <c r="M42" s="178">
        <v>0</v>
      </c>
      <c r="N42" s="178">
        <v>0</v>
      </c>
      <c r="O42" s="178">
        <v>0</v>
      </c>
      <c r="P42" s="178">
        <v>0</v>
      </c>
      <c r="Q42" s="178">
        <v>0</v>
      </c>
      <c r="R42" s="178">
        <v>0</v>
      </c>
      <c r="S42" s="178">
        <v>0</v>
      </c>
      <c r="T42" s="178">
        <v>0</v>
      </c>
      <c r="U42" s="178">
        <v>0</v>
      </c>
      <c r="V42" s="178">
        <v>0</v>
      </c>
      <c r="W42" s="178">
        <v>0</v>
      </c>
      <c r="X42" s="178">
        <v>0</v>
      </c>
      <c r="Y42" s="178">
        <v>0</v>
      </c>
      <c r="Z42" s="178">
        <v>0</v>
      </c>
      <c r="AA42" s="178">
        <v>0</v>
      </c>
      <c r="AB42" s="178">
        <v>0</v>
      </c>
      <c r="AC42" s="178">
        <v>0</v>
      </c>
      <c r="AD42" s="178">
        <v>0</v>
      </c>
      <c r="AE42" s="178">
        <v>0</v>
      </c>
      <c r="AF42" s="178">
        <v>0</v>
      </c>
      <c r="AG42" s="178">
        <v>0</v>
      </c>
      <c r="AH42" s="178">
        <v>0</v>
      </c>
      <c r="AI42" s="178">
        <v>0</v>
      </c>
      <c r="AJ42" s="178"/>
      <c r="AK42" s="178"/>
      <c r="AL42" s="178"/>
    </row>
    <row r="43" spans="1:38" ht="16.350000000000001" customHeight="1">
      <c r="A43" s="177" t="s">
        <v>398</v>
      </c>
      <c r="B43" s="178">
        <v>0</v>
      </c>
      <c r="C43" s="178">
        <v>0</v>
      </c>
      <c r="D43" s="178">
        <v>0</v>
      </c>
      <c r="E43" s="178">
        <v>0</v>
      </c>
      <c r="F43" s="178">
        <v>0</v>
      </c>
      <c r="G43" s="178">
        <v>0</v>
      </c>
      <c r="H43" s="178">
        <v>0</v>
      </c>
      <c r="I43" s="178">
        <v>0</v>
      </c>
      <c r="J43" s="178">
        <v>0</v>
      </c>
      <c r="K43" s="178">
        <v>0</v>
      </c>
      <c r="L43" s="178">
        <v>0</v>
      </c>
      <c r="M43" s="178">
        <v>0</v>
      </c>
      <c r="N43" s="178">
        <v>0</v>
      </c>
      <c r="O43" s="178">
        <v>0</v>
      </c>
      <c r="P43" s="178">
        <v>0</v>
      </c>
      <c r="Q43" s="178">
        <v>0</v>
      </c>
      <c r="R43" s="178">
        <v>0</v>
      </c>
      <c r="S43" s="178">
        <v>0</v>
      </c>
      <c r="T43" s="178">
        <v>0</v>
      </c>
      <c r="U43" s="178">
        <v>0</v>
      </c>
      <c r="V43" s="178">
        <v>0</v>
      </c>
      <c r="W43" s="178">
        <v>0</v>
      </c>
      <c r="X43" s="178">
        <v>0</v>
      </c>
      <c r="Y43" s="178">
        <v>0</v>
      </c>
      <c r="Z43" s="178">
        <v>0</v>
      </c>
      <c r="AA43" s="178">
        <v>0</v>
      </c>
      <c r="AB43" s="178">
        <v>0</v>
      </c>
      <c r="AC43" s="178">
        <v>0</v>
      </c>
      <c r="AD43" s="178">
        <v>0</v>
      </c>
      <c r="AE43" s="178">
        <v>0</v>
      </c>
      <c r="AF43" s="178">
        <v>0</v>
      </c>
      <c r="AG43" s="178">
        <v>0</v>
      </c>
      <c r="AH43" s="178">
        <v>0</v>
      </c>
      <c r="AI43" s="178">
        <v>0</v>
      </c>
      <c r="AJ43" s="178"/>
      <c r="AK43" s="178"/>
      <c r="AL43" s="178"/>
    </row>
    <row r="44" spans="1:38" ht="16.350000000000001" customHeight="1">
      <c r="A44" s="177" t="s">
        <v>399</v>
      </c>
      <c r="B44" s="178">
        <v>0</v>
      </c>
      <c r="C44" s="178">
        <v>0</v>
      </c>
      <c r="D44" s="178">
        <v>0</v>
      </c>
      <c r="E44" s="178">
        <v>0</v>
      </c>
      <c r="F44" s="178">
        <v>0</v>
      </c>
      <c r="G44" s="178">
        <v>0</v>
      </c>
      <c r="H44" s="178">
        <v>0</v>
      </c>
      <c r="I44" s="178">
        <v>0</v>
      </c>
      <c r="J44" s="178">
        <v>0</v>
      </c>
      <c r="K44" s="178">
        <v>0</v>
      </c>
      <c r="L44" s="178">
        <v>0</v>
      </c>
      <c r="M44" s="178">
        <v>0</v>
      </c>
      <c r="N44" s="178">
        <v>0</v>
      </c>
      <c r="O44" s="178">
        <v>0</v>
      </c>
      <c r="P44" s="178">
        <v>0</v>
      </c>
      <c r="Q44" s="178">
        <v>0</v>
      </c>
      <c r="R44" s="178">
        <v>0</v>
      </c>
      <c r="S44" s="178">
        <v>0</v>
      </c>
      <c r="T44" s="178">
        <v>0</v>
      </c>
      <c r="U44" s="178">
        <v>0</v>
      </c>
      <c r="V44" s="178">
        <v>0</v>
      </c>
      <c r="W44" s="178">
        <v>0</v>
      </c>
      <c r="X44" s="178">
        <v>0</v>
      </c>
      <c r="Y44" s="178">
        <v>0</v>
      </c>
      <c r="Z44" s="178">
        <v>0</v>
      </c>
      <c r="AA44" s="178">
        <v>0</v>
      </c>
      <c r="AB44" s="178">
        <v>0</v>
      </c>
      <c r="AC44" s="178">
        <v>0</v>
      </c>
      <c r="AD44" s="178">
        <v>0</v>
      </c>
      <c r="AE44" s="178">
        <v>0</v>
      </c>
      <c r="AF44" s="178">
        <v>0</v>
      </c>
      <c r="AG44" s="178">
        <v>0</v>
      </c>
      <c r="AH44" s="178">
        <v>0</v>
      </c>
      <c r="AI44" s="178">
        <v>0</v>
      </c>
      <c r="AJ44" s="178"/>
      <c r="AK44" s="178"/>
      <c r="AL44" s="178"/>
    </row>
    <row r="45" spans="1:38" ht="16.350000000000001" customHeight="1">
      <c r="A45" s="177" t="s">
        <v>400</v>
      </c>
      <c r="B45" s="178">
        <v>0</v>
      </c>
      <c r="C45" s="178">
        <v>0</v>
      </c>
      <c r="D45" s="178">
        <v>0</v>
      </c>
      <c r="E45" s="178">
        <v>0</v>
      </c>
      <c r="F45" s="178">
        <v>0</v>
      </c>
      <c r="G45" s="178">
        <v>0</v>
      </c>
      <c r="H45" s="178">
        <v>0</v>
      </c>
      <c r="I45" s="178">
        <v>0</v>
      </c>
      <c r="J45" s="178">
        <v>0</v>
      </c>
      <c r="K45" s="178">
        <v>0</v>
      </c>
      <c r="L45" s="178">
        <v>0</v>
      </c>
      <c r="M45" s="178">
        <v>0</v>
      </c>
      <c r="N45" s="178">
        <v>0</v>
      </c>
      <c r="O45" s="178">
        <v>0</v>
      </c>
      <c r="P45" s="178">
        <v>0</v>
      </c>
      <c r="Q45" s="178">
        <v>0</v>
      </c>
      <c r="R45" s="178">
        <v>0</v>
      </c>
      <c r="S45" s="178">
        <v>0</v>
      </c>
      <c r="T45" s="178">
        <v>0</v>
      </c>
      <c r="U45" s="178">
        <v>0</v>
      </c>
      <c r="V45" s="178">
        <v>0</v>
      </c>
      <c r="W45" s="178">
        <v>0</v>
      </c>
      <c r="X45" s="178">
        <v>0</v>
      </c>
      <c r="Y45" s="178">
        <v>0</v>
      </c>
      <c r="Z45" s="178">
        <v>0</v>
      </c>
      <c r="AA45" s="178">
        <v>0</v>
      </c>
      <c r="AB45" s="178">
        <v>0</v>
      </c>
      <c r="AC45" s="178">
        <v>0</v>
      </c>
      <c r="AD45" s="178">
        <v>0</v>
      </c>
      <c r="AE45" s="178">
        <v>0</v>
      </c>
      <c r="AF45" s="178">
        <v>0</v>
      </c>
      <c r="AG45" s="178">
        <v>0</v>
      </c>
      <c r="AH45" s="178">
        <v>0</v>
      </c>
      <c r="AI45" s="178">
        <v>0</v>
      </c>
      <c r="AJ45" s="178"/>
      <c r="AK45" s="178"/>
      <c r="AL45" s="178"/>
    </row>
    <row r="46" spans="1:38" ht="16.350000000000001" customHeight="1">
      <c r="A46" s="177" t="s">
        <v>401</v>
      </c>
      <c r="B46" s="178">
        <v>0</v>
      </c>
      <c r="C46" s="178">
        <v>0</v>
      </c>
      <c r="D46" s="178">
        <v>0</v>
      </c>
      <c r="E46" s="178">
        <v>0</v>
      </c>
      <c r="F46" s="178">
        <v>0</v>
      </c>
      <c r="G46" s="178">
        <v>0</v>
      </c>
      <c r="H46" s="178">
        <v>0</v>
      </c>
      <c r="I46" s="178">
        <v>0</v>
      </c>
      <c r="J46" s="178">
        <v>0</v>
      </c>
      <c r="K46" s="178">
        <v>0</v>
      </c>
      <c r="L46" s="178">
        <v>0</v>
      </c>
      <c r="M46" s="178">
        <v>0</v>
      </c>
      <c r="N46" s="178">
        <v>0</v>
      </c>
      <c r="O46" s="178">
        <v>0</v>
      </c>
      <c r="P46" s="178">
        <v>0</v>
      </c>
      <c r="Q46" s="178">
        <v>0</v>
      </c>
      <c r="R46" s="178">
        <v>0</v>
      </c>
      <c r="S46" s="178">
        <v>0</v>
      </c>
      <c r="T46" s="178">
        <v>0</v>
      </c>
      <c r="U46" s="178">
        <v>0</v>
      </c>
      <c r="V46" s="178">
        <v>0</v>
      </c>
      <c r="W46" s="178">
        <v>0</v>
      </c>
      <c r="X46" s="178">
        <v>0</v>
      </c>
      <c r="Y46" s="178">
        <v>0</v>
      </c>
      <c r="Z46" s="178">
        <v>0</v>
      </c>
      <c r="AA46" s="178">
        <v>0</v>
      </c>
      <c r="AB46" s="178">
        <v>0</v>
      </c>
      <c r="AC46" s="178">
        <v>0</v>
      </c>
      <c r="AD46" s="178">
        <v>0</v>
      </c>
      <c r="AE46" s="178">
        <v>0</v>
      </c>
      <c r="AF46" s="178">
        <v>0</v>
      </c>
      <c r="AG46" s="178">
        <v>0</v>
      </c>
      <c r="AH46" s="178">
        <v>0</v>
      </c>
      <c r="AI46" s="178">
        <v>0</v>
      </c>
      <c r="AJ46" s="178"/>
      <c r="AK46" s="178"/>
      <c r="AL46" s="178"/>
    </row>
    <row r="47" spans="1:38" ht="16.350000000000001" customHeight="1">
      <c r="A47" s="177" t="s">
        <v>402</v>
      </c>
      <c r="B47" s="178">
        <v>0</v>
      </c>
      <c r="C47" s="178">
        <v>0</v>
      </c>
      <c r="D47" s="178">
        <v>0</v>
      </c>
      <c r="E47" s="178">
        <v>0</v>
      </c>
      <c r="F47" s="178">
        <v>0</v>
      </c>
      <c r="G47" s="178">
        <v>0</v>
      </c>
      <c r="H47" s="178">
        <v>0</v>
      </c>
      <c r="I47" s="178">
        <v>0</v>
      </c>
      <c r="J47" s="178">
        <v>0</v>
      </c>
      <c r="K47" s="178">
        <v>0</v>
      </c>
      <c r="L47" s="178">
        <v>0</v>
      </c>
      <c r="M47" s="178">
        <v>0</v>
      </c>
      <c r="N47" s="178">
        <v>0</v>
      </c>
      <c r="O47" s="178">
        <v>0</v>
      </c>
      <c r="P47" s="178">
        <v>0</v>
      </c>
      <c r="Q47" s="178">
        <v>0</v>
      </c>
      <c r="R47" s="178">
        <v>0</v>
      </c>
      <c r="S47" s="178">
        <v>0</v>
      </c>
      <c r="T47" s="178">
        <v>0</v>
      </c>
      <c r="U47" s="178">
        <v>0</v>
      </c>
      <c r="V47" s="178">
        <v>0</v>
      </c>
      <c r="W47" s="178">
        <v>0</v>
      </c>
      <c r="X47" s="178">
        <v>0</v>
      </c>
      <c r="Y47" s="178">
        <v>0</v>
      </c>
      <c r="Z47" s="178">
        <v>0</v>
      </c>
      <c r="AA47" s="178">
        <v>0</v>
      </c>
      <c r="AB47" s="178">
        <v>0</v>
      </c>
      <c r="AC47" s="178">
        <v>0</v>
      </c>
      <c r="AD47" s="178">
        <v>0</v>
      </c>
      <c r="AE47" s="178">
        <v>0</v>
      </c>
      <c r="AF47" s="178">
        <v>0</v>
      </c>
      <c r="AG47" s="178">
        <v>0</v>
      </c>
      <c r="AH47" s="178">
        <v>0</v>
      </c>
      <c r="AI47" s="178">
        <v>0</v>
      </c>
      <c r="AJ47" s="178"/>
      <c r="AK47" s="178"/>
      <c r="AL47" s="178"/>
    </row>
    <row r="48" spans="1:38" ht="16.350000000000001" customHeight="1">
      <c r="A48" s="177" t="s">
        <v>403</v>
      </c>
      <c r="B48" s="178">
        <v>0</v>
      </c>
      <c r="C48" s="178">
        <v>0</v>
      </c>
      <c r="D48" s="178">
        <v>0</v>
      </c>
      <c r="E48" s="178">
        <v>0</v>
      </c>
      <c r="F48" s="178">
        <v>0</v>
      </c>
      <c r="G48" s="178">
        <v>0</v>
      </c>
      <c r="H48" s="178">
        <v>0</v>
      </c>
      <c r="I48" s="178">
        <v>0</v>
      </c>
      <c r="J48" s="178">
        <v>0</v>
      </c>
      <c r="K48" s="178">
        <v>0</v>
      </c>
      <c r="L48" s="178">
        <v>0</v>
      </c>
      <c r="M48" s="178">
        <v>0</v>
      </c>
      <c r="N48" s="178">
        <v>0</v>
      </c>
      <c r="O48" s="178">
        <v>0</v>
      </c>
      <c r="P48" s="178">
        <v>0</v>
      </c>
      <c r="Q48" s="178">
        <v>0</v>
      </c>
      <c r="R48" s="178">
        <v>0</v>
      </c>
      <c r="S48" s="178">
        <v>0</v>
      </c>
      <c r="T48" s="178">
        <v>0</v>
      </c>
      <c r="U48" s="178">
        <v>0</v>
      </c>
      <c r="V48" s="178">
        <v>0</v>
      </c>
      <c r="W48" s="178">
        <v>0</v>
      </c>
      <c r="X48" s="178">
        <v>0</v>
      </c>
      <c r="Y48" s="178">
        <v>0</v>
      </c>
      <c r="Z48" s="178">
        <v>0</v>
      </c>
      <c r="AA48" s="178">
        <v>0</v>
      </c>
      <c r="AB48" s="178">
        <v>0</v>
      </c>
      <c r="AC48" s="178">
        <v>0</v>
      </c>
      <c r="AD48" s="178">
        <v>0</v>
      </c>
      <c r="AE48" s="178">
        <v>0</v>
      </c>
      <c r="AF48" s="178">
        <v>0</v>
      </c>
      <c r="AG48" s="178">
        <v>0</v>
      </c>
      <c r="AH48" s="178">
        <v>0</v>
      </c>
      <c r="AI48" s="178">
        <v>0</v>
      </c>
      <c r="AJ48" s="178"/>
      <c r="AK48" s="178"/>
      <c r="AL48" s="178"/>
    </row>
    <row r="49" spans="1:38" ht="16.350000000000001" customHeight="1">
      <c r="A49" s="177" t="s">
        <v>404</v>
      </c>
      <c r="B49" s="178">
        <v>0</v>
      </c>
      <c r="C49" s="178">
        <v>0</v>
      </c>
      <c r="D49" s="178">
        <v>0</v>
      </c>
      <c r="E49" s="178">
        <v>0</v>
      </c>
      <c r="F49" s="178">
        <v>0</v>
      </c>
      <c r="G49" s="178">
        <v>0</v>
      </c>
      <c r="H49" s="178">
        <v>0</v>
      </c>
      <c r="I49" s="178">
        <v>0</v>
      </c>
      <c r="J49" s="178">
        <v>0</v>
      </c>
      <c r="K49" s="178">
        <v>0</v>
      </c>
      <c r="L49" s="178">
        <v>0</v>
      </c>
      <c r="M49" s="178">
        <v>0</v>
      </c>
      <c r="N49" s="178">
        <v>0</v>
      </c>
      <c r="O49" s="178">
        <v>0</v>
      </c>
      <c r="P49" s="178">
        <v>0</v>
      </c>
      <c r="Q49" s="178">
        <v>0</v>
      </c>
      <c r="R49" s="178">
        <v>0</v>
      </c>
      <c r="S49" s="178">
        <v>0</v>
      </c>
      <c r="T49" s="178">
        <v>0</v>
      </c>
      <c r="U49" s="178">
        <v>0</v>
      </c>
      <c r="V49" s="178">
        <v>0</v>
      </c>
      <c r="W49" s="178">
        <v>0</v>
      </c>
      <c r="X49" s="178">
        <v>0</v>
      </c>
      <c r="Y49" s="178">
        <v>0</v>
      </c>
      <c r="Z49" s="178">
        <v>0</v>
      </c>
      <c r="AA49" s="178">
        <v>0</v>
      </c>
      <c r="AB49" s="178">
        <v>0</v>
      </c>
      <c r="AC49" s="178">
        <v>0</v>
      </c>
      <c r="AD49" s="178">
        <v>0</v>
      </c>
      <c r="AE49" s="178">
        <v>0</v>
      </c>
      <c r="AF49" s="178">
        <v>0</v>
      </c>
      <c r="AG49" s="178">
        <v>0</v>
      </c>
      <c r="AH49" s="178">
        <v>0</v>
      </c>
      <c r="AI49" s="178">
        <v>0</v>
      </c>
      <c r="AJ49" s="178"/>
      <c r="AK49" s="178"/>
      <c r="AL49" s="178"/>
    </row>
    <row r="50" spans="1:38" ht="16.350000000000001" customHeight="1">
      <c r="A50" s="177" t="s">
        <v>405</v>
      </c>
      <c r="B50" s="178">
        <v>0</v>
      </c>
      <c r="C50" s="178">
        <v>0</v>
      </c>
      <c r="D50" s="178">
        <v>0</v>
      </c>
      <c r="E50" s="178">
        <v>0</v>
      </c>
      <c r="F50" s="178">
        <v>0</v>
      </c>
      <c r="G50" s="178">
        <v>0</v>
      </c>
      <c r="H50" s="178">
        <v>0</v>
      </c>
      <c r="I50" s="178">
        <v>0</v>
      </c>
      <c r="J50" s="178">
        <v>0</v>
      </c>
      <c r="K50" s="178">
        <v>0</v>
      </c>
      <c r="L50" s="178">
        <v>0</v>
      </c>
      <c r="M50" s="178">
        <v>0</v>
      </c>
      <c r="N50" s="178">
        <v>0</v>
      </c>
      <c r="O50" s="178">
        <v>0</v>
      </c>
      <c r="P50" s="178">
        <v>0</v>
      </c>
      <c r="Q50" s="178">
        <v>0</v>
      </c>
      <c r="R50" s="178">
        <v>0</v>
      </c>
      <c r="S50" s="178">
        <v>0</v>
      </c>
      <c r="T50" s="178">
        <v>0</v>
      </c>
      <c r="U50" s="178">
        <v>0</v>
      </c>
      <c r="V50" s="178">
        <v>0</v>
      </c>
      <c r="W50" s="178">
        <v>0</v>
      </c>
      <c r="X50" s="178">
        <v>0</v>
      </c>
      <c r="Y50" s="178">
        <v>0</v>
      </c>
      <c r="Z50" s="178">
        <v>0</v>
      </c>
      <c r="AA50" s="178">
        <v>0</v>
      </c>
      <c r="AB50" s="178">
        <v>0</v>
      </c>
      <c r="AC50" s="178">
        <v>0</v>
      </c>
      <c r="AD50" s="178">
        <v>0</v>
      </c>
      <c r="AE50" s="178">
        <v>0</v>
      </c>
      <c r="AF50" s="178">
        <v>0</v>
      </c>
      <c r="AG50" s="178">
        <v>0</v>
      </c>
      <c r="AH50" s="178">
        <v>0</v>
      </c>
      <c r="AI50" s="178">
        <v>0</v>
      </c>
      <c r="AJ50" s="178"/>
      <c r="AK50" s="178"/>
      <c r="AL50" s="178"/>
    </row>
    <row r="51" spans="1:38" ht="16.350000000000001" customHeight="1">
      <c r="A51" s="177" t="s">
        <v>406</v>
      </c>
      <c r="B51" s="178">
        <v>0</v>
      </c>
      <c r="C51" s="178">
        <v>0</v>
      </c>
      <c r="D51" s="178">
        <v>0</v>
      </c>
      <c r="E51" s="178">
        <v>0</v>
      </c>
      <c r="F51" s="178">
        <v>0</v>
      </c>
      <c r="G51" s="178">
        <v>0</v>
      </c>
      <c r="H51" s="178">
        <v>0</v>
      </c>
      <c r="I51" s="178">
        <v>0</v>
      </c>
      <c r="J51" s="178">
        <v>0</v>
      </c>
      <c r="K51" s="178">
        <v>0</v>
      </c>
      <c r="L51" s="178">
        <v>0</v>
      </c>
      <c r="M51" s="178">
        <v>0</v>
      </c>
      <c r="N51" s="178">
        <v>0</v>
      </c>
      <c r="O51" s="178">
        <v>0</v>
      </c>
      <c r="P51" s="178">
        <v>0</v>
      </c>
      <c r="Q51" s="178">
        <v>0</v>
      </c>
      <c r="R51" s="178">
        <v>0</v>
      </c>
      <c r="S51" s="178">
        <v>0</v>
      </c>
      <c r="T51" s="178">
        <v>0</v>
      </c>
      <c r="U51" s="178">
        <v>0</v>
      </c>
      <c r="V51" s="178">
        <v>0</v>
      </c>
      <c r="W51" s="178">
        <v>0</v>
      </c>
      <c r="X51" s="178">
        <v>0</v>
      </c>
      <c r="Y51" s="178">
        <v>0</v>
      </c>
      <c r="Z51" s="178">
        <v>0</v>
      </c>
      <c r="AA51" s="178">
        <v>0</v>
      </c>
      <c r="AB51" s="178">
        <v>0</v>
      </c>
      <c r="AC51" s="178">
        <v>0</v>
      </c>
      <c r="AD51" s="178">
        <v>0</v>
      </c>
      <c r="AE51" s="178">
        <v>0</v>
      </c>
      <c r="AF51" s="178">
        <v>0</v>
      </c>
      <c r="AG51" s="178">
        <v>0</v>
      </c>
      <c r="AH51" s="178">
        <v>0</v>
      </c>
      <c r="AI51" s="178">
        <v>0</v>
      </c>
      <c r="AJ51" s="178"/>
      <c r="AK51" s="178"/>
      <c r="AL51" s="178"/>
    </row>
    <row r="52" spans="1:38" ht="16.350000000000001" customHeight="1">
      <c r="A52" s="177" t="s">
        <v>407</v>
      </c>
      <c r="B52" s="178">
        <v>0</v>
      </c>
      <c r="C52" s="178">
        <v>0</v>
      </c>
      <c r="D52" s="178">
        <v>0</v>
      </c>
      <c r="E52" s="178">
        <v>0</v>
      </c>
      <c r="F52" s="178">
        <v>0</v>
      </c>
      <c r="G52" s="178">
        <v>0</v>
      </c>
      <c r="H52" s="178">
        <v>0</v>
      </c>
      <c r="I52" s="178">
        <v>0</v>
      </c>
      <c r="J52" s="178">
        <v>0</v>
      </c>
      <c r="K52" s="178">
        <v>0</v>
      </c>
      <c r="L52" s="178">
        <v>0</v>
      </c>
      <c r="M52" s="178">
        <v>0</v>
      </c>
      <c r="N52" s="178">
        <v>0</v>
      </c>
      <c r="O52" s="178">
        <v>0</v>
      </c>
      <c r="P52" s="178">
        <v>0</v>
      </c>
      <c r="Q52" s="178">
        <v>0</v>
      </c>
      <c r="R52" s="178">
        <v>0</v>
      </c>
      <c r="S52" s="178">
        <v>0</v>
      </c>
      <c r="T52" s="178">
        <v>0</v>
      </c>
      <c r="U52" s="178">
        <v>0</v>
      </c>
      <c r="V52" s="178">
        <v>0</v>
      </c>
      <c r="W52" s="178">
        <v>0</v>
      </c>
      <c r="X52" s="178">
        <v>0</v>
      </c>
      <c r="Y52" s="178">
        <v>0</v>
      </c>
      <c r="Z52" s="178">
        <v>0</v>
      </c>
      <c r="AA52" s="178">
        <v>0</v>
      </c>
      <c r="AB52" s="178">
        <v>0</v>
      </c>
      <c r="AC52" s="178">
        <v>0</v>
      </c>
      <c r="AD52" s="178">
        <v>0</v>
      </c>
      <c r="AE52" s="178">
        <v>0</v>
      </c>
      <c r="AF52" s="178">
        <v>0</v>
      </c>
      <c r="AG52" s="178">
        <v>0</v>
      </c>
      <c r="AH52" s="178">
        <v>0</v>
      </c>
      <c r="AI52" s="178">
        <v>0</v>
      </c>
      <c r="AJ52" s="178"/>
      <c r="AK52" s="178"/>
      <c r="AL52" s="178"/>
    </row>
    <row r="53" spans="1:38" ht="16.350000000000001" customHeight="1">
      <c r="A53" s="177" t="s">
        <v>408</v>
      </c>
      <c r="B53" s="178">
        <v>0</v>
      </c>
      <c r="C53" s="178">
        <v>0</v>
      </c>
      <c r="D53" s="178">
        <v>0</v>
      </c>
      <c r="E53" s="178">
        <v>0</v>
      </c>
      <c r="F53" s="178">
        <v>0</v>
      </c>
      <c r="G53" s="178">
        <v>0</v>
      </c>
      <c r="H53" s="178">
        <v>0</v>
      </c>
      <c r="I53" s="178">
        <v>0</v>
      </c>
      <c r="J53" s="178">
        <v>0</v>
      </c>
      <c r="K53" s="178">
        <v>0</v>
      </c>
      <c r="L53" s="178">
        <v>0</v>
      </c>
      <c r="M53" s="178">
        <v>0</v>
      </c>
      <c r="N53" s="178">
        <v>0</v>
      </c>
      <c r="O53" s="178">
        <v>0</v>
      </c>
      <c r="P53" s="178">
        <v>0</v>
      </c>
      <c r="Q53" s="178">
        <v>0</v>
      </c>
      <c r="R53" s="178">
        <v>0</v>
      </c>
      <c r="S53" s="178">
        <v>0</v>
      </c>
      <c r="T53" s="178">
        <v>0</v>
      </c>
      <c r="U53" s="178">
        <v>0</v>
      </c>
      <c r="V53" s="178">
        <v>0</v>
      </c>
      <c r="W53" s="178">
        <v>0</v>
      </c>
      <c r="X53" s="178">
        <v>0</v>
      </c>
      <c r="Y53" s="178">
        <v>0</v>
      </c>
      <c r="Z53" s="178">
        <v>0</v>
      </c>
      <c r="AA53" s="178">
        <v>0</v>
      </c>
      <c r="AB53" s="178">
        <v>0</v>
      </c>
      <c r="AC53" s="178">
        <v>0</v>
      </c>
      <c r="AD53" s="178">
        <v>0</v>
      </c>
      <c r="AE53" s="178">
        <v>0</v>
      </c>
      <c r="AF53" s="178">
        <v>0</v>
      </c>
      <c r="AG53" s="178">
        <v>0</v>
      </c>
      <c r="AH53" s="178">
        <v>0</v>
      </c>
      <c r="AI53" s="178">
        <v>0</v>
      </c>
      <c r="AJ53" s="178"/>
      <c r="AK53" s="178"/>
      <c r="AL53" s="178"/>
    </row>
    <row r="54" spans="1:38" ht="16.350000000000001" customHeight="1">
      <c r="A54" s="177" t="s">
        <v>409</v>
      </c>
      <c r="B54" s="178">
        <v>0</v>
      </c>
      <c r="C54" s="178">
        <v>0</v>
      </c>
      <c r="D54" s="178">
        <v>0</v>
      </c>
      <c r="E54" s="178">
        <v>0</v>
      </c>
      <c r="F54" s="178">
        <v>0</v>
      </c>
      <c r="G54" s="178">
        <v>0</v>
      </c>
      <c r="H54" s="178">
        <v>0</v>
      </c>
      <c r="I54" s="178">
        <v>0</v>
      </c>
      <c r="J54" s="178">
        <v>0</v>
      </c>
      <c r="K54" s="178">
        <v>0</v>
      </c>
      <c r="L54" s="178">
        <v>0</v>
      </c>
      <c r="M54" s="178">
        <v>0</v>
      </c>
      <c r="N54" s="178">
        <v>0</v>
      </c>
      <c r="O54" s="178">
        <v>0</v>
      </c>
      <c r="P54" s="178">
        <v>0</v>
      </c>
      <c r="Q54" s="178">
        <v>0</v>
      </c>
      <c r="R54" s="178">
        <v>0</v>
      </c>
      <c r="S54" s="178">
        <v>0</v>
      </c>
      <c r="T54" s="178">
        <v>0</v>
      </c>
      <c r="U54" s="178">
        <v>0</v>
      </c>
      <c r="V54" s="178">
        <v>0</v>
      </c>
      <c r="W54" s="178">
        <v>0</v>
      </c>
      <c r="X54" s="178">
        <v>0</v>
      </c>
      <c r="Y54" s="178">
        <v>0</v>
      </c>
      <c r="Z54" s="178">
        <v>0</v>
      </c>
      <c r="AA54" s="178">
        <v>0</v>
      </c>
      <c r="AB54" s="178">
        <v>0</v>
      </c>
      <c r="AC54" s="178">
        <v>0</v>
      </c>
      <c r="AD54" s="178">
        <v>0</v>
      </c>
      <c r="AE54" s="178">
        <v>0</v>
      </c>
      <c r="AF54" s="178">
        <v>0</v>
      </c>
      <c r="AG54" s="178">
        <v>0</v>
      </c>
      <c r="AH54" s="178">
        <v>0</v>
      </c>
      <c r="AI54" s="178">
        <v>0</v>
      </c>
      <c r="AJ54" s="178"/>
      <c r="AK54" s="178"/>
      <c r="AL54" s="178"/>
    </row>
    <row r="55" spans="1:38" ht="16.350000000000001" customHeight="1">
      <c r="A55" s="177" t="s">
        <v>410</v>
      </c>
      <c r="B55" s="178">
        <v>0</v>
      </c>
      <c r="C55" s="178">
        <v>34687546.210000001</v>
      </c>
      <c r="D55" s="178">
        <v>0</v>
      </c>
      <c r="E55" s="178">
        <v>0</v>
      </c>
      <c r="F55" s="178">
        <v>9423074.9000000004</v>
      </c>
      <c r="G55" s="178">
        <v>19534499.210000001</v>
      </c>
      <c r="H55" s="178">
        <v>5918024.8600000003</v>
      </c>
      <c r="I55" s="178">
        <v>2043331.24</v>
      </c>
      <c r="J55" s="178">
        <v>1659757</v>
      </c>
      <c r="K55" s="178">
        <v>0</v>
      </c>
      <c r="L55" s="178">
        <v>63062774.32</v>
      </c>
      <c r="M55" s="178">
        <v>0</v>
      </c>
      <c r="N55" s="178">
        <v>1017002.43</v>
      </c>
      <c r="O55" s="178">
        <v>863206.38</v>
      </c>
      <c r="P55" s="178">
        <v>1085091.6399999999</v>
      </c>
      <c r="Q55" s="178">
        <v>2869052.47</v>
      </c>
      <c r="R55" s="178">
        <v>1724428.11</v>
      </c>
      <c r="S55" s="178">
        <v>1365204.6</v>
      </c>
      <c r="T55" s="178">
        <v>499089.27</v>
      </c>
      <c r="U55" s="178">
        <v>0</v>
      </c>
      <c r="V55" s="178">
        <v>3419422.04</v>
      </c>
      <c r="W55" s="178">
        <v>4984950.8600000003</v>
      </c>
      <c r="X55" s="178">
        <v>5504301.3399999999</v>
      </c>
      <c r="Y55" s="178">
        <v>2539344.8199999998</v>
      </c>
      <c r="Z55" s="178">
        <v>972150</v>
      </c>
      <c r="AA55" s="178">
        <v>1385535.22</v>
      </c>
      <c r="AB55" s="178">
        <v>728794.93</v>
      </c>
      <c r="AC55" s="178">
        <v>0</v>
      </c>
      <c r="AD55" s="178">
        <v>1206640.27</v>
      </c>
      <c r="AE55" s="178">
        <v>1754676.15</v>
      </c>
      <c r="AF55" s="178">
        <v>1954541.03</v>
      </c>
      <c r="AG55" s="178">
        <v>1002167.41</v>
      </c>
      <c r="AH55" s="178">
        <v>2603475.67</v>
      </c>
      <c r="AI55" s="178">
        <v>3735714.46</v>
      </c>
      <c r="AJ55" s="178"/>
      <c r="AK55" s="178"/>
      <c r="AL55" s="178"/>
    </row>
    <row r="56" spans="1:38" ht="16.350000000000001" customHeight="1">
      <c r="A56" s="177" t="s">
        <v>411</v>
      </c>
      <c r="B56" s="178">
        <v>0</v>
      </c>
      <c r="C56" s="178">
        <v>622515.31000000006</v>
      </c>
      <c r="D56" s="178">
        <v>0</v>
      </c>
      <c r="E56" s="178">
        <v>0</v>
      </c>
      <c r="F56" s="178">
        <v>29526.84</v>
      </c>
      <c r="G56" s="178">
        <v>352280.01</v>
      </c>
      <c r="H56" s="178">
        <v>112119.06</v>
      </c>
      <c r="I56" s="178">
        <v>12444.66</v>
      </c>
      <c r="J56" s="178">
        <v>14989.84</v>
      </c>
      <c r="K56" s="178">
        <v>0</v>
      </c>
      <c r="L56" s="178">
        <v>1085077.77</v>
      </c>
      <c r="M56" s="178">
        <v>0</v>
      </c>
      <c r="N56" s="178">
        <v>4040</v>
      </c>
      <c r="O56" s="178">
        <v>5181.6000000000004</v>
      </c>
      <c r="P56" s="178">
        <v>2607.77</v>
      </c>
      <c r="Q56" s="178">
        <v>10115</v>
      </c>
      <c r="R56" s="178">
        <v>-878.78</v>
      </c>
      <c r="S56" s="178">
        <v>5075</v>
      </c>
      <c r="T56" s="178">
        <v>3386.25</v>
      </c>
      <c r="U56" s="178">
        <v>0</v>
      </c>
      <c r="V56" s="178">
        <v>109239.89</v>
      </c>
      <c r="W56" s="178">
        <v>145675.78</v>
      </c>
      <c r="X56" s="178">
        <v>46285</v>
      </c>
      <c r="Y56" s="178">
        <v>21622.42</v>
      </c>
      <c r="Z56" s="178">
        <v>22050.77</v>
      </c>
      <c r="AA56" s="178">
        <v>5981.15</v>
      </c>
      <c r="AB56" s="178">
        <v>1425</v>
      </c>
      <c r="AC56" s="178">
        <v>0</v>
      </c>
      <c r="AD56" s="178">
        <v>4480.7700000000004</v>
      </c>
      <c r="AE56" s="178">
        <v>46357.42</v>
      </c>
      <c r="AF56" s="178">
        <v>56299.62</v>
      </c>
      <c r="AG56" s="178">
        <v>4981.25</v>
      </c>
      <c r="AH56" s="178">
        <v>63580</v>
      </c>
      <c r="AI56" s="178">
        <v>74390.960000000006</v>
      </c>
      <c r="AJ56" s="178"/>
      <c r="AK56" s="178"/>
      <c r="AL56" s="178"/>
    </row>
    <row r="57" spans="1:38" ht="16.350000000000001" customHeight="1">
      <c r="A57" s="177" t="s">
        <v>412</v>
      </c>
      <c r="B57" s="178">
        <v>0</v>
      </c>
      <c r="C57" s="178">
        <v>641179.79</v>
      </c>
      <c r="D57" s="178">
        <v>0</v>
      </c>
      <c r="E57" s="178">
        <v>0</v>
      </c>
      <c r="F57" s="178">
        <v>188461.53</v>
      </c>
      <c r="G57" s="178">
        <v>620050.71</v>
      </c>
      <c r="H57" s="178">
        <v>135687.75</v>
      </c>
      <c r="I57" s="178">
        <v>41610.44</v>
      </c>
      <c r="J57" s="178">
        <v>34100.720000000001</v>
      </c>
      <c r="K57" s="178">
        <v>0</v>
      </c>
      <c r="L57" s="178">
        <v>2045420.36</v>
      </c>
      <c r="M57" s="178">
        <v>0</v>
      </c>
      <c r="N57" s="178">
        <v>20340.060000000001</v>
      </c>
      <c r="O57" s="178">
        <v>17264.13</v>
      </c>
      <c r="P57" s="178">
        <v>21701.85</v>
      </c>
      <c r="Q57" s="178">
        <v>57381.04</v>
      </c>
      <c r="R57" s="178">
        <v>34488.57</v>
      </c>
      <c r="S57" s="178">
        <v>27304.09</v>
      </c>
      <c r="T57" s="178">
        <v>9981.7900000000009</v>
      </c>
      <c r="U57" s="178">
        <v>0</v>
      </c>
      <c r="V57" s="178">
        <v>68388.44</v>
      </c>
      <c r="W57" s="178">
        <v>272233.02</v>
      </c>
      <c r="X57" s="178">
        <v>111397.8</v>
      </c>
      <c r="Y57" s="178">
        <v>65917.56</v>
      </c>
      <c r="Z57" s="178">
        <v>20316.72</v>
      </c>
      <c r="AA57" s="178">
        <v>67221.27</v>
      </c>
      <c r="AB57" s="178">
        <v>14575.9</v>
      </c>
      <c r="AC57" s="178">
        <v>0</v>
      </c>
      <c r="AD57" s="178">
        <v>24593.55</v>
      </c>
      <c r="AE57" s="178">
        <v>36173.120000000003</v>
      </c>
      <c r="AF57" s="178">
        <v>39855.620000000003</v>
      </c>
      <c r="AG57" s="178">
        <v>35065.46</v>
      </c>
      <c r="AH57" s="178">
        <v>53818.83</v>
      </c>
      <c r="AI57" s="178">
        <v>78177.119999999995</v>
      </c>
      <c r="AJ57" s="178"/>
      <c r="AK57" s="178"/>
      <c r="AL57" s="178"/>
    </row>
    <row r="58" spans="1:38" ht="16.350000000000001" customHeight="1">
      <c r="A58" s="177" t="s">
        <v>413</v>
      </c>
      <c r="B58" s="178">
        <v>0</v>
      </c>
      <c r="C58" s="178">
        <v>1773.74</v>
      </c>
      <c r="D58" s="178">
        <v>0</v>
      </c>
      <c r="E58" s="178">
        <v>0</v>
      </c>
      <c r="F58" s="178">
        <v>53519.48</v>
      </c>
      <c r="G58" s="178">
        <v>117396.55</v>
      </c>
      <c r="H58" s="178">
        <v>36451.74</v>
      </c>
      <c r="I58" s="178">
        <v>6702.58</v>
      </c>
      <c r="J58" s="178">
        <v>5951.42</v>
      </c>
      <c r="K58" s="178">
        <v>0</v>
      </c>
      <c r="L58" s="178">
        <v>411403.23</v>
      </c>
      <c r="M58" s="178">
        <v>0</v>
      </c>
      <c r="N58" s="178">
        <v>10616.66</v>
      </c>
      <c r="O58" s="178">
        <v>4051.04</v>
      </c>
      <c r="P58" s="178">
        <v>11408.56</v>
      </c>
      <c r="Q58" s="178">
        <v>5337.13</v>
      </c>
      <c r="R58" s="178">
        <v>0</v>
      </c>
      <c r="S58" s="178">
        <v>3615.53</v>
      </c>
      <c r="T58" s="178">
        <v>18490.560000000001</v>
      </c>
      <c r="U58" s="178">
        <v>0</v>
      </c>
      <c r="V58" s="178">
        <v>43164.3</v>
      </c>
      <c r="W58" s="178">
        <v>33740.89</v>
      </c>
      <c r="X58" s="178">
        <v>8786.07</v>
      </c>
      <c r="Y58" s="178">
        <v>11449.09</v>
      </c>
      <c r="Z58" s="178">
        <v>10886.26</v>
      </c>
      <c r="AA58" s="178">
        <v>5027.83</v>
      </c>
      <c r="AB58" s="178">
        <v>4342.1099999999997</v>
      </c>
      <c r="AC58" s="178">
        <v>0</v>
      </c>
      <c r="AD58" s="178">
        <v>2793.62</v>
      </c>
      <c r="AE58" s="178">
        <v>22821.23</v>
      </c>
      <c r="AF58" s="178">
        <v>7721.89</v>
      </c>
      <c r="AG58" s="178">
        <v>3115</v>
      </c>
      <c r="AH58" s="178">
        <v>37065.339999999997</v>
      </c>
      <c r="AI58" s="178">
        <v>19390.53</v>
      </c>
      <c r="AJ58" s="178"/>
      <c r="AK58" s="178"/>
      <c r="AL58" s="178"/>
    </row>
    <row r="59" spans="1:38" ht="16.350000000000001" customHeight="1">
      <c r="A59" s="177" t="s">
        <v>414</v>
      </c>
      <c r="B59" s="178">
        <v>0</v>
      </c>
      <c r="C59" s="178">
        <v>8030127.5</v>
      </c>
      <c r="D59" s="178">
        <v>0</v>
      </c>
      <c r="E59" s="178">
        <v>0</v>
      </c>
      <c r="F59" s="178">
        <v>2196011.7799999998</v>
      </c>
      <c r="G59" s="178">
        <v>4697398.2</v>
      </c>
      <c r="H59" s="178">
        <v>1422779.2</v>
      </c>
      <c r="I59" s="178">
        <v>284490.3</v>
      </c>
      <c r="J59" s="178">
        <v>370313.67</v>
      </c>
      <c r="K59" s="178">
        <v>0</v>
      </c>
      <c r="L59" s="178">
        <v>19501476.68</v>
      </c>
      <c r="M59" s="178">
        <v>0</v>
      </c>
      <c r="N59" s="178">
        <v>306622.81</v>
      </c>
      <c r="O59" s="178">
        <v>179173.57</v>
      </c>
      <c r="P59" s="178">
        <v>291788.71000000002</v>
      </c>
      <c r="Q59" s="178">
        <v>552198.78</v>
      </c>
      <c r="R59" s="178">
        <v>422008.53</v>
      </c>
      <c r="S59" s="178">
        <v>317135.49</v>
      </c>
      <c r="T59" s="178">
        <v>127083.89</v>
      </c>
      <c r="U59" s="178">
        <v>0</v>
      </c>
      <c r="V59" s="178">
        <v>756486.03</v>
      </c>
      <c r="W59" s="178">
        <v>1287794.82</v>
      </c>
      <c r="X59" s="178">
        <v>1054085.44</v>
      </c>
      <c r="Y59" s="178">
        <v>669581.11</v>
      </c>
      <c r="Z59" s="178">
        <v>242395.68</v>
      </c>
      <c r="AA59" s="178">
        <v>448989.49</v>
      </c>
      <c r="AB59" s="178">
        <v>238065.63</v>
      </c>
      <c r="AC59" s="178">
        <v>0</v>
      </c>
      <c r="AD59" s="178">
        <v>240654.97</v>
      </c>
      <c r="AE59" s="178">
        <v>469454.38</v>
      </c>
      <c r="AF59" s="178">
        <v>501958.35</v>
      </c>
      <c r="AG59" s="178">
        <v>210711.5</v>
      </c>
      <c r="AH59" s="178">
        <v>684705.94</v>
      </c>
      <c r="AI59" s="178">
        <v>983221.63</v>
      </c>
      <c r="AJ59" s="178"/>
      <c r="AK59" s="178"/>
      <c r="AL59" s="178"/>
    </row>
    <row r="60" spans="1:38" ht="16.350000000000001" customHeight="1">
      <c r="A60" s="177" t="s">
        <v>415</v>
      </c>
      <c r="B60" s="178">
        <v>0</v>
      </c>
      <c r="C60" s="178">
        <v>0</v>
      </c>
      <c r="D60" s="178">
        <v>0</v>
      </c>
      <c r="E60" s="178">
        <v>0</v>
      </c>
      <c r="F60" s="178">
        <v>0</v>
      </c>
      <c r="G60" s="178">
        <v>0</v>
      </c>
      <c r="H60" s="178">
        <v>0</v>
      </c>
      <c r="I60" s="178">
        <v>0</v>
      </c>
      <c r="J60" s="178">
        <v>0</v>
      </c>
      <c r="K60" s="178">
        <v>0</v>
      </c>
      <c r="L60" s="178">
        <v>200000</v>
      </c>
      <c r="M60" s="178">
        <v>0</v>
      </c>
      <c r="N60" s="178">
        <v>0</v>
      </c>
      <c r="O60" s="178">
        <v>0</v>
      </c>
      <c r="P60" s="178">
        <v>0</v>
      </c>
      <c r="Q60" s="178">
        <v>0</v>
      </c>
      <c r="R60" s="178">
        <v>0</v>
      </c>
      <c r="S60" s="178">
        <v>0</v>
      </c>
      <c r="T60" s="178">
        <v>0</v>
      </c>
      <c r="U60" s="178">
        <v>0</v>
      </c>
      <c r="V60" s="178">
        <v>0</v>
      </c>
      <c r="W60" s="178">
        <v>0</v>
      </c>
      <c r="X60" s="178">
        <v>0</v>
      </c>
      <c r="Y60" s="178">
        <v>0</v>
      </c>
      <c r="Z60" s="178">
        <v>0</v>
      </c>
      <c r="AA60" s="178">
        <v>0</v>
      </c>
      <c r="AB60" s="178">
        <v>0</v>
      </c>
      <c r="AC60" s="178">
        <v>0</v>
      </c>
      <c r="AD60" s="178">
        <v>0</v>
      </c>
      <c r="AE60" s="178">
        <v>0</v>
      </c>
      <c r="AF60" s="178">
        <v>0</v>
      </c>
      <c r="AG60" s="178">
        <v>0</v>
      </c>
      <c r="AH60" s="178">
        <v>0</v>
      </c>
      <c r="AI60" s="178">
        <v>0</v>
      </c>
      <c r="AJ60" s="178"/>
      <c r="AK60" s="178"/>
      <c r="AL60" s="178"/>
    </row>
    <row r="61" spans="1:38" ht="16.350000000000001" customHeight="1">
      <c r="A61" s="177" t="s">
        <v>416</v>
      </c>
      <c r="B61" s="178">
        <v>0</v>
      </c>
      <c r="C61" s="178">
        <v>-13650.12</v>
      </c>
      <c r="D61" s="178">
        <v>0</v>
      </c>
      <c r="E61" s="178">
        <v>0</v>
      </c>
      <c r="F61" s="178">
        <v>7621.65</v>
      </c>
      <c r="G61" s="178">
        <v>21319.07</v>
      </c>
      <c r="H61" s="178">
        <v>-2491.1799999999998</v>
      </c>
      <c r="I61" s="178">
        <v>8079.49</v>
      </c>
      <c r="J61" s="178">
        <v>1747.86</v>
      </c>
      <c r="K61" s="178">
        <v>0</v>
      </c>
      <c r="L61" s="178">
        <v>349362.16</v>
      </c>
      <c r="M61" s="178">
        <v>0</v>
      </c>
      <c r="N61" s="178">
        <v>10772.65</v>
      </c>
      <c r="O61" s="178">
        <v>0</v>
      </c>
      <c r="P61" s="178">
        <v>0</v>
      </c>
      <c r="Q61" s="178">
        <v>-1575.5</v>
      </c>
      <c r="R61" s="178">
        <v>-1575.5</v>
      </c>
      <c r="S61" s="178">
        <v>0</v>
      </c>
      <c r="T61" s="178">
        <v>0</v>
      </c>
      <c r="U61" s="178">
        <v>0</v>
      </c>
      <c r="V61" s="178">
        <v>-1575.5</v>
      </c>
      <c r="W61" s="178">
        <v>-3608.84</v>
      </c>
      <c r="X61" s="178">
        <v>30284.61</v>
      </c>
      <c r="Y61" s="178">
        <v>-1575.5</v>
      </c>
      <c r="Z61" s="178">
        <v>0</v>
      </c>
      <c r="AA61" s="178">
        <v>-2205.6999999999998</v>
      </c>
      <c r="AB61" s="178">
        <v>0</v>
      </c>
      <c r="AC61" s="178">
        <v>0</v>
      </c>
      <c r="AD61" s="178">
        <v>-3608.84</v>
      </c>
      <c r="AE61" s="178">
        <v>-1575.5</v>
      </c>
      <c r="AF61" s="178">
        <v>2693.16</v>
      </c>
      <c r="AG61" s="178">
        <v>0</v>
      </c>
      <c r="AH61" s="178">
        <v>2693.16</v>
      </c>
      <c r="AI61" s="178">
        <v>13465.81</v>
      </c>
      <c r="AJ61" s="178"/>
      <c r="AK61" s="178"/>
      <c r="AL61" s="178"/>
    </row>
    <row r="62" spans="1:38" ht="16.350000000000001" customHeight="1">
      <c r="A62" s="177" t="s">
        <v>417</v>
      </c>
      <c r="B62" s="178">
        <v>0</v>
      </c>
      <c r="C62" s="178">
        <v>657870.75</v>
      </c>
      <c r="D62" s="178">
        <v>0</v>
      </c>
      <c r="E62" s="178">
        <v>0</v>
      </c>
      <c r="F62" s="178">
        <v>0</v>
      </c>
      <c r="G62" s="178">
        <v>10987.59</v>
      </c>
      <c r="H62" s="178">
        <v>132897.24</v>
      </c>
      <c r="I62" s="178">
        <v>34020</v>
      </c>
      <c r="J62" s="178">
        <v>24587.59</v>
      </c>
      <c r="K62" s="178">
        <v>0</v>
      </c>
      <c r="L62" s="178">
        <v>1414576.54</v>
      </c>
      <c r="M62" s="178">
        <v>0</v>
      </c>
      <c r="N62" s="178">
        <v>0</v>
      </c>
      <c r="O62" s="178">
        <v>0</v>
      </c>
      <c r="P62" s="178">
        <v>0</v>
      </c>
      <c r="Q62" s="178">
        <v>0</v>
      </c>
      <c r="R62" s="178">
        <v>0</v>
      </c>
      <c r="S62" s="178">
        <v>0</v>
      </c>
      <c r="T62" s="178">
        <v>0</v>
      </c>
      <c r="U62" s="178">
        <v>0</v>
      </c>
      <c r="V62" s="178">
        <v>0</v>
      </c>
      <c r="W62" s="178">
        <v>0</v>
      </c>
      <c r="X62" s="178">
        <v>8747.59</v>
      </c>
      <c r="Y62" s="178">
        <v>0</v>
      </c>
      <c r="Z62" s="178">
        <v>2240</v>
      </c>
      <c r="AA62" s="178">
        <v>0</v>
      </c>
      <c r="AB62" s="178">
        <v>0</v>
      </c>
      <c r="AC62" s="178">
        <v>0</v>
      </c>
      <c r="AD62" s="178">
        <v>23037.24</v>
      </c>
      <c r="AE62" s="178">
        <v>53980</v>
      </c>
      <c r="AF62" s="178">
        <v>38240</v>
      </c>
      <c r="AG62" s="178">
        <v>17640</v>
      </c>
      <c r="AH62" s="178">
        <v>66352.41</v>
      </c>
      <c r="AI62" s="178">
        <v>173140</v>
      </c>
      <c r="AJ62" s="178"/>
      <c r="AK62" s="178"/>
      <c r="AL62" s="178"/>
    </row>
    <row r="63" spans="1:38" ht="16.350000000000001" customHeight="1">
      <c r="A63" s="177" t="s">
        <v>418</v>
      </c>
      <c r="B63" s="178">
        <v>0</v>
      </c>
      <c r="C63" s="178">
        <v>970969.06</v>
      </c>
      <c r="D63" s="178">
        <v>0</v>
      </c>
      <c r="E63" s="178">
        <v>0</v>
      </c>
      <c r="F63" s="178">
        <v>277726.43</v>
      </c>
      <c r="G63" s="178">
        <v>38712.6</v>
      </c>
      <c r="H63" s="178">
        <v>0</v>
      </c>
      <c r="I63" s="178">
        <v>0</v>
      </c>
      <c r="J63" s="178">
        <v>0</v>
      </c>
      <c r="K63" s="178">
        <v>0</v>
      </c>
      <c r="L63" s="178">
        <v>1246114.24</v>
      </c>
      <c r="M63" s="178">
        <v>0</v>
      </c>
      <c r="N63" s="178">
        <v>277726.43</v>
      </c>
      <c r="O63" s="178">
        <v>0</v>
      </c>
      <c r="P63" s="178">
        <v>0</v>
      </c>
      <c r="Q63" s="178">
        <v>0</v>
      </c>
      <c r="R63" s="178">
        <v>0</v>
      </c>
      <c r="S63" s="178">
        <v>0</v>
      </c>
      <c r="T63" s="178">
        <v>0</v>
      </c>
      <c r="U63" s="178">
        <v>0</v>
      </c>
      <c r="V63" s="178">
        <v>38712.6</v>
      </c>
      <c r="W63" s="178">
        <v>0</v>
      </c>
      <c r="X63" s="178">
        <v>0</v>
      </c>
      <c r="Y63" s="178">
        <v>0</v>
      </c>
      <c r="Z63" s="178">
        <v>0</v>
      </c>
      <c r="AA63" s="178">
        <v>0</v>
      </c>
      <c r="AB63" s="178">
        <v>0</v>
      </c>
      <c r="AC63" s="178">
        <v>0</v>
      </c>
      <c r="AD63" s="178">
        <v>0</v>
      </c>
      <c r="AE63" s="178">
        <v>0</v>
      </c>
      <c r="AF63" s="178">
        <v>0</v>
      </c>
      <c r="AG63" s="178">
        <v>0</v>
      </c>
      <c r="AH63" s="178">
        <v>0</v>
      </c>
      <c r="AI63" s="178">
        <v>1246114.24</v>
      </c>
      <c r="AJ63" s="178"/>
      <c r="AK63" s="178"/>
      <c r="AL63" s="178"/>
    </row>
    <row r="64" spans="1:38" ht="16.350000000000001" customHeight="1">
      <c r="A64" s="177" t="s">
        <v>419</v>
      </c>
      <c r="B64" s="178">
        <v>0</v>
      </c>
      <c r="C64" s="178">
        <v>26382000</v>
      </c>
      <c r="D64" s="178">
        <v>0</v>
      </c>
      <c r="E64" s="178">
        <v>0</v>
      </c>
      <c r="F64" s="178">
        <v>0</v>
      </c>
      <c r="G64" s="178">
        <v>20000</v>
      </c>
      <c r="H64" s="178">
        <v>0</v>
      </c>
      <c r="I64" s="178">
        <v>0</v>
      </c>
      <c r="J64" s="178">
        <v>0</v>
      </c>
      <c r="K64" s="178">
        <v>0</v>
      </c>
      <c r="L64" s="178">
        <v>0</v>
      </c>
      <c r="M64" s="178">
        <v>0</v>
      </c>
      <c r="N64" s="178">
        <v>0</v>
      </c>
      <c r="O64" s="178">
        <v>0</v>
      </c>
      <c r="P64" s="178">
        <v>0</v>
      </c>
      <c r="Q64" s="178">
        <v>0</v>
      </c>
      <c r="R64" s="178">
        <v>0</v>
      </c>
      <c r="S64" s="178">
        <v>0</v>
      </c>
      <c r="T64" s="178">
        <v>0</v>
      </c>
      <c r="U64" s="178">
        <v>0</v>
      </c>
      <c r="V64" s="178">
        <v>0</v>
      </c>
      <c r="W64" s="178">
        <v>0</v>
      </c>
      <c r="X64" s="178">
        <v>20000</v>
      </c>
      <c r="Y64" s="178">
        <v>0</v>
      </c>
      <c r="Z64" s="178">
        <v>0</v>
      </c>
      <c r="AA64" s="178">
        <v>0</v>
      </c>
      <c r="AB64" s="178">
        <v>0</v>
      </c>
      <c r="AC64" s="178">
        <v>0</v>
      </c>
      <c r="AD64" s="178">
        <v>0</v>
      </c>
      <c r="AE64" s="178">
        <v>0</v>
      </c>
      <c r="AF64" s="178">
        <v>0</v>
      </c>
      <c r="AG64" s="178">
        <v>0</v>
      </c>
      <c r="AH64" s="178">
        <v>0</v>
      </c>
      <c r="AI64" s="178">
        <v>0</v>
      </c>
      <c r="AJ64" s="178"/>
      <c r="AK64" s="178"/>
      <c r="AL64" s="178"/>
    </row>
    <row r="65" spans="1:38" ht="16.350000000000001" customHeight="1">
      <c r="A65" s="177" t="s">
        <v>420</v>
      </c>
      <c r="B65" s="178">
        <v>0</v>
      </c>
      <c r="C65" s="178">
        <v>71980332.239999995</v>
      </c>
      <c r="D65" s="178">
        <v>0</v>
      </c>
      <c r="E65" s="178">
        <v>0</v>
      </c>
      <c r="F65" s="178">
        <v>12175942.609999999</v>
      </c>
      <c r="G65" s="178">
        <v>25412643.940000001</v>
      </c>
      <c r="H65" s="178">
        <v>7755468.6699999999</v>
      </c>
      <c r="I65" s="178">
        <v>2430678.71</v>
      </c>
      <c r="J65" s="178">
        <v>2111448.1</v>
      </c>
      <c r="K65" s="178">
        <v>0</v>
      </c>
      <c r="L65" s="178">
        <v>89316205.299999997</v>
      </c>
      <c r="M65" s="178">
        <v>0</v>
      </c>
      <c r="N65" s="178">
        <v>1647121.04</v>
      </c>
      <c r="O65" s="178">
        <v>1068876.72</v>
      </c>
      <c r="P65" s="178">
        <v>1412598.53</v>
      </c>
      <c r="Q65" s="178">
        <v>3492508.92</v>
      </c>
      <c r="R65" s="178">
        <v>2178470.9300000002</v>
      </c>
      <c r="S65" s="178">
        <v>1718334.71</v>
      </c>
      <c r="T65" s="178">
        <v>658031.76</v>
      </c>
      <c r="U65" s="178">
        <v>0</v>
      </c>
      <c r="V65" s="178">
        <v>4433837.8</v>
      </c>
      <c r="W65" s="178">
        <v>6720786.5300000003</v>
      </c>
      <c r="X65" s="178">
        <v>6783887.8499999996</v>
      </c>
      <c r="Y65" s="178">
        <v>3306339.5</v>
      </c>
      <c r="Z65" s="178">
        <v>1270039.43</v>
      </c>
      <c r="AA65" s="178">
        <v>1910549.26</v>
      </c>
      <c r="AB65" s="178">
        <v>987203.57</v>
      </c>
      <c r="AC65" s="178">
        <v>0</v>
      </c>
      <c r="AD65" s="178">
        <v>1498591.58</v>
      </c>
      <c r="AE65" s="178">
        <v>2381886.7999999998</v>
      </c>
      <c r="AF65" s="178">
        <v>2601309.67</v>
      </c>
      <c r="AG65" s="178">
        <v>1273680.6200000001</v>
      </c>
      <c r="AH65" s="178">
        <v>3511691.35</v>
      </c>
      <c r="AI65" s="178">
        <v>6323614.75</v>
      </c>
      <c r="AJ65" s="178"/>
      <c r="AK65" s="178"/>
      <c r="AL65" s="178"/>
    </row>
    <row r="66" spans="1:38" ht="16.350000000000001" customHeight="1">
      <c r="A66" s="177" t="s">
        <v>421</v>
      </c>
      <c r="B66" s="178">
        <v>0</v>
      </c>
      <c r="C66" s="178">
        <v>0</v>
      </c>
      <c r="D66" s="178">
        <v>0</v>
      </c>
      <c r="E66" s="178">
        <v>0</v>
      </c>
      <c r="F66" s="178">
        <v>0</v>
      </c>
      <c r="G66" s="178">
        <v>11581907.98</v>
      </c>
      <c r="H66" s="178">
        <v>464445.32</v>
      </c>
      <c r="I66" s="178">
        <v>0</v>
      </c>
      <c r="J66" s="178">
        <v>20691.21</v>
      </c>
      <c r="K66" s="178">
        <v>0</v>
      </c>
      <c r="L66" s="178">
        <v>14048852.99</v>
      </c>
      <c r="M66" s="178">
        <v>0</v>
      </c>
      <c r="N66" s="178">
        <v>0</v>
      </c>
      <c r="O66" s="178">
        <v>0</v>
      </c>
      <c r="P66" s="178">
        <v>0</v>
      </c>
      <c r="Q66" s="178">
        <v>0</v>
      </c>
      <c r="R66" s="178">
        <v>0</v>
      </c>
      <c r="S66" s="178">
        <v>0</v>
      </c>
      <c r="T66" s="178">
        <v>0</v>
      </c>
      <c r="U66" s="178">
        <v>0</v>
      </c>
      <c r="V66" s="178">
        <v>0</v>
      </c>
      <c r="W66" s="178">
        <v>8626700</v>
      </c>
      <c r="X66" s="178">
        <v>36841.15</v>
      </c>
      <c r="Y66" s="178">
        <v>878183</v>
      </c>
      <c r="Z66" s="178">
        <v>64656</v>
      </c>
      <c r="AA66" s="178">
        <v>1975527.83</v>
      </c>
      <c r="AB66" s="178">
        <v>0</v>
      </c>
      <c r="AC66" s="178">
        <v>0</v>
      </c>
      <c r="AD66" s="178">
        <v>0</v>
      </c>
      <c r="AE66" s="178">
        <v>0</v>
      </c>
      <c r="AF66" s="178">
        <v>0</v>
      </c>
      <c r="AG66" s="178">
        <v>464445.32</v>
      </c>
      <c r="AH66" s="178">
        <v>21113.77</v>
      </c>
      <c r="AI66" s="178">
        <v>0</v>
      </c>
      <c r="AJ66" s="178"/>
      <c r="AK66" s="178"/>
      <c r="AL66" s="178"/>
    </row>
    <row r="67" spans="1:38" ht="16.350000000000001" customHeight="1">
      <c r="A67" s="177" t="s">
        <v>422</v>
      </c>
      <c r="B67" s="178">
        <v>0</v>
      </c>
      <c r="C67" s="178">
        <v>0</v>
      </c>
      <c r="D67" s="178">
        <v>0</v>
      </c>
      <c r="E67" s="178">
        <v>0</v>
      </c>
      <c r="F67" s="178">
        <v>42333.77</v>
      </c>
      <c r="G67" s="178">
        <v>525074.91</v>
      </c>
      <c r="H67" s="178">
        <v>1915558.94</v>
      </c>
      <c r="I67" s="178">
        <v>0</v>
      </c>
      <c r="J67" s="178">
        <v>0</v>
      </c>
      <c r="K67" s="178">
        <v>0</v>
      </c>
      <c r="L67" s="178">
        <v>37959944.07</v>
      </c>
      <c r="M67" s="178">
        <v>0</v>
      </c>
      <c r="N67" s="178">
        <v>0</v>
      </c>
      <c r="O67" s="178">
        <v>0</v>
      </c>
      <c r="P67" s="178">
        <v>0</v>
      </c>
      <c r="Q67" s="178">
        <v>0</v>
      </c>
      <c r="R67" s="178">
        <v>0</v>
      </c>
      <c r="S67" s="178">
        <v>0</v>
      </c>
      <c r="T67" s="178">
        <v>42333.77</v>
      </c>
      <c r="U67" s="178">
        <v>0</v>
      </c>
      <c r="V67" s="178">
        <v>0</v>
      </c>
      <c r="W67" s="178">
        <v>243683.42</v>
      </c>
      <c r="X67" s="178">
        <v>0</v>
      </c>
      <c r="Y67" s="178">
        <v>281391.49</v>
      </c>
      <c r="Z67" s="178">
        <v>0</v>
      </c>
      <c r="AA67" s="178">
        <v>0</v>
      </c>
      <c r="AB67" s="178">
        <v>0</v>
      </c>
      <c r="AC67" s="178">
        <v>0</v>
      </c>
      <c r="AD67" s="178">
        <v>0</v>
      </c>
      <c r="AE67" s="178">
        <v>0</v>
      </c>
      <c r="AF67" s="178">
        <v>0</v>
      </c>
      <c r="AG67" s="178">
        <v>1915558.94</v>
      </c>
      <c r="AH67" s="178">
        <v>37051858.380000003</v>
      </c>
      <c r="AI67" s="178">
        <v>0</v>
      </c>
      <c r="AJ67" s="178"/>
      <c r="AK67" s="178"/>
      <c r="AL67" s="178"/>
    </row>
    <row r="68" spans="1:38" ht="16.350000000000001" customHeight="1">
      <c r="A68" s="177" t="s">
        <v>423</v>
      </c>
      <c r="B68" s="178">
        <v>0</v>
      </c>
      <c r="C68" s="178">
        <v>-3025494.13</v>
      </c>
      <c r="D68" s="178">
        <v>29877.14</v>
      </c>
      <c r="E68" s="178">
        <v>0</v>
      </c>
      <c r="F68" s="178">
        <v>-539292.61</v>
      </c>
      <c r="G68" s="178">
        <v>738831.7</v>
      </c>
      <c r="H68" s="178">
        <v>-6385811.4000000004</v>
      </c>
      <c r="I68" s="178">
        <v>5.35</v>
      </c>
      <c r="J68" s="178">
        <v>5.76</v>
      </c>
      <c r="K68" s="178">
        <v>0</v>
      </c>
      <c r="L68" s="178">
        <v>8760056.0099999998</v>
      </c>
      <c r="M68" s="178">
        <v>0</v>
      </c>
      <c r="N68" s="178">
        <v>7.34</v>
      </c>
      <c r="O68" s="178">
        <v>936969.29</v>
      </c>
      <c r="P68" s="178">
        <v>1002971.35</v>
      </c>
      <c r="Q68" s="178">
        <v>-783146.67</v>
      </c>
      <c r="R68" s="178">
        <v>-109448.18</v>
      </c>
      <c r="S68" s="178">
        <v>-1606798.3</v>
      </c>
      <c r="T68" s="178">
        <v>20152.560000000001</v>
      </c>
      <c r="U68" s="178">
        <v>0</v>
      </c>
      <c r="V68" s="178">
        <v>247.64</v>
      </c>
      <c r="W68" s="178">
        <v>546676.47999999998</v>
      </c>
      <c r="X68" s="178">
        <v>6798.47</v>
      </c>
      <c r="Y68" s="178">
        <v>80188.72</v>
      </c>
      <c r="Z68" s="178">
        <v>3687.31</v>
      </c>
      <c r="AA68" s="178">
        <v>101233.05</v>
      </c>
      <c r="AB68" s="178">
        <v>0.03</v>
      </c>
      <c r="AC68" s="178">
        <v>0</v>
      </c>
      <c r="AD68" s="178">
        <v>3029.76</v>
      </c>
      <c r="AE68" s="178">
        <v>106336.3</v>
      </c>
      <c r="AF68" s="178">
        <v>-6842576.0300000003</v>
      </c>
      <c r="AG68" s="178">
        <v>347398.57</v>
      </c>
      <c r="AH68" s="178">
        <v>23971.99</v>
      </c>
      <c r="AI68" s="178">
        <v>0</v>
      </c>
      <c r="AJ68" s="178"/>
      <c r="AK68" s="178"/>
      <c r="AL68" s="178"/>
    </row>
    <row r="69" spans="1:38" ht="16.350000000000001" customHeight="1">
      <c r="A69" s="177" t="s">
        <v>424</v>
      </c>
      <c r="B69" s="178">
        <v>0</v>
      </c>
      <c r="C69" s="178">
        <v>3160500.05</v>
      </c>
      <c r="D69" s="178">
        <v>0</v>
      </c>
      <c r="E69" s="178">
        <v>0</v>
      </c>
      <c r="F69" s="178">
        <v>22910.44</v>
      </c>
      <c r="G69" s="178">
        <v>0</v>
      </c>
      <c r="H69" s="178">
        <v>0</v>
      </c>
      <c r="I69" s="178">
        <v>0</v>
      </c>
      <c r="J69" s="178">
        <v>0</v>
      </c>
      <c r="K69" s="178">
        <v>0</v>
      </c>
      <c r="L69" s="178">
        <v>203750.33</v>
      </c>
      <c r="M69" s="178">
        <v>0</v>
      </c>
      <c r="N69" s="178">
        <v>22910.44</v>
      </c>
      <c r="O69" s="178">
        <v>0</v>
      </c>
      <c r="P69" s="178">
        <v>0</v>
      </c>
      <c r="Q69" s="178">
        <v>0</v>
      </c>
      <c r="R69" s="178">
        <v>0</v>
      </c>
      <c r="S69" s="178">
        <v>0</v>
      </c>
      <c r="T69" s="178">
        <v>0</v>
      </c>
      <c r="U69" s="178">
        <v>0</v>
      </c>
      <c r="V69" s="178">
        <v>0</v>
      </c>
      <c r="W69" s="178">
        <v>0</v>
      </c>
      <c r="X69" s="178">
        <v>0</v>
      </c>
      <c r="Y69" s="178">
        <v>0</v>
      </c>
      <c r="Z69" s="178">
        <v>0</v>
      </c>
      <c r="AA69" s="178">
        <v>0</v>
      </c>
      <c r="AB69" s="178">
        <v>0</v>
      </c>
      <c r="AC69" s="178">
        <v>0</v>
      </c>
      <c r="AD69" s="178">
        <v>0</v>
      </c>
      <c r="AE69" s="178">
        <v>0</v>
      </c>
      <c r="AF69" s="178">
        <v>0</v>
      </c>
      <c r="AG69" s="178">
        <v>0</v>
      </c>
      <c r="AH69" s="178">
        <v>0</v>
      </c>
      <c r="AI69" s="178">
        <v>0</v>
      </c>
      <c r="AJ69" s="178"/>
      <c r="AK69" s="178"/>
      <c r="AL69" s="178"/>
    </row>
    <row r="70" spans="1:38" ht="16.350000000000001" customHeight="1">
      <c r="A70" s="177" t="s">
        <v>425</v>
      </c>
      <c r="B70" s="178">
        <v>0</v>
      </c>
      <c r="C70" s="178">
        <v>0</v>
      </c>
      <c r="D70" s="178">
        <v>0</v>
      </c>
      <c r="E70" s="178">
        <v>0</v>
      </c>
      <c r="F70" s="178">
        <v>0</v>
      </c>
      <c r="G70" s="178">
        <v>0</v>
      </c>
      <c r="H70" s="178">
        <v>0</v>
      </c>
      <c r="I70" s="178">
        <v>0</v>
      </c>
      <c r="J70" s="178">
        <v>0</v>
      </c>
      <c r="K70" s="178">
        <v>0</v>
      </c>
      <c r="L70" s="178">
        <v>-8493.15</v>
      </c>
      <c r="M70" s="178">
        <v>0</v>
      </c>
      <c r="N70" s="178">
        <v>0</v>
      </c>
      <c r="O70" s="178">
        <v>0</v>
      </c>
      <c r="P70" s="178">
        <v>0</v>
      </c>
      <c r="Q70" s="178">
        <v>0</v>
      </c>
      <c r="R70" s="178">
        <v>0</v>
      </c>
      <c r="S70" s="178">
        <v>0</v>
      </c>
      <c r="T70" s="178">
        <v>0</v>
      </c>
      <c r="U70" s="178">
        <v>0</v>
      </c>
      <c r="V70" s="178">
        <v>0</v>
      </c>
      <c r="W70" s="178">
        <v>0</v>
      </c>
      <c r="X70" s="178">
        <v>0</v>
      </c>
      <c r="Y70" s="178">
        <v>0</v>
      </c>
      <c r="Z70" s="178">
        <v>0</v>
      </c>
      <c r="AA70" s="178">
        <v>0</v>
      </c>
      <c r="AB70" s="178">
        <v>0</v>
      </c>
      <c r="AC70" s="178">
        <v>0</v>
      </c>
      <c r="AD70" s="178">
        <v>0</v>
      </c>
      <c r="AE70" s="178">
        <v>0</v>
      </c>
      <c r="AF70" s="178">
        <v>0</v>
      </c>
      <c r="AG70" s="178">
        <v>0</v>
      </c>
      <c r="AH70" s="178">
        <v>0</v>
      </c>
      <c r="AI70" s="178">
        <v>0</v>
      </c>
      <c r="AJ70" s="178"/>
      <c r="AK70" s="178"/>
      <c r="AL70" s="178"/>
    </row>
    <row r="71" spans="1:38" ht="16.350000000000001" customHeight="1">
      <c r="A71" s="177" t="s">
        <v>426</v>
      </c>
      <c r="B71" s="178">
        <v>0</v>
      </c>
      <c r="C71" s="178">
        <v>135005.92000000001</v>
      </c>
      <c r="D71" s="178">
        <v>29877.14</v>
      </c>
      <c r="E71" s="178">
        <v>0</v>
      </c>
      <c r="F71" s="178">
        <v>-474048.4</v>
      </c>
      <c r="G71" s="178">
        <v>12845814.59</v>
      </c>
      <c r="H71" s="178">
        <v>-4005807.14</v>
      </c>
      <c r="I71" s="178">
        <v>5.35</v>
      </c>
      <c r="J71" s="178">
        <v>20696.97</v>
      </c>
      <c r="K71" s="178">
        <v>0</v>
      </c>
      <c r="L71" s="178">
        <v>60964110.25</v>
      </c>
      <c r="M71" s="178">
        <v>0</v>
      </c>
      <c r="N71" s="178">
        <v>22917.78</v>
      </c>
      <c r="O71" s="178">
        <v>936969.29</v>
      </c>
      <c r="P71" s="178">
        <v>1002971.35</v>
      </c>
      <c r="Q71" s="178">
        <v>-783146.67</v>
      </c>
      <c r="R71" s="178">
        <v>-109448.18</v>
      </c>
      <c r="S71" s="178">
        <v>-1606798.3</v>
      </c>
      <c r="T71" s="178">
        <v>62486.33</v>
      </c>
      <c r="U71" s="178">
        <v>0</v>
      </c>
      <c r="V71" s="178">
        <v>247.64</v>
      </c>
      <c r="W71" s="178">
        <v>9417059.9000000004</v>
      </c>
      <c r="X71" s="178">
        <v>43639.62</v>
      </c>
      <c r="Y71" s="178">
        <v>1239763.21</v>
      </c>
      <c r="Z71" s="178">
        <v>68343.31</v>
      </c>
      <c r="AA71" s="178">
        <v>2076760.88</v>
      </c>
      <c r="AB71" s="178">
        <v>0.03</v>
      </c>
      <c r="AC71" s="178">
        <v>0</v>
      </c>
      <c r="AD71" s="178">
        <v>3029.76</v>
      </c>
      <c r="AE71" s="178">
        <v>106336.3</v>
      </c>
      <c r="AF71" s="178">
        <v>-6842576.0300000003</v>
      </c>
      <c r="AG71" s="178">
        <v>2727402.83</v>
      </c>
      <c r="AH71" s="178">
        <v>37096944.140000001</v>
      </c>
      <c r="AI71" s="178">
        <v>0</v>
      </c>
      <c r="AJ71" s="178"/>
      <c r="AK71" s="178"/>
      <c r="AL71" s="178"/>
    </row>
    <row r="72" spans="1:38" ht="16.350000000000001" customHeight="1">
      <c r="A72" s="177" t="s">
        <v>427</v>
      </c>
      <c r="B72" s="178">
        <v>0</v>
      </c>
      <c r="C72" s="178">
        <v>746794.3</v>
      </c>
      <c r="D72" s="178">
        <v>0</v>
      </c>
      <c r="E72" s="178">
        <v>0</v>
      </c>
      <c r="F72" s="178">
        <v>270112.09000000003</v>
      </c>
      <c r="G72" s="178">
        <v>2920119.07</v>
      </c>
      <c r="H72" s="178">
        <v>433851.57</v>
      </c>
      <c r="I72" s="178">
        <v>125891.62</v>
      </c>
      <c r="J72" s="178">
        <v>161376.74</v>
      </c>
      <c r="K72" s="178">
        <v>0</v>
      </c>
      <c r="L72" s="178">
        <v>4602783.63</v>
      </c>
      <c r="M72" s="178">
        <v>0</v>
      </c>
      <c r="N72" s="178">
        <v>85025.33</v>
      </c>
      <c r="O72" s="178">
        <v>24801</v>
      </c>
      <c r="P72" s="178">
        <v>26853.5</v>
      </c>
      <c r="Q72" s="178">
        <v>52069.760000000002</v>
      </c>
      <c r="R72" s="178">
        <v>22474</v>
      </c>
      <c r="S72" s="178">
        <v>12492.5</v>
      </c>
      <c r="T72" s="178">
        <v>46396</v>
      </c>
      <c r="U72" s="178">
        <v>0</v>
      </c>
      <c r="V72" s="178">
        <v>187409.08</v>
      </c>
      <c r="W72" s="178">
        <v>1424153.72</v>
      </c>
      <c r="X72" s="178">
        <v>236550.39</v>
      </c>
      <c r="Y72" s="178">
        <v>447678.52</v>
      </c>
      <c r="Z72" s="178">
        <v>265476.77</v>
      </c>
      <c r="AA72" s="178">
        <v>307503.19</v>
      </c>
      <c r="AB72" s="178">
        <v>51347.4</v>
      </c>
      <c r="AC72" s="178">
        <v>0</v>
      </c>
      <c r="AD72" s="178">
        <v>40478</v>
      </c>
      <c r="AE72" s="178">
        <v>230041.41</v>
      </c>
      <c r="AF72" s="178">
        <v>103740.97</v>
      </c>
      <c r="AG72" s="178">
        <v>59591.19</v>
      </c>
      <c r="AH72" s="178">
        <v>22297</v>
      </c>
      <c r="AI72" s="178">
        <v>68398.11</v>
      </c>
      <c r="AJ72" s="178"/>
      <c r="AK72" s="178"/>
      <c r="AL72" s="178"/>
    </row>
    <row r="73" spans="1:38" ht="16.350000000000001" customHeight="1">
      <c r="A73" s="177" t="s">
        <v>428</v>
      </c>
      <c r="B73" s="178">
        <v>0</v>
      </c>
      <c r="C73" s="178">
        <v>810687.44</v>
      </c>
      <c r="D73" s="178">
        <v>0</v>
      </c>
      <c r="E73" s="178">
        <v>0</v>
      </c>
      <c r="F73" s="178">
        <v>331681.15000000002</v>
      </c>
      <c r="G73" s="178">
        <v>3486979.82</v>
      </c>
      <c r="H73" s="178">
        <v>178998.07</v>
      </c>
      <c r="I73" s="178">
        <v>30606.62</v>
      </c>
      <c r="J73" s="178">
        <v>36113.67</v>
      </c>
      <c r="K73" s="178">
        <v>0</v>
      </c>
      <c r="L73" s="178">
        <v>880957.95</v>
      </c>
      <c r="M73" s="178">
        <v>0</v>
      </c>
      <c r="N73" s="178">
        <v>26487.08</v>
      </c>
      <c r="O73" s="178">
        <v>58787.25</v>
      </c>
      <c r="P73" s="178">
        <v>38151.33</v>
      </c>
      <c r="Q73" s="178">
        <v>56456.84</v>
      </c>
      <c r="R73" s="178">
        <v>28846.04</v>
      </c>
      <c r="S73" s="178">
        <v>55962.6</v>
      </c>
      <c r="T73" s="178">
        <v>66990.009999999995</v>
      </c>
      <c r="U73" s="178">
        <v>0</v>
      </c>
      <c r="V73" s="178">
        <v>266538.53999999998</v>
      </c>
      <c r="W73" s="178">
        <v>1351094.45</v>
      </c>
      <c r="X73" s="178">
        <v>415345.64</v>
      </c>
      <c r="Y73" s="178">
        <v>455339.14</v>
      </c>
      <c r="Z73" s="178">
        <v>282925.42</v>
      </c>
      <c r="AA73" s="178">
        <v>578900.37</v>
      </c>
      <c r="AB73" s="178">
        <v>136836.26</v>
      </c>
      <c r="AC73" s="178">
        <v>0</v>
      </c>
      <c r="AD73" s="178">
        <v>28830.68</v>
      </c>
      <c r="AE73" s="178">
        <v>77147.45</v>
      </c>
      <c r="AF73" s="178">
        <v>41585.949999999997</v>
      </c>
      <c r="AG73" s="178">
        <v>31433.99</v>
      </c>
      <c r="AH73" s="178">
        <v>89900</v>
      </c>
      <c r="AI73" s="178">
        <v>16656.57</v>
      </c>
      <c r="AJ73" s="178"/>
      <c r="AK73" s="178"/>
      <c r="AL73" s="178"/>
    </row>
    <row r="74" spans="1:38" ht="16.350000000000001" customHeight="1">
      <c r="A74" s="177" t="s">
        <v>429</v>
      </c>
      <c r="B74" s="178">
        <v>0</v>
      </c>
      <c r="C74" s="178">
        <v>322396.2</v>
      </c>
      <c r="D74" s="178">
        <v>0</v>
      </c>
      <c r="E74" s="178">
        <v>0</v>
      </c>
      <c r="F74" s="178">
        <v>60657.3</v>
      </c>
      <c r="G74" s="178">
        <v>75062.080000000002</v>
      </c>
      <c r="H74" s="178">
        <v>44047.519999999997</v>
      </c>
      <c r="I74" s="178">
        <v>17002.189999999999</v>
      </c>
      <c r="J74" s="178">
        <v>6683.6</v>
      </c>
      <c r="K74" s="178">
        <v>0</v>
      </c>
      <c r="L74" s="178">
        <v>550578.22</v>
      </c>
      <c r="M74" s="178">
        <v>0</v>
      </c>
      <c r="N74" s="178">
        <v>10904.73</v>
      </c>
      <c r="O74" s="178">
        <v>5977.37</v>
      </c>
      <c r="P74" s="178">
        <v>7829.37</v>
      </c>
      <c r="Q74" s="178">
        <v>12415.34</v>
      </c>
      <c r="R74" s="178">
        <v>9430.31</v>
      </c>
      <c r="S74" s="178">
        <v>9072.31</v>
      </c>
      <c r="T74" s="178">
        <v>5027.87</v>
      </c>
      <c r="U74" s="178">
        <v>0</v>
      </c>
      <c r="V74" s="178">
        <v>8653.61</v>
      </c>
      <c r="W74" s="178">
        <v>26259.23</v>
      </c>
      <c r="X74" s="178">
        <v>9418.2999999999993</v>
      </c>
      <c r="Y74" s="178">
        <v>7005.28</v>
      </c>
      <c r="Z74" s="178">
        <v>7589.91</v>
      </c>
      <c r="AA74" s="178">
        <v>15502.73</v>
      </c>
      <c r="AB74" s="178">
        <v>633.02</v>
      </c>
      <c r="AC74" s="178">
        <v>0</v>
      </c>
      <c r="AD74" s="178">
        <v>9427.4500000000007</v>
      </c>
      <c r="AE74" s="178">
        <v>21770.080000000002</v>
      </c>
      <c r="AF74" s="178">
        <v>3549.95</v>
      </c>
      <c r="AG74" s="178">
        <v>9300.0400000000009</v>
      </c>
      <c r="AH74" s="178">
        <v>15862.2</v>
      </c>
      <c r="AI74" s="178">
        <v>23588.61</v>
      </c>
      <c r="AJ74" s="178"/>
      <c r="AK74" s="178"/>
      <c r="AL74" s="178"/>
    </row>
    <row r="75" spans="1:38" ht="16.350000000000001" customHeight="1">
      <c r="A75" s="177" t="s">
        <v>430</v>
      </c>
      <c r="B75" s="178">
        <v>0</v>
      </c>
      <c r="C75" s="178">
        <v>186337.66</v>
      </c>
      <c r="D75" s="178">
        <v>0</v>
      </c>
      <c r="E75" s="178">
        <v>0</v>
      </c>
      <c r="F75" s="178">
        <v>10288.86</v>
      </c>
      <c r="G75" s="178">
        <v>37849.480000000003</v>
      </c>
      <c r="H75" s="178">
        <v>5468.21</v>
      </c>
      <c r="I75" s="178">
        <v>1238.9000000000001</v>
      </c>
      <c r="J75" s="178">
        <v>5183.1000000000004</v>
      </c>
      <c r="K75" s="178">
        <v>0</v>
      </c>
      <c r="L75" s="178">
        <v>291545.69</v>
      </c>
      <c r="M75" s="178">
        <v>0</v>
      </c>
      <c r="N75" s="178">
        <v>2358.13</v>
      </c>
      <c r="O75" s="178">
        <v>909.15</v>
      </c>
      <c r="P75" s="178">
        <v>2517.15</v>
      </c>
      <c r="Q75" s="178">
        <v>1747.33</v>
      </c>
      <c r="R75" s="178">
        <v>62.15</v>
      </c>
      <c r="S75" s="178">
        <v>37.71</v>
      </c>
      <c r="T75" s="178">
        <v>2657.24</v>
      </c>
      <c r="U75" s="178">
        <v>0</v>
      </c>
      <c r="V75" s="178">
        <v>7572.77</v>
      </c>
      <c r="W75" s="178">
        <v>21946.560000000001</v>
      </c>
      <c r="X75" s="178">
        <v>2058.2600000000002</v>
      </c>
      <c r="Y75" s="178">
        <v>4172.76</v>
      </c>
      <c r="Z75" s="178">
        <v>1848.26</v>
      </c>
      <c r="AA75" s="178">
        <v>0</v>
      </c>
      <c r="AB75" s="178">
        <v>250.87</v>
      </c>
      <c r="AC75" s="178">
        <v>0</v>
      </c>
      <c r="AD75" s="178">
        <v>1059.95</v>
      </c>
      <c r="AE75" s="178">
        <v>2781.52</v>
      </c>
      <c r="AF75" s="178">
        <v>412.62</v>
      </c>
      <c r="AG75" s="178">
        <v>1214.1199999999999</v>
      </c>
      <c r="AH75" s="178">
        <v>6995.77</v>
      </c>
      <c r="AI75" s="178">
        <v>7750.82</v>
      </c>
      <c r="AJ75" s="178"/>
      <c r="AK75" s="178"/>
      <c r="AL75" s="178"/>
    </row>
    <row r="76" spans="1:38" ht="16.350000000000001" customHeight="1">
      <c r="A76" s="177" t="s">
        <v>431</v>
      </c>
      <c r="B76" s="178">
        <v>0</v>
      </c>
      <c r="C76" s="178">
        <v>521136.08</v>
      </c>
      <c r="D76" s="178">
        <v>0</v>
      </c>
      <c r="E76" s="178">
        <v>0</v>
      </c>
      <c r="F76" s="178">
        <v>0</v>
      </c>
      <c r="G76" s="178">
        <v>5055</v>
      </c>
      <c r="H76" s="178">
        <v>367</v>
      </c>
      <c r="I76" s="178">
        <v>0</v>
      </c>
      <c r="J76" s="178">
        <v>0</v>
      </c>
      <c r="K76" s="178">
        <v>0</v>
      </c>
      <c r="L76" s="178">
        <v>953441.1</v>
      </c>
      <c r="M76" s="178">
        <v>0</v>
      </c>
      <c r="N76" s="178">
        <v>0</v>
      </c>
      <c r="O76" s="178">
        <v>0</v>
      </c>
      <c r="P76" s="178">
        <v>0</v>
      </c>
      <c r="Q76" s="178">
        <v>0</v>
      </c>
      <c r="R76" s="178">
        <v>0</v>
      </c>
      <c r="S76" s="178">
        <v>0</v>
      </c>
      <c r="T76" s="178">
        <v>0</v>
      </c>
      <c r="U76" s="178">
        <v>0</v>
      </c>
      <c r="V76" s="178">
        <v>0</v>
      </c>
      <c r="W76" s="178">
        <v>0</v>
      </c>
      <c r="X76" s="178">
        <v>0</v>
      </c>
      <c r="Y76" s="178">
        <v>5055</v>
      </c>
      <c r="Z76" s="178">
        <v>0</v>
      </c>
      <c r="AA76" s="178">
        <v>0</v>
      </c>
      <c r="AB76" s="178">
        <v>0</v>
      </c>
      <c r="AC76" s="178">
        <v>0</v>
      </c>
      <c r="AD76" s="178">
        <v>0</v>
      </c>
      <c r="AE76" s="178">
        <v>367</v>
      </c>
      <c r="AF76" s="178">
        <v>0</v>
      </c>
      <c r="AG76" s="178">
        <v>0</v>
      </c>
      <c r="AH76" s="178">
        <v>0</v>
      </c>
      <c r="AI76" s="178">
        <v>10010.84</v>
      </c>
      <c r="AJ76" s="178"/>
      <c r="AK76" s="178"/>
      <c r="AL76" s="178"/>
    </row>
    <row r="77" spans="1:38" ht="16.350000000000001" customHeight="1">
      <c r="A77" s="177" t="s">
        <v>432</v>
      </c>
      <c r="B77" s="178">
        <v>0</v>
      </c>
      <c r="C77" s="178">
        <v>141509.43</v>
      </c>
      <c r="D77" s="178">
        <v>0</v>
      </c>
      <c r="E77" s="178">
        <v>0</v>
      </c>
      <c r="F77" s="178">
        <v>219660.41</v>
      </c>
      <c r="G77" s="178">
        <v>0</v>
      </c>
      <c r="H77" s="178">
        <v>137372.89000000001</v>
      </c>
      <c r="I77" s="178">
        <v>0</v>
      </c>
      <c r="J77" s="178">
        <v>0</v>
      </c>
      <c r="K77" s="178">
        <v>0</v>
      </c>
      <c r="L77" s="178">
        <v>669916.41</v>
      </c>
      <c r="M77" s="178">
        <v>0</v>
      </c>
      <c r="N77" s="178">
        <v>0</v>
      </c>
      <c r="O77" s="178">
        <v>0</v>
      </c>
      <c r="P77" s="178">
        <v>0</v>
      </c>
      <c r="Q77" s="178">
        <v>143081.82</v>
      </c>
      <c r="R77" s="178">
        <v>47169.81</v>
      </c>
      <c r="S77" s="178">
        <v>29408.78</v>
      </c>
      <c r="T77" s="178">
        <v>0</v>
      </c>
      <c r="U77" s="178">
        <v>0</v>
      </c>
      <c r="V77" s="178">
        <v>0</v>
      </c>
      <c r="W77" s="178">
        <v>0</v>
      </c>
      <c r="X77" s="178">
        <v>0</v>
      </c>
      <c r="Y77" s="178">
        <v>0</v>
      </c>
      <c r="Z77" s="178">
        <v>0</v>
      </c>
      <c r="AA77" s="178">
        <v>0</v>
      </c>
      <c r="AB77" s="178">
        <v>0</v>
      </c>
      <c r="AC77" s="178">
        <v>0</v>
      </c>
      <c r="AD77" s="178">
        <v>38754.379999999997</v>
      </c>
      <c r="AE77" s="178">
        <v>98618.51</v>
      </c>
      <c r="AF77" s="178">
        <v>0</v>
      </c>
      <c r="AG77" s="178">
        <v>0</v>
      </c>
      <c r="AH77" s="178">
        <v>0</v>
      </c>
      <c r="AI77" s="178">
        <v>0</v>
      </c>
      <c r="AJ77" s="178"/>
      <c r="AK77" s="178"/>
      <c r="AL77" s="178"/>
    </row>
    <row r="78" spans="1:38" ht="16.350000000000001" customHeight="1">
      <c r="A78" s="177" t="s">
        <v>433</v>
      </c>
      <c r="B78" s="178">
        <v>0</v>
      </c>
      <c r="C78" s="178">
        <v>71929.87</v>
      </c>
      <c r="D78" s="178">
        <v>0</v>
      </c>
      <c r="E78" s="178">
        <v>0</v>
      </c>
      <c r="F78" s="178">
        <v>5283.02</v>
      </c>
      <c r="G78" s="178">
        <v>54534.92</v>
      </c>
      <c r="H78" s="178">
        <v>0</v>
      </c>
      <c r="I78" s="178">
        <v>0</v>
      </c>
      <c r="J78" s="178">
        <v>0</v>
      </c>
      <c r="K78" s="178">
        <v>0</v>
      </c>
      <c r="L78" s="178">
        <v>249912.01</v>
      </c>
      <c r="M78" s="178">
        <v>0</v>
      </c>
      <c r="N78" s="178">
        <v>0</v>
      </c>
      <c r="O78" s="178">
        <v>0</v>
      </c>
      <c r="P78" s="178">
        <v>0</v>
      </c>
      <c r="Q78" s="178">
        <v>0</v>
      </c>
      <c r="R78" s="178">
        <v>0</v>
      </c>
      <c r="S78" s="178">
        <v>0</v>
      </c>
      <c r="T78" s="178">
        <v>5283.02</v>
      </c>
      <c r="U78" s="178">
        <v>0</v>
      </c>
      <c r="V78" s="178">
        <v>-10603.09</v>
      </c>
      <c r="W78" s="178">
        <v>39082.81</v>
      </c>
      <c r="X78" s="178">
        <v>0</v>
      </c>
      <c r="Y78" s="178">
        <v>23449.68</v>
      </c>
      <c r="Z78" s="178">
        <v>2605.52</v>
      </c>
      <c r="AA78" s="178">
        <v>0</v>
      </c>
      <c r="AB78" s="178">
        <v>0</v>
      </c>
      <c r="AC78" s="178">
        <v>0</v>
      </c>
      <c r="AD78" s="178">
        <v>0</v>
      </c>
      <c r="AE78" s="178">
        <v>0</v>
      </c>
      <c r="AF78" s="178">
        <v>0</v>
      </c>
      <c r="AG78" s="178">
        <v>0</v>
      </c>
      <c r="AH78" s="178">
        <v>65616.94</v>
      </c>
      <c r="AI78" s="178">
        <v>16601.939999999999</v>
      </c>
      <c r="AJ78" s="178"/>
      <c r="AK78" s="178"/>
      <c r="AL78" s="178"/>
    </row>
    <row r="79" spans="1:38" ht="16.350000000000001" customHeight="1">
      <c r="A79" s="177" t="s">
        <v>434</v>
      </c>
      <c r="B79" s="178">
        <v>0</v>
      </c>
      <c r="C79" s="178">
        <v>82517.56</v>
      </c>
      <c r="D79" s="178">
        <v>0</v>
      </c>
      <c r="E79" s="178">
        <v>0</v>
      </c>
      <c r="F79" s="178">
        <v>8135</v>
      </c>
      <c r="G79" s="178">
        <v>143145.35999999999</v>
      </c>
      <c r="H79" s="178">
        <v>3230.39</v>
      </c>
      <c r="I79" s="178">
        <v>500.85</v>
      </c>
      <c r="J79" s="178">
        <v>2393.88</v>
      </c>
      <c r="K79" s="178">
        <v>0</v>
      </c>
      <c r="L79" s="178">
        <v>137537.12</v>
      </c>
      <c r="M79" s="178">
        <v>0</v>
      </c>
      <c r="N79" s="178">
        <v>5966.84</v>
      </c>
      <c r="O79" s="178">
        <v>780</v>
      </c>
      <c r="P79" s="178">
        <v>900</v>
      </c>
      <c r="Q79" s="178">
        <v>0</v>
      </c>
      <c r="R79" s="178">
        <v>60</v>
      </c>
      <c r="S79" s="178">
        <v>188.16</v>
      </c>
      <c r="T79" s="178">
        <v>240</v>
      </c>
      <c r="U79" s="178">
        <v>0</v>
      </c>
      <c r="V79" s="178">
        <v>17690.98</v>
      </c>
      <c r="W79" s="178">
        <v>81295.360000000001</v>
      </c>
      <c r="X79" s="178">
        <v>17856.12</v>
      </c>
      <c r="Y79" s="178">
        <v>5916.21</v>
      </c>
      <c r="Z79" s="178">
        <v>4548.84</v>
      </c>
      <c r="AA79" s="178">
        <v>12330.13</v>
      </c>
      <c r="AB79" s="178">
        <v>3507.72</v>
      </c>
      <c r="AC79" s="178">
        <v>0</v>
      </c>
      <c r="AD79" s="178">
        <v>120</v>
      </c>
      <c r="AE79" s="178">
        <v>2191.17</v>
      </c>
      <c r="AF79" s="178">
        <v>559.22</v>
      </c>
      <c r="AG79" s="178">
        <v>360</v>
      </c>
      <c r="AH79" s="178">
        <v>2581.9499999999998</v>
      </c>
      <c r="AI79" s="178">
        <v>0</v>
      </c>
      <c r="AJ79" s="178"/>
      <c r="AK79" s="178"/>
      <c r="AL79" s="178"/>
    </row>
    <row r="80" spans="1:38" ht="16.350000000000001" customHeight="1">
      <c r="A80" s="177" t="s">
        <v>435</v>
      </c>
      <c r="B80" s="178">
        <v>0</v>
      </c>
      <c r="C80" s="178">
        <v>6201.75</v>
      </c>
      <c r="D80" s="178">
        <v>0</v>
      </c>
      <c r="E80" s="178">
        <v>0</v>
      </c>
      <c r="F80" s="178">
        <v>796.8</v>
      </c>
      <c r="G80" s="178">
        <v>595.70000000000005</v>
      </c>
      <c r="H80" s="178">
        <v>887.15</v>
      </c>
      <c r="I80" s="178">
        <v>0</v>
      </c>
      <c r="J80" s="178">
        <v>0</v>
      </c>
      <c r="K80" s="178">
        <v>0</v>
      </c>
      <c r="L80" s="178">
        <v>50972.41</v>
      </c>
      <c r="M80" s="178">
        <v>0</v>
      </c>
      <c r="N80" s="178">
        <v>0</v>
      </c>
      <c r="O80" s="178">
        <v>0</v>
      </c>
      <c r="P80" s="178">
        <v>0</v>
      </c>
      <c r="Q80" s="178">
        <v>796.8</v>
      </c>
      <c r="R80" s="178">
        <v>0</v>
      </c>
      <c r="S80" s="178">
        <v>0</v>
      </c>
      <c r="T80" s="178">
        <v>0</v>
      </c>
      <c r="U80" s="178">
        <v>0</v>
      </c>
      <c r="V80" s="178">
        <v>0</v>
      </c>
      <c r="W80" s="178">
        <v>327.7</v>
      </c>
      <c r="X80" s="178">
        <v>0</v>
      </c>
      <c r="Y80" s="178">
        <v>268</v>
      </c>
      <c r="Z80" s="178">
        <v>0</v>
      </c>
      <c r="AA80" s="178">
        <v>0</v>
      </c>
      <c r="AB80" s="178">
        <v>0</v>
      </c>
      <c r="AC80" s="178">
        <v>0</v>
      </c>
      <c r="AD80" s="178">
        <v>0</v>
      </c>
      <c r="AE80" s="178">
        <v>0</v>
      </c>
      <c r="AF80" s="178">
        <v>887.15</v>
      </c>
      <c r="AG80" s="178">
        <v>0</v>
      </c>
      <c r="AH80" s="178">
        <v>0</v>
      </c>
      <c r="AI80" s="178">
        <v>158.4</v>
      </c>
      <c r="AJ80" s="178"/>
      <c r="AK80" s="178"/>
      <c r="AL80" s="178"/>
    </row>
    <row r="81" spans="1:38" ht="16.350000000000001" customHeight="1">
      <c r="A81" s="177" t="s">
        <v>436</v>
      </c>
      <c r="B81" s="178">
        <v>0</v>
      </c>
      <c r="C81" s="178">
        <v>22026.97</v>
      </c>
      <c r="D81" s="178">
        <v>0</v>
      </c>
      <c r="E81" s="178">
        <v>0</v>
      </c>
      <c r="F81" s="178">
        <v>3385.21</v>
      </c>
      <c r="G81" s="178">
        <v>39736.33</v>
      </c>
      <c r="H81" s="178">
        <v>3644.77</v>
      </c>
      <c r="I81" s="178">
        <v>2096.31</v>
      </c>
      <c r="J81" s="178">
        <v>2017.59</v>
      </c>
      <c r="K81" s="178">
        <v>0</v>
      </c>
      <c r="L81" s="178">
        <v>6002.1</v>
      </c>
      <c r="M81" s="178">
        <v>0</v>
      </c>
      <c r="N81" s="178">
        <v>1084.3</v>
      </c>
      <c r="O81" s="178">
        <v>140.31</v>
      </c>
      <c r="P81" s="178">
        <v>324.77999999999997</v>
      </c>
      <c r="Q81" s="178">
        <v>0</v>
      </c>
      <c r="R81" s="178">
        <v>1268.8</v>
      </c>
      <c r="S81" s="178">
        <v>305.5</v>
      </c>
      <c r="T81" s="178">
        <v>261.52</v>
      </c>
      <c r="U81" s="178">
        <v>0</v>
      </c>
      <c r="V81" s="178">
        <v>1340.94</v>
      </c>
      <c r="W81" s="178">
        <v>7368.26</v>
      </c>
      <c r="X81" s="178">
        <v>3757.39</v>
      </c>
      <c r="Y81" s="178">
        <v>8143.39</v>
      </c>
      <c r="Z81" s="178">
        <v>12101.24</v>
      </c>
      <c r="AA81" s="178">
        <v>5948.91</v>
      </c>
      <c r="AB81" s="178">
        <v>1076.2</v>
      </c>
      <c r="AC81" s="178">
        <v>0</v>
      </c>
      <c r="AD81" s="178">
        <v>1684.45</v>
      </c>
      <c r="AE81" s="178">
        <v>175.24</v>
      </c>
      <c r="AF81" s="178">
        <v>1395.18</v>
      </c>
      <c r="AG81" s="178">
        <v>389.9</v>
      </c>
      <c r="AH81" s="178">
        <v>1020.77</v>
      </c>
      <c r="AI81" s="178">
        <v>0</v>
      </c>
      <c r="AJ81" s="178"/>
      <c r="AK81" s="178"/>
      <c r="AL81" s="178"/>
    </row>
    <row r="82" spans="1:38" ht="16.350000000000001" customHeight="1">
      <c r="A82" s="177" t="s">
        <v>437</v>
      </c>
      <c r="B82" s="178">
        <v>0</v>
      </c>
      <c r="C82" s="178">
        <v>256619.45</v>
      </c>
      <c r="D82" s="178">
        <v>0</v>
      </c>
      <c r="E82" s="178">
        <v>0</v>
      </c>
      <c r="F82" s="178">
        <v>72117.72</v>
      </c>
      <c r="G82" s="178">
        <v>0</v>
      </c>
      <c r="H82" s="178">
        <v>0</v>
      </c>
      <c r="I82" s="178">
        <v>34492.04</v>
      </c>
      <c r="J82" s="178">
        <v>0</v>
      </c>
      <c r="K82" s="178">
        <v>0</v>
      </c>
      <c r="L82" s="178">
        <v>242974.34</v>
      </c>
      <c r="M82" s="178">
        <v>0</v>
      </c>
      <c r="N82" s="178">
        <v>72117.72</v>
      </c>
      <c r="O82" s="178">
        <v>0</v>
      </c>
      <c r="P82" s="178">
        <v>0</v>
      </c>
      <c r="Q82" s="178">
        <v>0</v>
      </c>
      <c r="R82" s="178">
        <v>0</v>
      </c>
      <c r="S82" s="178">
        <v>0</v>
      </c>
      <c r="T82" s="178">
        <v>0</v>
      </c>
      <c r="U82" s="178">
        <v>0</v>
      </c>
      <c r="V82" s="178">
        <v>0</v>
      </c>
      <c r="W82" s="178">
        <v>0</v>
      </c>
      <c r="X82" s="178">
        <v>0</v>
      </c>
      <c r="Y82" s="178">
        <v>0</v>
      </c>
      <c r="Z82" s="178">
        <v>0</v>
      </c>
      <c r="AA82" s="178">
        <v>0</v>
      </c>
      <c r="AB82" s="178">
        <v>0</v>
      </c>
      <c r="AC82" s="178">
        <v>0</v>
      </c>
      <c r="AD82" s="178">
        <v>0</v>
      </c>
      <c r="AE82" s="178">
        <v>0</v>
      </c>
      <c r="AF82" s="178">
        <v>0</v>
      </c>
      <c r="AG82" s="178">
        <v>0</v>
      </c>
      <c r="AH82" s="178">
        <v>0</v>
      </c>
      <c r="AI82" s="178">
        <v>0</v>
      </c>
      <c r="AJ82" s="178"/>
      <c r="AK82" s="178"/>
      <c r="AL82" s="178"/>
    </row>
    <row r="83" spans="1:38" ht="16.350000000000001" customHeight="1">
      <c r="A83" s="177" t="s">
        <v>438</v>
      </c>
      <c r="B83" s="178">
        <v>0</v>
      </c>
      <c r="C83" s="178">
        <v>0</v>
      </c>
      <c r="D83" s="178">
        <v>0</v>
      </c>
      <c r="E83" s="178">
        <v>0</v>
      </c>
      <c r="F83" s="178">
        <v>0</v>
      </c>
      <c r="G83" s="178">
        <v>0</v>
      </c>
      <c r="H83" s="178">
        <v>0</v>
      </c>
      <c r="I83" s="178">
        <v>0</v>
      </c>
      <c r="J83" s="178">
        <v>0</v>
      </c>
      <c r="K83" s="178">
        <v>0</v>
      </c>
      <c r="L83" s="178">
        <v>3081835.06</v>
      </c>
      <c r="M83" s="178">
        <v>0</v>
      </c>
      <c r="N83" s="178">
        <v>0</v>
      </c>
      <c r="O83" s="178">
        <v>0</v>
      </c>
      <c r="P83" s="178">
        <v>0</v>
      </c>
      <c r="Q83" s="178">
        <v>0</v>
      </c>
      <c r="R83" s="178">
        <v>0</v>
      </c>
      <c r="S83" s="178">
        <v>0</v>
      </c>
      <c r="T83" s="178">
        <v>0</v>
      </c>
      <c r="U83" s="178">
        <v>0</v>
      </c>
      <c r="V83" s="178">
        <v>0</v>
      </c>
      <c r="W83" s="178">
        <v>0</v>
      </c>
      <c r="X83" s="178">
        <v>0</v>
      </c>
      <c r="Y83" s="178">
        <v>0</v>
      </c>
      <c r="Z83" s="178">
        <v>0</v>
      </c>
      <c r="AA83" s="178">
        <v>0</v>
      </c>
      <c r="AB83" s="178">
        <v>0</v>
      </c>
      <c r="AC83" s="178">
        <v>0</v>
      </c>
      <c r="AD83" s="178">
        <v>0</v>
      </c>
      <c r="AE83" s="178">
        <v>0</v>
      </c>
      <c r="AF83" s="178">
        <v>0</v>
      </c>
      <c r="AG83" s="178">
        <v>0</v>
      </c>
      <c r="AH83" s="178">
        <v>0</v>
      </c>
      <c r="AI83" s="178">
        <v>0</v>
      </c>
      <c r="AJ83" s="178"/>
      <c r="AK83" s="178"/>
      <c r="AL83" s="178"/>
    </row>
    <row r="84" spans="1:38" ht="16.350000000000001" customHeight="1">
      <c r="A84" s="177" t="s">
        <v>439</v>
      </c>
      <c r="B84" s="178">
        <v>0</v>
      </c>
      <c r="C84" s="178">
        <v>0</v>
      </c>
      <c r="D84" s="178">
        <v>0</v>
      </c>
      <c r="E84" s="178">
        <v>0</v>
      </c>
      <c r="F84" s="178">
        <v>0</v>
      </c>
      <c r="G84" s="178">
        <v>0</v>
      </c>
      <c r="H84" s="178">
        <v>0</v>
      </c>
      <c r="I84" s="178">
        <v>0</v>
      </c>
      <c r="J84" s="178">
        <v>0</v>
      </c>
      <c r="K84" s="178">
        <v>0</v>
      </c>
      <c r="L84" s="178">
        <v>326.2</v>
      </c>
      <c r="M84" s="178">
        <v>0</v>
      </c>
      <c r="N84" s="178">
        <v>0</v>
      </c>
      <c r="O84" s="178">
        <v>0</v>
      </c>
      <c r="P84" s="178">
        <v>0</v>
      </c>
      <c r="Q84" s="178">
        <v>0</v>
      </c>
      <c r="R84" s="178">
        <v>0</v>
      </c>
      <c r="S84" s="178">
        <v>0</v>
      </c>
      <c r="T84" s="178">
        <v>0</v>
      </c>
      <c r="U84" s="178">
        <v>0</v>
      </c>
      <c r="V84" s="178">
        <v>0</v>
      </c>
      <c r="W84" s="178">
        <v>0</v>
      </c>
      <c r="X84" s="178">
        <v>0</v>
      </c>
      <c r="Y84" s="178">
        <v>0</v>
      </c>
      <c r="Z84" s="178">
        <v>0</v>
      </c>
      <c r="AA84" s="178">
        <v>0</v>
      </c>
      <c r="AB84" s="178">
        <v>0</v>
      </c>
      <c r="AC84" s="178">
        <v>0</v>
      </c>
      <c r="AD84" s="178">
        <v>0</v>
      </c>
      <c r="AE84" s="178">
        <v>0</v>
      </c>
      <c r="AF84" s="178">
        <v>0</v>
      </c>
      <c r="AG84" s="178">
        <v>0</v>
      </c>
      <c r="AH84" s="178">
        <v>0</v>
      </c>
      <c r="AI84" s="178">
        <v>326.2</v>
      </c>
      <c r="AJ84" s="178"/>
      <c r="AK84" s="178"/>
      <c r="AL84" s="178"/>
    </row>
    <row r="85" spans="1:38" ht="16.350000000000001" customHeight="1">
      <c r="A85" s="177" t="s">
        <v>440</v>
      </c>
      <c r="B85" s="178">
        <v>0</v>
      </c>
      <c r="C85" s="178">
        <v>3168156.71</v>
      </c>
      <c r="D85" s="178">
        <v>0</v>
      </c>
      <c r="E85" s="178">
        <v>0</v>
      </c>
      <c r="F85" s="178">
        <v>982117.56</v>
      </c>
      <c r="G85" s="178">
        <v>6763077.7599999998</v>
      </c>
      <c r="H85" s="178">
        <v>807867.57</v>
      </c>
      <c r="I85" s="178">
        <v>211828.53</v>
      </c>
      <c r="J85" s="178">
        <v>213768.58</v>
      </c>
      <c r="K85" s="178">
        <v>0</v>
      </c>
      <c r="L85" s="178">
        <v>11718782.24</v>
      </c>
      <c r="M85" s="178">
        <v>0</v>
      </c>
      <c r="N85" s="178">
        <v>203944.13</v>
      </c>
      <c r="O85" s="178">
        <v>91395.08</v>
      </c>
      <c r="P85" s="178">
        <v>76576.13</v>
      </c>
      <c r="Q85" s="178">
        <v>266567.89</v>
      </c>
      <c r="R85" s="178">
        <v>109311.11</v>
      </c>
      <c r="S85" s="178">
        <v>107467.56</v>
      </c>
      <c r="T85" s="178">
        <v>126855.66</v>
      </c>
      <c r="U85" s="178">
        <v>0</v>
      </c>
      <c r="V85" s="178">
        <v>478602.83</v>
      </c>
      <c r="W85" s="178">
        <v>2951528.09</v>
      </c>
      <c r="X85" s="178">
        <v>684986.1</v>
      </c>
      <c r="Y85" s="178">
        <v>957027.98</v>
      </c>
      <c r="Z85" s="178">
        <v>577095.96</v>
      </c>
      <c r="AA85" s="178">
        <v>920185.33</v>
      </c>
      <c r="AB85" s="178">
        <v>193651.47</v>
      </c>
      <c r="AC85" s="178">
        <v>0</v>
      </c>
      <c r="AD85" s="178">
        <v>120354.91</v>
      </c>
      <c r="AE85" s="178">
        <v>433092.38</v>
      </c>
      <c r="AF85" s="178">
        <v>152131.04</v>
      </c>
      <c r="AG85" s="178">
        <v>102289.24</v>
      </c>
      <c r="AH85" s="178">
        <v>204274.63</v>
      </c>
      <c r="AI85" s="178">
        <v>143491.49</v>
      </c>
      <c r="AJ85" s="178"/>
      <c r="AK85" s="178"/>
      <c r="AL85" s="178"/>
    </row>
    <row r="86" spans="1:38" ht="16.350000000000001" customHeight="1">
      <c r="A86" s="177" t="s">
        <v>441</v>
      </c>
      <c r="B86" s="178">
        <v>0</v>
      </c>
      <c r="C86" s="178">
        <v>559766.35</v>
      </c>
      <c r="D86" s="178">
        <v>0</v>
      </c>
      <c r="E86" s="178">
        <v>0</v>
      </c>
      <c r="F86" s="178">
        <v>76750</v>
      </c>
      <c r="G86" s="178">
        <v>44260.72</v>
      </c>
      <c r="H86" s="178">
        <v>4749.66</v>
      </c>
      <c r="I86" s="178">
        <v>22010.89</v>
      </c>
      <c r="J86" s="178">
        <v>0</v>
      </c>
      <c r="K86" s="178">
        <v>0</v>
      </c>
      <c r="L86" s="178">
        <v>1408745.05</v>
      </c>
      <c r="M86" s="178">
        <v>0</v>
      </c>
      <c r="N86" s="178">
        <v>62501.02</v>
      </c>
      <c r="O86" s="178">
        <v>2374.83</v>
      </c>
      <c r="P86" s="178">
        <v>2374.83</v>
      </c>
      <c r="Q86" s="178">
        <v>2374.83</v>
      </c>
      <c r="R86" s="178">
        <v>2374.83</v>
      </c>
      <c r="S86" s="178">
        <v>2374.83</v>
      </c>
      <c r="T86" s="178">
        <v>2374.83</v>
      </c>
      <c r="U86" s="178">
        <v>0</v>
      </c>
      <c r="V86" s="178">
        <v>0</v>
      </c>
      <c r="W86" s="178">
        <v>26556.43</v>
      </c>
      <c r="X86" s="178">
        <v>17704.29</v>
      </c>
      <c r="Y86" s="178">
        <v>0</v>
      </c>
      <c r="Z86" s="178">
        <v>0</v>
      </c>
      <c r="AA86" s="178">
        <v>0</v>
      </c>
      <c r="AB86" s="178">
        <v>0</v>
      </c>
      <c r="AC86" s="178">
        <v>0</v>
      </c>
      <c r="AD86" s="178">
        <v>2374.83</v>
      </c>
      <c r="AE86" s="178">
        <v>0</v>
      </c>
      <c r="AF86" s="178">
        <v>0</v>
      </c>
      <c r="AG86" s="178">
        <v>2374.83</v>
      </c>
      <c r="AH86" s="178">
        <v>75502.09</v>
      </c>
      <c r="AI86" s="178">
        <v>0</v>
      </c>
      <c r="AJ86" s="178"/>
      <c r="AK86" s="178"/>
      <c r="AL86" s="178"/>
    </row>
    <row r="87" spans="1:38" ht="16.350000000000001" customHeight="1">
      <c r="A87" s="177" t="s">
        <v>442</v>
      </c>
      <c r="B87" s="178">
        <v>0</v>
      </c>
      <c r="C87" s="178">
        <v>347403.6</v>
      </c>
      <c r="D87" s="178">
        <v>0</v>
      </c>
      <c r="E87" s="178">
        <v>0</v>
      </c>
      <c r="F87" s="178">
        <v>203645.38</v>
      </c>
      <c r="G87" s="178">
        <v>54270.74</v>
      </c>
      <c r="H87" s="178">
        <v>23405.56</v>
      </c>
      <c r="I87" s="178">
        <v>9240.76</v>
      </c>
      <c r="J87" s="178">
        <v>5289.31</v>
      </c>
      <c r="K87" s="178">
        <v>0</v>
      </c>
      <c r="L87" s="178">
        <v>828050.27</v>
      </c>
      <c r="M87" s="178">
        <v>0</v>
      </c>
      <c r="N87" s="178">
        <v>152200.65</v>
      </c>
      <c r="O87" s="178">
        <v>5240.16</v>
      </c>
      <c r="P87" s="178">
        <v>10693.31</v>
      </c>
      <c r="Q87" s="178">
        <v>6306.78</v>
      </c>
      <c r="R87" s="178">
        <v>12979.78</v>
      </c>
      <c r="S87" s="178">
        <v>3262.59</v>
      </c>
      <c r="T87" s="178">
        <v>12962.11</v>
      </c>
      <c r="U87" s="178">
        <v>0</v>
      </c>
      <c r="V87" s="178">
        <v>7843.67</v>
      </c>
      <c r="W87" s="178">
        <v>10175.91</v>
      </c>
      <c r="X87" s="178">
        <v>10979.66</v>
      </c>
      <c r="Y87" s="178">
        <v>8184.22</v>
      </c>
      <c r="Z87" s="178">
        <v>3084.39</v>
      </c>
      <c r="AA87" s="178">
        <v>11837.53</v>
      </c>
      <c r="AB87" s="178">
        <v>2165.36</v>
      </c>
      <c r="AC87" s="178">
        <v>0</v>
      </c>
      <c r="AD87" s="178">
        <v>10726.68</v>
      </c>
      <c r="AE87" s="178">
        <v>4636.76</v>
      </c>
      <c r="AF87" s="178">
        <v>1963.58</v>
      </c>
      <c r="AG87" s="178">
        <v>6078.54</v>
      </c>
      <c r="AH87" s="178">
        <v>24601.4</v>
      </c>
      <c r="AI87" s="178">
        <v>53888.93</v>
      </c>
      <c r="AJ87" s="178"/>
      <c r="AK87" s="178"/>
      <c r="AL87" s="178"/>
    </row>
    <row r="88" spans="1:38" ht="16.350000000000001" customHeight="1">
      <c r="A88" s="177" t="s">
        <v>443</v>
      </c>
      <c r="B88" s="178">
        <v>0</v>
      </c>
      <c r="C88" s="178">
        <v>866989.72</v>
      </c>
      <c r="D88" s="178">
        <v>0</v>
      </c>
      <c r="E88" s="178">
        <v>0</v>
      </c>
      <c r="F88" s="178">
        <v>0</v>
      </c>
      <c r="G88" s="178">
        <v>0</v>
      </c>
      <c r="H88" s="178">
        <v>0</v>
      </c>
      <c r="I88" s="178">
        <v>0</v>
      </c>
      <c r="J88" s="178">
        <v>0</v>
      </c>
      <c r="K88" s="178">
        <v>0</v>
      </c>
      <c r="L88" s="178">
        <v>12884.12</v>
      </c>
      <c r="M88" s="178">
        <v>0</v>
      </c>
      <c r="N88" s="178">
        <v>0</v>
      </c>
      <c r="O88" s="178">
        <v>0</v>
      </c>
      <c r="P88" s="178">
        <v>0</v>
      </c>
      <c r="Q88" s="178">
        <v>0</v>
      </c>
      <c r="R88" s="178">
        <v>0</v>
      </c>
      <c r="S88" s="178">
        <v>0</v>
      </c>
      <c r="T88" s="178">
        <v>0</v>
      </c>
      <c r="U88" s="178">
        <v>0</v>
      </c>
      <c r="V88" s="178">
        <v>0</v>
      </c>
      <c r="W88" s="178">
        <v>0</v>
      </c>
      <c r="X88" s="178">
        <v>0</v>
      </c>
      <c r="Y88" s="178">
        <v>0</v>
      </c>
      <c r="Z88" s="178">
        <v>0</v>
      </c>
      <c r="AA88" s="178">
        <v>0</v>
      </c>
      <c r="AB88" s="178">
        <v>0</v>
      </c>
      <c r="AC88" s="178">
        <v>0</v>
      </c>
      <c r="AD88" s="178">
        <v>0</v>
      </c>
      <c r="AE88" s="178">
        <v>0</v>
      </c>
      <c r="AF88" s="178">
        <v>0</v>
      </c>
      <c r="AG88" s="178">
        <v>0</v>
      </c>
      <c r="AH88" s="178">
        <v>0</v>
      </c>
      <c r="AI88" s="178">
        <v>0</v>
      </c>
      <c r="AJ88" s="178"/>
      <c r="AK88" s="178"/>
      <c r="AL88" s="178"/>
    </row>
    <row r="89" spans="1:38" ht="16.350000000000001" customHeight="1">
      <c r="A89" s="177" t="s">
        <v>444</v>
      </c>
      <c r="B89" s="178">
        <v>0</v>
      </c>
      <c r="C89" s="178">
        <v>271702.65000000002</v>
      </c>
      <c r="D89" s="178">
        <v>0</v>
      </c>
      <c r="E89" s="178">
        <v>0</v>
      </c>
      <c r="F89" s="178">
        <v>22301.360000000001</v>
      </c>
      <c r="G89" s="178">
        <v>0</v>
      </c>
      <c r="H89" s="178">
        <v>6634.92</v>
      </c>
      <c r="I89" s="178">
        <v>5435.75</v>
      </c>
      <c r="J89" s="178">
        <v>0</v>
      </c>
      <c r="K89" s="178">
        <v>0</v>
      </c>
      <c r="L89" s="178">
        <v>1098833.1299999999</v>
      </c>
      <c r="M89" s="178">
        <v>0</v>
      </c>
      <c r="N89" s="178">
        <v>3317.46</v>
      </c>
      <c r="O89" s="178">
        <v>3317.46</v>
      </c>
      <c r="P89" s="178">
        <v>3317.46</v>
      </c>
      <c r="Q89" s="178">
        <v>2372.16</v>
      </c>
      <c r="R89" s="178">
        <v>3317.46</v>
      </c>
      <c r="S89" s="178">
        <v>3341.9</v>
      </c>
      <c r="T89" s="178">
        <v>3317.46</v>
      </c>
      <c r="U89" s="178">
        <v>0</v>
      </c>
      <c r="V89" s="178">
        <v>0</v>
      </c>
      <c r="W89" s="178">
        <v>0</v>
      </c>
      <c r="X89" s="178">
        <v>0</v>
      </c>
      <c r="Y89" s="178">
        <v>0</v>
      </c>
      <c r="Z89" s="178">
        <v>0</v>
      </c>
      <c r="AA89" s="178">
        <v>0</v>
      </c>
      <c r="AB89" s="178">
        <v>0</v>
      </c>
      <c r="AC89" s="178">
        <v>0</v>
      </c>
      <c r="AD89" s="178">
        <v>3317.46</v>
      </c>
      <c r="AE89" s="178">
        <v>0</v>
      </c>
      <c r="AF89" s="178">
        <v>0</v>
      </c>
      <c r="AG89" s="178">
        <v>3317.46</v>
      </c>
      <c r="AH89" s="178">
        <v>0</v>
      </c>
      <c r="AI89" s="178">
        <v>19166</v>
      </c>
      <c r="AJ89" s="178"/>
      <c r="AK89" s="178"/>
      <c r="AL89" s="178"/>
    </row>
    <row r="90" spans="1:38" ht="16.350000000000001" customHeight="1">
      <c r="A90" s="177" t="s">
        <v>445</v>
      </c>
      <c r="B90" s="178">
        <v>0</v>
      </c>
      <c r="C90" s="178">
        <v>151300</v>
      </c>
      <c r="D90" s="178">
        <v>0</v>
      </c>
      <c r="E90" s="178">
        <v>0</v>
      </c>
      <c r="F90" s="178">
        <v>0</v>
      </c>
      <c r="G90" s="178">
        <v>0</v>
      </c>
      <c r="H90" s="178">
        <v>0</v>
      </c>
      <c r="I90" s="178">
        <v>0</v>
      </c>
      <c r="J90" s="178">
        <v>0</v>
      </c>
      <c r="K90" s="178">
        <v>0</v>
      </c>
      <c r="L90" s="178">
        <v>0</v>
      </c>
      <c r="M90" s="178">
        <v>0</v>
      </c>
      <c r="N90" s="178">
        <v>0</v>
      </c>
      <c r="O90" s="178">
        <v>0</v>
      </c>
      <c r="P90" s="178">
        <v>0</v>
      </c>
      <c r="Q90" s="178">
        <v>0</v>
      </c>
      <c r="R90" s="178">
        <v>0</v>
      </c>
      <c r="S90" s="178">
        <v>0</v>
      </c>
      <c r="T90" s="178">
        <v>0</v>
      </c>
      <c r="U90" s="178">
        <v>0</v>
      </c>
      <c r="V90" s="178">
        <v>0</v>
      </c>
      <c r="W90" s="178">
        <v>0</v>
      </c>
      <c r="X90" s="178">
        <v>0</v>
      </c>
      <c r="Y90" s="178">
        <v>0</v>
      </c>
      <c r="Z90" s="178">
        <v>0</v>
      </c>
      <c r="AA90" s="178">
        <v>0</v>
      </c>
      <c r="AB90" s="178">
        <v>0</v>
      </c>
      <c r="AC90" s="178">
        <v>0</v>
      </c>
      <c r="AD90" s="178">
        <v>0</v>
      </c>
      <c r="AE90" s="178">
        <v>0</v>
      </c>
      <c r="AF90" s="178">
        <v>0</v>
      </c>
      <c r="AG90" s="178">
        <v>0</v>
      </c>
      <c r="AH90" s="178">
        <v>0</v>
      </c>
      <c r="AI90" s="178">
        <v>0</v>
      </c>
      <c r="AJ90" s="178"/>
      <c r="AK90" s="178"/>
      <c r="AL90" s="178"/>
    </row>
    <row r="91" spans="1:38" ht="16.350000000000001" customHeight="1">
      <c r="A91" s="177" t="s">
        <v>446</v>
      </c>
      <c r="B91" s="178">
        <v>0</v>
      </c>
      <c r="C91" s="178">
        <v>98427</v>
      </c>
      <c r="D91" s="178">
        <v>0</v>
      </c>
      <c r="E91" s="178">
        <v>0</v>
      </c>
      <c r="F91" s="178">
        <v>8425.81</v>
      </c>
      <c r="G91" s="178">
        <v>1520</v>
      </c>
      <c r="H91" s="178">
        <v>0</v>
      </c>
      <c r="I91" s="178">
        <v>0</v>
      </c>
      <c r="J91" s="178">
        <v>0</v>
      </c>
      <c r="K91" s="178">
        <v>0</v>
      </c>
      <c r="L91" s="178">
        <v>125000.84</v>
      </c>
      <c r="M91" s="178">
        <v>0</v>
      </c>
      <c r="N91" s="178">
        <v>0</v>
      </c>
      <c r="O91" s="178">
        <v>3168.72</v>
      </c>
      <c r="P91" s="178">
        <v>3168.72</v>
      </c>
      <c r="Q91" s="178">
        <v>0</v>
      </c>
      <c r="R91" s="178">
        <v>50</v>
      </c>
      <c r="S91" s="178">
        <v>0</v>
      </c>
      <c r="T91" s="178">
        <v>2038.37</v>
      </c>
      <c r="U91" s="178">
        <v>0</v>
      </c>
      <c r="V91" s="178">
        <v>0</v>
      </c>
      <c r="W91" s="178">
        <v>0</v>
      </c>
      <c r="X91" s="178">
        <v>0</v>
      </c>
      <c r="Y91" s="178">
        <v>1040</v>
      </c>
      <c r="Z91" s="178">
        <v>480</v>
      </c>
      <c r="AA91" s="178">
        <v>0</v>
      </c>
      <c r="AB91" s="178">
        <v>0</v>
      </c>
      <c r="AC91" s="178">
        <v>0</v>
      </c>
      <c r="AD91" s="178">
        <v>0</v>
      </c>
      <c r="AE91" s="178">
        <v>0</v>
      </c>
      <c r="AF91" s="178">
        <v>0</v>
      </c>
      <c r="AG91" s="178">
        <v>0</v>
      </c>
      <c r="AH91" s="178">
        <v>7792.91</v>
      </c>
      <c r="AI91" s="178">
        <v>0</v>
      </c>
      <c r="AJ91" s="178"/>
      <c r="AK91" s="178"/>
      <c r="AL91" s="178"/>
    </row>
    <row r="92" spans="1:38" ht="16.350000000000001" customHeight="1">
      <c r="A92" s="177" t="s">
        <v>447</v>
      </c>
      <c r="B92" s="178">
        <v>0</v>
      </c>
      <c r="C92" s="178">
        <v>100000</v>
      </c>
      <c r="D92" s="178">
        <v>0</v>
      </c>
      <c r="E92" s="178">
        <v>0</v>
      </c>
      <c r="F92" s="178">
        <v>58000</v>
      </c>
      <c r="G92" s="178">
        <v>0</v>
      </c>
      <c r="H92" s="178">
        <v>0</v>
      </c>
      <c r="I92" s="178">
        <v>20000</v>
      </c>
      <c r="J92" s="178">
        <v>8000</v>
      </c>
      <c r="K92" s="178">
        <v>0</v>
      </c>
      <c r="L92" s="178">
        <v>470000</v>
      </c>
      <c r="M92" s="178">
        <v>0</v>
      </c>
      <c r="N92" s="178">
        <v>8000</v>
      </c>
      <c r="O92" s="178">
        <v>0</v>
      </c>
      <c r="P92" s="178">
        <v>50000</v>
      </c>
      <c r="Q92" s="178">
        <v>0</v>
      </c>
      <c r="R92" s="178">
        <v>0</v>
      </c>
      <c r="S92" s="178">
        <v>0</v>
      </c>
      <c r="T92" s="178">
        <v>0</v>
      </c>
      <c r="U92" s="178">
        <v>0</v>
      </c>
      <c r="V92" s="178">
        <v>0</v>
      </c>
      <c r="W92" s="178">
        <v>0</v>
      </c>
      <c r="X92" s="178">
        <v>0</v>
      </c>
      <c r="Y92" s="178">
        <v>0</v>
      </c>
      <c r="Z92" s="178">
        <v>0</v>
      </c>
      <c r="AA92" s="178">
        <v>0</v>
      </c>
      <c r="AB92" s="178">
        <v>0</v>
      </c>
      <c r="AC92" s="178">
        <v>0</v>
      </c>
      <c r="AD92" s="178">
        <v>0</v>
      </c>
      <c r="AE92" s="178">
        <v>0</v>
      </c>
      <c r="AF92" s="178">
        <v>0</v>
      </c>
      <c r="AG92" s="178">
        <v>0</v>
      </c>
      <c r="AH92" s="178">
        <v>0</v>
      </c>
      <c r="AI92" s="178">
        <v>0</v>
      </c>
      <c r="AJ92" s="178"/>
      <c r="AK92" s="178"/>
      <c r="AL92" s="178"/>
    </row>
    <row r="93" spans="1:38" ht="16.350000000000001" customHeight="1">
      <c r="A93" s="177" t="s">
        <v>448</v>
      </c>
      <c r="B93" s="178">
        <v>0</v>
      </c>
      <c r="C93" s="178">
        <v>464210.29</v>
      </c>
      <c r="D93" s="178">
        <v>0</v>
      </c>
      <c r="E93" s="178">
        <v>0</v>
      </c>
      <c r="F93" s="178">
        <v>701822.68</v>
      </c>
      <c r="G93" s="178">
        <v>28301.88</v>
      </c>
      <c r="H93" s="178">
        <v>47169.81</v>
      </c>
      <c r="I93" s="178">
        <v>0</v>
      </c>
      <c r="J93" s="178">
        <v>0</v>
      </c>
      <c r="K93" s="178">
        <v>0</v>
      </c>
      <c r="L93" s="178">
        <v>208498.45</v>
      </c>
      <c r="M93" s="178">
        <v>0</v>
      </c>
      <c r="N93" s="178">
        <v>0</v>
      </c>
      <c r="O93" s="178">
        <v>0</v>
      </c>
      <c r="P93" s="178">
        <v>701822.68</v>
      </c>
      <c r="Q93" s="178">
        <v>0</v>
      </c>
      <c r="R93" s="178">
        <v>0</v>
      </c>
      <c r="S93" s="178">
        <v>0</v>
      </c>
      <c r="T93" s="178">
        <v>0</v>
      </c>
      <c r="U93" s="178">
        <v>0</v>
      </c>
      <c r="V93" s="178">
        <v>0</v>
      </c>
      <c r="W93" s="178">
        <v>28301.88</v>
      </c>
      <c r="X93" s="178">
        <v>0</v>
      </c>
      <c r="Y93" s="178">
        <v>0</v>
      </c>
      <c r="Z93" s="178">
        <v>0</v>
      </c>
      <c r="AA93" s="178">
        <v>0</v>
      </c>
      <c r="AB93" s="178">
        <v>0</v>
      </c>
      <c r="AC93" s="178">
        <v>0</v>
      </c>
      <c r="AD93" s="178">
        <v>0</v>
      </c>
      <c r="AE93" s="178">
        <v>47169.81</v>
      </c>
      <c r="AF93" s="178">
        <v>0</v>
      </c>
      <c r="AG93" s="178">
        <v>0</v>
      </c>
      <c r="AH93" s="178">
        <v>0</v>
      </c>
      <c r="AI93" s="178">
        <v>0</v>
      </c>
      <c r="AJ93" s="178"/>
      <c r="AK93" s="178"/>
      <c r="AL93" s="178"/>
    </row>
    <row r="94" spans="1:38" ht="16.350000000000001" customHeight="1">
      <c r="A94" s="177" t="s">
        <v>449</v>
      </c>
      <c r="B94" s="178">
        <v>0</v>
      </c>
      <c r="C94" s="178">
        <v>0</v>
      </c>
      <c r="D94" s="178">
        <v>0</v>
      </c>
      <c r="E94" s="178">
        <v>0</v>
      </c>
      <c r="F94" s="178">
        <v>0</v>
      </c>
      <c r="G94" s="178">
        <v>0</v>
      </c>
      <c r="H94" s="178">
        <v>0</v>
      </c>
      <c r="I94" s="178">
        <v>0</v>
      </c>
      <c r="J94" s="178">
        <v>0</v>
      </c>
      <c r="K94" s="178">
        <v>0</v>
      </c>
      <c r="L94" s="178">
        <v>0</v>
      </c>
      <c r="M94" s="178">
        <v>0</v>
      </c>
      <c r="N94" s="178">
        <v>0</v>
      </c>
      <c r="O94" s="178">
        <v>0</v>
      </c>
      <c r="P94" s="178">
        <v>0</v>
      </c>
      <c r="Q94" s="178">
        <v>0</v>
      </c>
      <c r="R94" s="178">
        <v>0</v>
      </c>
      <c r="S94" s="178">
        <v>0</v>
      </c>
      <c r="T94" s="178">
        <v>0</v>
      </c>
      <c r="U94" s="178">
        <v>0</v>
      </c>
      <c r="V94" s="178">
        <v>0</v>
      </c>
      <c r="W94" s="178">
        <v>0</v>
      </c>
      <c r="X94" s="178">
        <v>0</v>
      </c>
      <c r="Y94" s="178">
        <v>0</v>
      </c>
      <c r="Z94" s="178">
        <v>0</v>
      </c>
      <c r="AA94" s="178">
        <v>0</v>
      </c>
      <c r="AB94" s="178">
        <v>0</v>
      </c>
      <c r="AC94" s="178">
        <v>0</v>
      </c>
      <c r="AD94" s="178">
        <v>0</v>
      </c>
      <c r="AE94" s="178">
        <v>0</v>
      </c>
      <c r="AF94" s="178">
        <v>0</v>
      </c>
      <c r="AG94" s="178">
        <v>0</v>
      </c>
      <c r="AH94" s="178">
        <v>0</v>
      </c>
      <c r="AI94" s="178">
        <v>0</v>
      </c>
      <c r="AJ94" s="178"/>
      <c r="AK94" s="178"/>
      <c r="AL94" s="178"/>
    </row>
    <row r="95" spans="1:38" ht="16.350000000000001" customHeight="1">
      <c r="A95" s="177" t="s">
        <v>450</v>
      </c>
      <c r="B95" s="178">
        <v>0</v>
      </c>
      <c r="C95" s="178">
        <v>3035387.62</v>
      </c>
      <c r="D95" s="178">
        <v>0</v>
      </c>
      <c r="E95" s="178">
        <v>0</v>
      </c>
      <c r="F95" s="178">
        <v>223636.37</v>
      </c>
      <c r="G95" s="178">
        <v>0</v>
      </c>
      <c r="H95" s="178">
        <v>87811.63</v>
      </c>
      <c r="I95" s="178">
        <v>0</v>
      </c>
      <c r="J95" s="178">
        <v>32603.71</v>
      </c>
      <c r="K95" s="178">
        <v>0</v>
      </c>
      <c r="L95" s="178">
        <v>2814748.36</v>
      </c>
      <c r="M95" s="178">
        <v>0</v>
      </c>
      <c r="N95" s="178">
        <v>58727.33</v>
      </c>
      <c r="O95" s="178">
        <v>18687.169999999998</v>
      </c>
      <c r="P95" s="178">
        <v>21647.17</v>
      </c>
      <c r="Q95" s="178">
        <v>11783.77</v>
      </c>
      <c r="R95" s="178">
        <v>101007.16</v>
      </c>
      <c r="S95" s="178">
        <v>0</v>
      </c>
      <c r="T95" s="178">
        <v>11783.77</v>
      </c>
      <c r="U95" s="178">
        <v>0</v>
      </c>
      <c r="V95" s="178">
        <v>0</v>
      </c>
      <c r="W95" s="178">
        <v>0</v>
      </c>
      <c r="X95" s="178">
        <v>0</v>
      </c>
      <c r="Y95" s="178">
        <v>0</v>
      </c>
      <c r="Z95" s="178">
        <v>0</v>
      </c>
      <c r="AA95" s="178">
        <v>0</v>
      </c>
      <c r="AB95" s="178">
        <v>0</v>
      </c>
      <c r="AC95" s="178">
        <v>0</v>
      </c>
      <c r="AD95" s="178">
        <v>64244.09</v>
      </c>
      <c r="AE95" s="178">
        <v>0</v>
      </c>
      <c r="AF95" s="178">
        <v>11783.77</v>
      </c>
      <c r="AG95" s="178">
        <v>11783.77</v>
      </c>
      <c r="AH95" s="178">
        <v>0</v>
      </c>
      <c r="AI95" s="178">
        <v>0</v>
      </c>
      <c r="AJ95" s="178"/>
      <c r="AK95" s="178"/>
      <c r="AL95" s="178"/>
    </row>
    <row r="96" spans="1:38" ht="16.350000000000001" customHeight="1">
      <c r="A96" s="177" t="s">
        <v>451</v>
      </c>
      <c r="B96" s="178">
        <v>0</v>
      </c>
      <c r="C96" s="178">
        <v>517921.63</v>
      </c>
      <c r="D96" s="178">
        <v>0</v>
      </c>
      <c r="E96" s="178">
        <v>0</v>
      </c>
      <c r="F96" s="178">
        <v>248448.35</v>
      </c>
      <c r="G96" s="178">
        <v>2000</v>
      </c>
      <c r="H96" s="178">
        <v>129914.16</v>
      </c>
      <c r="I96" s="178">
        <v>2363.64</v>
      </c>
      <c r="J96" s="178">
        <v>0</v>
      </c>
      <c r="K96" s="178">
        <v>0</v>
      </c>
      <c r="L96" s="178">
        <v>1475276.88</v>
      </c>
      <c r="M96" s="178">
        <v>0</v>
      </c>
      <c r="N96" s="178">
        <v>25</v>
      </c>
      <c r="O96" s="178">
        <v>108429.97</v>
      </c>
      <c r="P96" s="178">
        <v>108429.97</v>
      </c>
      <c r="Q96" s="178">
        <v>3702.83</v>
      </c>
      <c r="R96" s="178">
        <v>2948.11</v>
      </c>
      <c r="S96" s="178">
        <v>3948.11</v>
      </c>
      <c r="T96" s="178">
        <v>20964.36</v>
      </c>
      <c r="U96" s="178">
        <v>0</v>
      </c>
      <c r="V96" s="178">
        <v>2000</v>
      </c>
      <c r="W96" s="178">
        <v>0</v>
      </c>
      <c r="X96" s="178">
        <v>0</v>
      </c>
      <c r="Y96" s="178">
        <v>0</v>
      </c>
      <c r="Z96" s="178">
        <v>0</v>
      </c>
      <c r="AA96" s="178">
        <v>0</v>
      </c>
      <c r="AB96" s="178">
        <v>0</v>
      </c>
      <c r="AC96" s="178">
        <v>0</v>
      </c>
      <c r="AD96" s="178">
        <v>118776.42</v>
      </c>
      <c r="AE96" s="178">
        <v>0</v>
      </c>
      <c r="AF96" s="178">
        <v>5568.87</v>
      </c>
      <c r="AG96" s="178">
        <v>5568.87</v>
      </c>
      <c r="AH96" s="178">
        <v>0</v>
      </c>
      <c r="AI96" s="178">
        <v>0</v>
      </c>
      <c r="AJ96" s="178"/>
      <c r="AK96" s="178"/>
      <c r="AL96" s="178"/>
    </row>
    <row r="97" spans="1:38" ht="16.350000000000001" customHeight="1">
      <c r="A97" s="177" t="s">
        <v>452</v>
      </c>
      <c r="B97" s="178">
        <v>0</v>
      </c>
      <c r="C97" s="178">
        <v>1974542.78</v>
      </c>
      <c r="D97" s="178">
        <v>0</v>
      </c>
      <c r="E97" s="178">
        <v>0</v>
      </c>
      <c r="F97" s="178">
        <v>9866725.0500000007</v>
      </c>
      <c r="G97" s="178">
        <v>1413522.81</v>
      </c>
      <c r="H97" s="178">
        <v>46276.14</v>
      </c>
      <c r="I97" s="178">
        <v>55800.79</v>
      </c>
      <c r="J97" s="178">
        <v>0</v>
      </c>
      <c r="K97" s="178">
        <v>0</v>
      </c>
      <c r="L97" s="178">
        <v>14945069.35</v>
      </c>
      <c r="M97" s="178">
        <v>0</v>
      </c>
      <c r="N97" s="178">
        <v>9727896.6300000008</v>
      </c>
      <c r="O97" s="178">
        <v>23138.07</v>
      </c>
      <c r="P97" s="178">
        <v>23138.07</v>
      </c>
      <c r="Q97" s="178">
        <v>23138.07</v>
      </c>
      <c r="R97" s="178">
        <v>23138.07</v>
      </c>
      <c r="S97" s="178">
        <v>23138.07</v>
      </c>
      <c r="T97" s="178">
        <v>23138.07</v>
      </c>
      <c r="U97" s="178">
        <v>0</v>
      </c>
      <c r="V97" s="178">
        <v>964000.8</v>
      </c>
      <c r="W97" s="178">
        <v>269713.19</v>
      </c>
      <c r="X97" s="178">
        <v>179808.82</v>
      </c>
      <c r="Y97" s="178">
        <v>0</v>
      </c>
      <c r="Z97" s="178">
        <v>0</v>
      </c>
      <c r="AA97" s="178">
        <v>0</v>
      </c>
      <c r="AB97" s="178">
        <v>0</v>
      </c>
      <c r="AC97" s="178">
        <v>0</v>
      </c>
      <c r="AD97" s="178">
        <v>23138.07</v>
      </c>
      <c r="AE97" s="178">
        <v>0</v>
      </c>
      <c r="AF97" s="178">
        <v>0</v>
      </c>
      <c r="AG97" s="178">
        <v>23138.07</v>
      </c>
      <c r="AH97" s="178">
        <v>453476.77</v>
      </c>
      <c r="AI97" s="178">
        <v>248859.68</v>
      </c>
      <c r="AJ97" s="178"/>
      <c r="AK97" s="178"/>
      <c r="AL97" s="178"/>
    </row>
    <row r="98" spans="1:38" ht="16.350000000000001" customHeight="1">
      <c r="A98" s="177" t="s">
        <v>453</v>
      </c>
      <c r="B98" s="178">
        <v>0</v>
      </c>
      <c r="C98" s="178">
        <v>7126599.9199999999</v>
      </c>
      <c r="D98" s="178">
        <v>0</v>
      </c>
      <c r="E98" s="178">
        <v>0</v>
      </c>
      <c r="F98" s="178">
        <v>404037.79</v>
      </c>
      <c r="G98" s="178">
        <v>0</v>
      </c>
      <c r="H98" s="178">
        <v>12074.05</v>
      </c>
      <c r="I98" s="178">
        <v>162900.78</v>
      </c>
      <c r="J98" s="178">
        <v>19090.84</v>
      </c>
      <c r="K98" s="178">
        <v>0</v>
      </c>
      <c r="L98" s="178">
        <v>2160730.36</v>
      </c>
      <c r="M98" s="178">
        <v>0</v>
      </c>
      <c r="N98" s="178">
        <v>294250.14</v>
      </c>
      <c r="O98" s="178">
        <v>22563.53</v>
      </c>
      <c r="P98" s="178">
        <v>14195.72</v>
      </c>
      <c r="Q98" s="178">
        <v>34385.660000000003</v>
      </c>
      <c r="R98" s="178">
        <v>15472.55</v>
      </c>
      <c r="S98" s="178">
        <v>5808.68</v>
      </c>
      <c r="T98" s="178">
        <v>17361.509999999998</v>
      </c>
      <c r="U98" s="178">
        <v>0</v>
      </c>
      <c r="V98" s="178">
        <v>0</v>
      </c>
      <c r="W98" s="178">
        <v>0</v>
      </c>
      <c r="X98" s="178">
        <v>0</v>
      </c>
      <c r="Y98" s="178">
        <v>0</v>
      </c>
      <c r="Z98" s="178">
        <v>0</v>
      </c>
      <c r="AA98" s="178">
        <v>0</v>
      </c>
      <c r="AB98" s="178">
        <v>0</v>
      </c>
      <c r="AC98" s="178">
        <v>0</v>
      </c>
      <c r="AD98" s="178">
        <v>7243.71</v>
      </c>
      <c r="AE98" s="178">
        <v>0</v>
      </c>
      <c r="AF98" s="178">
        <v>0</v>
      </c>
      <c r="AG98" s="178">
        <v>4830.34</v>
      </c>
      <c r="AH98" s="178">
        <v>0</v>
      </c>
      <c r="AI98" s="178">
        <v>0</v>
      </c>
      <c r="AJ98" s="178"/>
      <c r="AK98" s="178"/>
      <c r="AL98" s="178"/>
    </row>
    <row r="99" spans="1:38" ht="16.350000000000001" customHeight="1">
      <c r="A99" s="177" t="s">
        <v>454</v>
      </c>
      <c r="B99" s="178">
        <v>0</v>
      </c>
      <c r="C99" s="178">
        <v>6582837.1500000004</v>
      </c>
      <c r="D99" s="178">
        <v>0</v>
      </c>
      <c r="E99" s="178">
        <v>0</v>
      </c>
      <c r="F99" s="178">
        <v>78133.37</v>
      </c>
      <c r="G99" s="178">
        <v>0</v>
      </c>
      <c r="H99" s="178">
        <v>0</v>
      </c>
      <c r="I99" s="178">
        <v>0</v>
      </c>
      <c r="J99" s="178">
        <v>0</v>
      </c>
      <c r="K99" s="178">
        <v>0</v>
      </c>
      <c r="L99" s="178">
        <v>349500.8</v>
      </c>
      <c r="M99" s="178">
        <v>0</v>
      </c>
      <c r="N99" s="178">
        <v>0</v>
      </c>
      <c r="O99" s="178">
        <v>78133.37</v>
      </c>
      <c r="P99" s="178">
        <v>0</v>
      </c>
      <c r="Q99" s="178">
        <v>0</v>
      </c>
      <c r="R99" s="178">
        <v>0</v>
      </c>
      <c r="S99" s="178">
        <v>0</v>
      </c>
      <c r="T99" s="178">
        <v>0</v>
      </c>
      <c r="U99" s="178">
        <v>0</v>
      </c>
      <c r="V99" s="178">
        <v>0</v>
      </c>
      <c r="W99" s="178">
        <v>0</v>
      </c>
      <c r="X99" s="178">
        <v>0</v>
      </c>
      <c r="Y99" s="178">
        <v>0</v>
      </c>
      <c r="Z99" s="178">
        <v>0</v>
      </c>
      <c r="AA99" s="178">
        <v>0</v>
      </c>
      <c r="AB99" s="178">
        <v>0</v>
      </c>
      <c r="AC99" s="178">
        <v>0</v>
      </c>
      <c r="AD99" s="178">
        <v>0</v>
      </c>
      <c r="AE99" s="178">
        <v>0</v>
      </c>
      <c r="AF99" s="178">
        <v>0</v>
      </c>
      <c r="AG99" s="178">
        <v>0</v>
      </c>
      <c r="AH99" s="178">
        <v>0</v>
      </c>
      <c r="AI99" s="178">
        <v>4402.58</v>
      </c>
      <c r="AJ99" s="178"/>
      <c r="AK99" s="178"/>
      <c r="AL99" s="178"/>
    </row>
    <row r="100" spans="1:38" ht="16.350000000000001" customHeight="1">
      <c r="A100" s="177" t="s">
        <v>455</v>
      </c>
      <c r="B100" s="178">
        <v>0</v>
      </c>
      <c r="C100" s="178">
        <v>1349139.22</v>
      </c>
      <c r="D100" s="178">
        <v>0</v>
      </c>
      <c r="E100" s="178">
        <v>0</v>
      </c>
      <c r="F100" s="178">
        <v>131422.28</v>
      </c>
      <c r="G100" s="178">
        <v>10977.4</v>
      </c>
      <c r="H100" s="178">
        <v>43583.54</v>
      </c>
      <c r="I100" s="178">
        <v>1070.1600000000001</v>
      </c>
      <c r="J100" s="178">
        <v>23024.68</v>
      </c>
      <c r="K100" s="178">
        <v>0</v>
      </c>
      <c r="L100" s="178">
        <v>2629061.71</v>
      </c>
      <c r="M100" s="178">
        <v>0</v>
      </c>
      <c r="N100" s="178">
        <v>46880.45</v>
      </c>
      <c r="O100" s="178">
        <v>14309.06</v>
      </c>
      <c r="P100" s="178">
        <v>16095.26</v>
      </c>
      <c r="Q100" s="178">
        <v>13534.38</v>
      </c>
      <c r="R100" s="178">
        <v>13534.38</v>
      </c>
      <c r="S100" s="178">
        <v>13534.38</v>
      </c>
      <c r="T100" s="178">
        <v>13534.37</v>
      </c>
      <c r="U100" s="178">
        <v>0</v>
      </c>
      <c r="V100" s="178">
        <v>0</v>
      </c>
      <c r="W100" s="178">
        <v>1096.69</v>
      </c>
      <c r="X100" s="178">
        <v>9880.7099999999991</v>
      </c>
      <c r="Y100" s="178">
        <v>0</v>
      </c>
      <c r="Z100" s="178">
        <v>0</v>
      </c>
      <c r="AA100" s="178">
        <v>0</v>
      </c>
      <c r="AB100" s="178">
        <v>0</v>
      </c>
      <c r="AC100" s="178">
        <v>0</v>
      </c>
      <c r="AD100" s="178">
        <v>19375.14</v>
      </c>
      <c r="AE100" s="178">
        <v>7194.95</v>
      </c>
      <c r="AF100" s="178">
        <v>0</v>
      </c>
      <c r="AG100" s="178">
        <v>17013.45</v>
      </c>
      <c r="AH100" s="178">
        <v>55789.37</v>
      </c>
      <c r="AI100" s="178">
        <v>0</v>
      </c>
      <c r="AJ100" s="178"/>
      <c r="AK100" s="178"/>
      <c r="AL100" s="178"/>
    </row>
    <row r="101" spans="1:38" ht="16.350000000000001" customHeight="1">
      <c r="A101" s="177" t="s">
        <v>456</v>
      </c>
      <c r="B101" s="178">
        <v>0</v>
      </c>
      <c r="C101" s="178">
        <v>96698.12</v>
      </c>
      <c r="D101" s="178">
        <v>0</v>
      </c>
      <c r="E101" s="178">
        <v>0</v>
      </c>
      <c r="F101" s="178">
        <v>217475.72</v>
      </c>
      <c r="G101" s="178">
        <v>0</v>
      </c>
      <c r="H101" s="178">
        <v>377.36</v>
      </c>
      <c r="I101" s="178">
        <v>9849.06</v>
      </c>
      <c r="J101" s="178">
        <v>0</v>
      </c>
      <c r="K101" s="178">
        <v>0</v>
      </c>
      <c r="L101" s="178">
        <v>141483.95000000001</v>
      </c>
      <c r="M101" s="178">
        <v>0</v>
      </c>
      <c r="N101" s="178">
        <v>0</v>
      </c>
      <c r="O101" s="178">
        <v>0</v>
      </c>
      <c r="P101" s="178">
        <v>0</v>
      </c>
      <c r="Q101" s="178">
        <v>0</v>
      </c>
      <c r="R101" s="178">
        <v>217475.72</v>
      </c>
      <c r="S101" s="178">
        <v>0</v>
      </c>
      <c r="T101" s="178">
        <v>0</v>
      </c>
      <c r="U101" s="178">
        <v>0</v>
      </c>
      <c r="V101" s="178">
        <v>0</v>
      </c>
      <c r="W101" s="178">
        <v>0</v>
      </c>
      <c r="X101" s="178">
        <v>0</v>
      </c>
      <c r="Y101" s="178">
        <v>0</v>
      </c>
      <c r="Z101" s="178">
        <v>0</v>
      </c>
      <c r="AA101" s="178">
        <v>0</v>
      </c>
      <c r="AB101" s="178">
        <v>0</v>
      </c>
      <c r="AC101" s="178">
        <v>0</v>
      </c>
      <c r="AD101" s="178">
        <v>0</v>
      </c>
      <c r="AE101" s="178">
        <v>0</v>
      </c>
      <c r="AF101" s="178">
        <v>0</v>
      </c>
      <c r="AG101" s="178">
        <v>377.36</v>
      </c>
      <c r="AH101" s="178">
        <v>0</v>
      </c>
      <c r="AI101" s="178">
        <v>0</v>
      </c>
      <c r="AJ101" s="178"/>
      <c r="AK101" s="178"/>
      <c r="AL101" s="178"/>
    </row>
    <row r="102" spans="1:38" ht="16.350000000000001" customHeight="1">
      <c r="A102" s="177" t="s">
        <v>457</v>
      </c>
      <c r="B102" s="178">
        <v>0</v>
      </c>
      <c r="C102" s="178">
        <v>23542926.050000001</v>
      </c>
      <c r="D102" s="178">
        <v>0</v>
      </c>
      <c r="E102" s="178">
        <v>0</v>
      </c>
      <c r="F102" s="178">
        <v>12240824.16</v>
      </c>
      <c r="G102" s="178">
        <v>1554853.55</v>
      </c>
      <c r="H102" s="178">
        <v>401996.83</v>
      </c>
      <c r="I102" s="178">
        <v>288671.83</v>
      </c>
      <c r="J102" s="178">
        <v>88008.54</v>
      </c>
      <c r="K102" s="178">
        <v>0</v>
      </c>
      <c r="L102" s="178">
        <v>28667883.27</v>
      </c>
      <c r="M102" s="178">
        <v>0</v>
      </c>
      <c r="N102" s="178">
        <v>10353798.68</v>
      </c>
      <c r="O102" s="178">
        <v>279362.34000000003</v>
      </c>
      <c r="P102" s="178">
        <v>954883.19</v>
      </c>
      <c r="Q102" s="178">
        <v>97598.48</v>
      </c>
      <c r="R102" s="178">
        <v>392298.06</v>
      </c>
      <c r="S102" s="178">
        <v>55408.56</v>
      </c>
      <c r="T102" s="178">
        <v>107474.85</v>
      </c>
      <c r="U102" s="178">
        <v>0</v>
      </c>
      <c r="V102" s="178">
        <v>973844.47</v>
      </c>
      <c r="W102" s="178">
        <v>335844.1</v>
      </c>
      <c r="X102" s="178">
        <v>218373.48</v>
      </c>
      <c r="Y102" s="178">
        <v>9224.2199999999993</v>
      </c>
      <c r="Z102" s="178">
        <v>3564.39</v>
      </c>
      <c r="AA102" s="178">
        <v>11837.53</v>
      </c>
      <c r="AB102" s="178">
        <v>2165.36</v>
      </c>
      <c r="AC102" s="178">
        <v>0</v>
      </c>
      <c r="AD102" s="178">
        <v>249196.4</v>
      </c>
      <c r="AE102" s="178">
        <v>59001.52</v>
      </c>
      <c r="AF102" s="178">
        <v>19316.22</v>
      </c>
      <c r="AG102" s="178">
        <v>74482.69</v>
      </c>
      <c r="AH102" s="178">
        <v>617162.54</v>
      </c>
      <c r="AI102" s="178">
        <v>326317.19</v>
      </c>
      <c r="AJ102" s="178"/>
      <c r="AK102" s="178"/>
      <c r="AL102" s="178"/>
    </row>
    <row r="103" spans="1:38" ht="16.350000000000001" customHeight="1">
      <c r="A103" s="177" t="s">
        <v>458</v>
      </c>
      <c r="B103" s="178">
        <v>0</v>
      </c>
      <c r="C103" s="178">
        <v>98826420.920000002</v>
      </c>
      <c r="D103" s="178">
        <v>29877.14</v>
      </c>
      <c r="E103" s="178">
        <v>0</v>
      </c>
      <c r="F103" s="178">
        <v>24924835.93</v>
      </c>
      <c r="G103" s="178">
        <v>46576389.840000004</v>
      </c>
      <c r="H103" s="178">
        <v>4959525.93</v>
      </c>
      <c r="I103" s="178">
        <v>2931184.42</v>
      </c>
      <c r="J103" s="178">
        <v>2433922.19</v>
      </c>
      <c r="K103" s="178">
        <v>0</v>
      </c>
      <c r="L103" s="178">
        <v>190666981.06</v>
      </c>
      <c r="M103" s="178">
        <v>0</v>
      </c>
      <c r="N103" s="178">
        <v>12227781.630000001</v>
      </c>
      <c r="O103" s="178">
        <v>2376603.4300000002</v>
      </c>
      <c r="P103" s="178">
        <v>3447029.2</v>
      </c>
      <c r="Q103" s="178">
        <v>3073528.62</v>
      </c>
      <c r="R103" s="178">
        <v>2570631.92</v>
      </c>
      <c r="S103" s="178">
        <v>274412.53000000003</v>
      </c>
      <c r="T103" s="178">
        <v>954848.6</v>
      </c>
      <c r="U103" s="178">
        <v>0</v>
      </c>
      <c r="V103" s="178">
        <v>5886532.7400000002</v>
      </c>
      <c r="W103" s="178">
        <v>19425218.620000001</v>
      </c>
      <c r="X103" s="178">
        <v>7730887.0499999998</v>
      </c>
      <c r="Y103" s="178">
        <v>5512354.9100000001</v>
      </c>
      <c r="Z103" s="178">
        <v>1919043.09</v>
      </c>
      <c r="AA103" s="178">
        <v>4919333</v>
      </c>
      <c r="AB103" s="178">
        <v>1183020.43</v>
      </c>
      <c r="AC103" s="178">
        <v>0</v>
      </c>
      <c r="AD103" s="178">
        <v>1871172.65</v>
      </c>
      <c r="AE103" s="178">
        <v>2980317</v>
      </c>
      <c r="AF103" s="178">
        <v>-4069819.1</v>
      </c>
      <c r="AG103" s="178">
        <v>4177855.38</v>
      </c>
      <c r="AH103" s="178">
        <v>41430072.659999996</v>
      </c>
      <c r="AI103" s="178">
        <v>6793423.4299999997</v>
      </c>
      <c r="AJ103" s="178"/>
      <c r="AK103" s="178"/>
      <c r="AL103" s="178"/>
    </row>
    <row r="104" spans="1:38" ht="16.350000000000001" customHeight="1">
      <c r="A104" s="177" t="s">
        <v>459</v>
      </c>
      <c r="B104" s="178">
        <v>0</v>
      </c>
      <c r="C104" s="178">
        <v>0</v>
      </c>
      <c r="D104" s="178">
        <v>0</v>
      </c>
      <c r="E104" s="178">
        <v>0</v>
      </c>
      <c r="F104" s="178">
        <v>0</v>
      </c>
      <c r="G104" s="178">
        <v>0</v>
      </c>
      <c r="H104" s="178">
        <v>0</v>
      </c>
      <c r="I104" s="178">
        <v>0</v>
      </c>
      <c r="J104" s="178">
        <v>0</v>
      </c>
      <c r="K104" s="178">
        <v>0</v>
      </c>
      <c r="L104" s="178">
        <v>0</v>
      </c>
      <c r="M104" s="178">
        <v>0</v>
      </c>
      <c r="N104" s="178">
        <v>0</v>
      </c>
      <c r="O104" s="178">
        <v>0</v>
      </c>
      <c r="P104" s="178">
        <v>0</v>
      </c>
      <c r="Q104" s="178">
        <v>0</v>
      </c>
      <c r="R104" s="178">
        <v>0</v>
      </c>
      <c r="S104" s="178">
        <v>0</v>
      </c>
      <c r="T104" s="178">
        <v>0</v>
      </c>
      <c r="U104" s="178">
        <v>0</v>
      </c>
      <c r="V104" s="178">
        <v>0</v>
      </c>
      <c r="W104" s="178">
        <v>0</v>
      </c>
      <c r="X104" s="178">
        <v>0</v>
      </c>
      <c r="Y104" s="178">
        <v>0</v>
      </c>
      <c r="Z104" s="178">
        <v>0</v>
      </c>
      <c r="AA104" s="178">
        <v>0</v>
      </c>
      <c r="AB104" s="178">
        <v>0</v>
      </c>
      <c r="AC104" s="178">
        <v>0</v>
      </c>
      <c r="AD104" s="178">
        <v>0</v>
      </c>
      <c r="AE104" s="178">
        <v>0</v>
      </c>
      <c r="AF104" s="178">
        <v>0</v>
      </c>
      <c r="AG104" s="178">
        <v>0</v>
      </c>
      <c r="AH104" s="178">
        <v>0</v>
      </c>
      <c r="AI104" s="178">
        <v>0</v>
      </c>
      <c r="AJ104" s="178"/>
      <c r="AK104" s="178"/>
      <c r="AL104" s="178"/>
    </row>
    <row r="105" spans="1:38" ht="16.350000000000001" customHeight="1">
      <c r="A105" s="177" t="s">
        <v>460</v>
      </c>
      <c r="B105" s="178">
        <v>0</v>
      </c>
      <c r="C105" s="178">
        <v>0</v>
      </c>
      <c r="D105" s="178">
        <v>0</v>
      </c>
      <c r="E105" s="178">
        <v>0</v>
      </c>
      <c r="F105" s="178">
        <v>0</v>
      </c>
      <c r="G105" s="178">
        <v>0</v>
      </c>
      <c r="H105" s="178">
        <v>0</v>
      </c>
      <c r="I105" s="178">
        <v>0</v>
      </c>
      <c r="J105" s="178">
        <v>0</v>
      </c>
      <c r="K105" s="178">
        <v>0</v>
      </c>
      <c r="L105" s="178">
        <v>0</v>
      </c>
      <c r="M105" s="178">
        <v>0</v>
      </c>
      <c r="N105" s="178">
        <v>0</v>
      </c>
      <c r="O105" s="178">
        <v>0</v>
      </c>
      <c r="P105" s="178">
        <v>0</v>
      </c>
      <c r="Q105" s="178">
        <v>0</v>
      </c>
      <c r="R105" s="178">
        <v>0</v>
      </c>
      <c r="S105" s="178">
        <v>0</v>
      </c>
      <c r="T105" s="178">
        <v>0</v>
      </c>
      <c r="U105" s="178">
        <v>0</v>
      </c>
      <c r="V105" s="178">
        <v>0</v>
      </c>
      <c r="W105" s="178">
        <v>0</v>
      </c>
      <c r="X105" s="178">
        <v>0</v>
      </c>
      <c r="Y105" s="178">
        <v>0</v>
      </c>
      <c r="Z105" s="178">
        <v>0</v>
      </c>
      <c r="AA105" s="178">
        <v>0</v>
      </c>
      <c r="AB105" s="178">
        <v>0</v>
      </c>
      <c r="AC105" s="178">
        <v>0</v>
      </c>
      <c r="AD105" s="178">
        <v>0</v>
      </c>
      <c r="AE105" s="178">
        <v>0</v>
      </c>
      <c r="AF105" s="178">
        <v>0</v>
      </c>
      <c r="AG105" s="178">
        <v>0</v>
      </c>
      <c r="AH105" s="178">
        <v>0</v>
      </c>
      <c r="AI105" s="178">
        <v>0</v>
      </c>
      <c r="AJ105" s="178"/>
      <c r="AK105" s="178"/>
      <c r="AL105" s="178"/>
    </row>
    <row r="106" spans="1:38" ht="16.350000000000001" customHeight="1">
      <c r="A106" s="177" t="s">
        <v>461</v>
      </c>
      <c r="B106" s="178">
        <v>0</v>
      </c>
      <c r="C106" s="178">
        <v>0</v>
      </c>
      <c r="D106" s="178">
        <v>0</v>
      </c>
      <c r="E106" s="178">
        <v>0</v>
      </c>
      <c r="F106" s="178">
        <v>0</v>
      </c>
      <c r="G106" s="178">
        <v>0</v>
      </c>
      <c r="H106" s="178">
        <v>0</v>
      </c>
      <c r="I106" s="178">
        <v>0</v>
      </c>
      <c r="J106" s="178">
        <v>0</v>
      </c>
      <c r="K106" s="178">
        <v>0</v>
      </c>
      <c r="L106" s="178">
        <v>0</v>
      </c>
      <c r="M106" s="178">
        <v>0</v>
      </c>
      <c r="N106" s="178">
        <v>0</v>
      </c>
      <c r="O106" s="178">
        <v>0</v>
      </c>
      <c r="P106" s="178">
        <v>0</v>
      </c>
      <c r="Q106" s="178">
        <v>0</v>
      </c>
      <c r="R106" s="178">
        <v>0</v>
      </c>
      <c r="S106" s="178">
        <v>0</v>
      </c>
      <c r="T106" s="178">
        <v>0</v>
      </c>
      <c r="U106" s="178">
        <v>0</v>
      </c>
      <c r="V106" s="178">
        <v>0</v>
      </c>
      <c r="W106" s="178">
        <v>0</v>
      </c>
      <c r="X106" s="178">
        <v>0</v>
      </c>
      <c r="Y106" s="178">
        <v>0</v>
      </c>
      <c r="Z106" s="178">
        <v>0</v>
      </c>
      <c r="AA106" s="178">
        <v>0</v>
      </c>
      <c r="AB106" s="178">
        <v>0</v>
      </c>
      <c r="AC106" s="178">
        <v>0</v>
      </c>
      <c r="AD106" s="178">
        <v>0</v>
      </c>
      <c r="AE106" s="178">
        <v>0</v>
      </c>
      <c r="AF106" s="178">
        <v>0</v>
      </c>
      <c r="AG106" s="178">
        <v>0</v>
      </c>
      <c r="AH106" s="178">
        <v>0</v>
      </c>
      <c r="AI106" s="178">
        <v>0</v>
      </c>
      <c r="AJ106" s="178"/>
      <c r="AK106" s="178"/>
      <c r="AL106" s="178"/>
    </row>
    <row r="107" spans="1:38" ht="16.350000000000001" customHeight="1">
      <c r="A107" s="177" t="s">
        <v>462</v>
      </c>
      <c r="B107" s="178">
        <v>0</v>
      </c>
      <c r="C107" s="178">
        <v>0</v>
      </c>
      <c r="D107" s="178">
        <v>0</v>
      </c>
      <c r="E107" s="178">
        <v>0</v>
      </c>
      <c r="F107" s="178">
        <v>0</v>
      </c>
      <c r="G107" s="178">
        <v>0</v>
      </c>
      <c r="H107" s="178">
        <v>0</v>
      </c>
      <c r="I107" s="178">
        <v>0</v>
      </c>
      <c r="J107" s="178">
        <v>0</v>
      </c>
      <c r="K107" s="178">
        <v>0</v>
      </c>
      <c r="L107" s="178">
        <v>0</v>
      </c>
      <c r="M107" s="178">
        <v>0</v>
      </c>
      <c r="N107" s="178">
        <v>0</v>
      </c>
      <c r="O107" s="178">
        <v>0</v>
      </c>
      <c r="P107" s="178">
        <v>0</v>
      </c>
      <c r="Q107" s="178">
        <v>0</v>
      </c>
      <c r="R107" s="178">
        <v>0</v>
      </c>
      <c r="S107" s="178">
        <v>0</v>
      </c>
      <c r="T107" s="178">
        <v>0</v>
      </c>
      <c r="U107" s="178">
        <v>0</v>
      </c>
      <c r="V107" s="178">
        <v>0</v>
      </c>
      <c r="W107" s="178">
        <v>0</v>
      </c>
      <c r="X107" s="178">
        <v>0</v>
      </c>
      <c r="Y107" s="178">
        <v>0</v>
      </c>
      <c r="Z107" s="178">
        <v>0</v>
      </c>
      <c r="AA107" s="178">
        <v>0</v>
      </c>
      <c r="AB107" s="178">
        <v>0</v>
      </c>
      <c r="AC107" s="178">
        <v>0</v>
      </c>
      <c r="AD107" s="178">
        <v>0</v>
      </c>
      <c r="AE107" s="178">
        <v>0</v>
      </c>
      <c r="AF107" s="178">
        <v>0</v>
      </c>
      <c r="AG107" s="178">
        <v>0</v>
      </c>
      <c r="AH107" s="178">
        <v>0</v>
      </c>
      <c r="AI107" s="178">
        <v>0</v>
      </c>
      <c r="AJ107" s="178"/>
      <c r="AK107" s="178"/>
      <c r="AL107" s="178"/>
    </row>
    <row r="108" spans="1:38" ht="16.350000000000001" customHeight="1">
      <c r="A108" s="177" t="s">
        <v>463</v>
      </c>
      <c r="B108" s="178">
        <v>0</v>
      </c>
      <c r="C108" s="178">
        <v>0</v>
      </c>
      <c r="D108" s="178">
        <v>0</v>
      </c>
      <c r="E108" s="178">
        <v>0</v>
      </c>
      <c r="F108" s="178">
        <v>0</v>
      </c>
      <c r="G108" s="178">
        <v>0</v>
      </c>
      <c r="H108" s="178">
        <v>0</v>
      </c>
      <c r="I108" s="178">
        <v>0</v>
      </c>
      <c r="J108" s="178">
        <v>0</v>
      </c>
      <c r="K108" s="178">
        <v>0</v>
      </c>
      <c r="L108" s="178">
        <v>0</v>
      </c>
      <c r="M108" s="178">
        <v>0</v>
      </c>
      <c r="N108" s="178">
        <v>0</v>
      </c>
      <c r="O108" s="178">
        <v>0</v>
      </c>
      <c r="P108" s="178">
        <v>0</v>
      </c>
      <c r="Q108" s="178">
        <v>0</v>
      </c>
      <c r="R108" s="178">
        <v>0</v>
      </c>
      <c r="S108" s="178">
        <v>0</v>
      </c>
      <c r="T108" s="178">
        <v>0</v>
      </c>
      <c r="U108" s="178">
        <v>0</v>
      </c>
      <c r="V108" s="178">
        <v>0</v>
      </c>
      <c r="W108" s="178">
        <v>0</v>
      </c>
      <c r="X108" s="178">
        <v>0</v>
      </c>
      <c r="Y108" s="178">
        <v>0</v>
      </c>
      <c r="Z108" s="178">
        <v>0</v>
      </c>
      <c r="AA108" s="178">
        <v>0</v>
      </c>
      <c r="AB108" s="178">
        <v>0</v>
      </c>
      <c r="AC108" s="178">
        <v>0</v>
      </c>
      <c r="AD108" s="178">
        <v>0</v>
      </c>
      <c r="AE108" s="178">
        <v>0</v>
      </c>
      <c r="AF108" s="178">
        <v>0</v>
      </c>
      <c r="AG108" s="178">
        <v>0</v>
      </c>
      <c r="AH108" s="178">
        <v>0</v>
      </c>
      <c r="AI108" s="178">
        <v>0</v>
      </c>
      <c r="AJ108" s="178"/>
      <c r="AK108" s="178"/>
      <c r="AL108" s="178"/>
    </row>
    <row r="109" spans="1:38" ht="16.350000000000001" customHeight="1">
      <c r="A109" s="177" t="s">
        <v>464</v>
      </c>
      <c r="B109" s="178">
        <v>0</v>
      </c>
      <c r="C109" s="178">
        <v>0</v>
      </c>
      <c r="D109" s="178">
        <v>0</v>
      </c>
      <c r="E109" s="178">
        <v>0</v>
      </c>
      <c r="F109" s="178">
        <v>0</v>
      </c>
      <c r="G109" s="178">
        <v>0</v>
      </c>
      <c r="H109" s="178">
        <v>0</v>
      </c>
      <c r="I109" s="178">
        <v>0</v>
      </c>
      <c r="J109" s="178">
        <v>0</v>
      </c>
      <c r="K109" s="178">
        <v>0</v>
      </c>
      <c r="L109" s="178">
        <v>0</v>
      </c>
      <c r="M109" s="178">
        <v>0</v>
      </c>
      <c r="N109" s="178">
        <v>0</v>
      </c>
      <c r="O109" s="178">
        <v>0</v>
      </c>
      <c r="P109" s="178">
        <v>0</v>
      </c>
      <c r="Q109" s="178">
        <v>0</v>
      </c>
      <c r="R109" s="178">
        <v>0</v>
      </c>
      <c r="S109" s="178">
        <v>0</v>
      </c>
      <c r="T109" s="178">
        <v>0</v>
      </c>
      <c r="U109" s="178">
        <v>0</v>
      </c>
      <c r="V109" s="178">
        <v>0</v>
      </c>
      <c r="W109" s="178">
        <v>0</v>
      </c>
      <c r="X109" s="178">
        <v>0</v>
      </c>
      <c r="Y109" s="178">
        <v>0</v>
      </c>
      <c r="Z109" s="178">
        <v>0</v>
      </c>
      <c r="AA109" s="178">
        <v>0</v>
      </c>
      <c r="AB109" s="178">
        <v>0</v>
      </c>
      <c r="AC109" s="178">
        <v>0</v>
      </c>
      <c r="AD109" s="178">
        <v>0</v>
      </c>
      <c r="AE109" s="178">
        <v>0</v>
      </c>
      <c r="AF109" s="178">
        <v>0</v>
      </c>
      <c r="AG109" s="178">
        <v>0</v>
      </c>
      <c r="AH109" s="178">
        <v>0</v>
      </c>
      <c r="AI109" s="178">
        <v>0</v>
      </c>
      <c r="AJ109" s="178"/>
      <c r="AK109" s="178"/>
      <c r="AL109" s="178"/>
    </row>
    <row r="110" spans="1:38" ht="16.350000000000001" customHeight="1">
      <c r="A110" s="177" t="s">
        <v>465</v>
      </c>
      <c r="B110" s="178">
        <v>0</v>
      </c>
      <c r="C110" s="178">
        <v>0</v>
      </c>
      <c r="D110" s="178">
        <v>0</v>
      </c>
      <c r="E110" s="178">
        <v>0</v>
      </c>
      <c r="F110" s="178">
        <v>0</v>
      </c>
      <c r="G110" s="178">
        <v>0</v>
      </c>
      <c r="H110" s="178">
        <v>0</v>
      </c>
      <c r="I110" s="178">
        <v>0</v>
      </c>
      <c r="J110" s="178">
        <v>0</v>
      </c>
      <c r="K110" s="178">
        <v>0</v>
      </c>
      <c r="L110" s="178">
        <v>0</v>
      </c>
      <c r="M110" s="178">
        <v>0</v>
      </c>
      <c r="N110" s="178">
        <v>0</v>
      </c>
      <c r="O110" s="178">
        <v>0</v>
      </c>
      <c r="P110" s="178">
        <v>0</v>
      </c>
      <c r="Q110" s="178">
        <v>0</v>
      </c>
      <c r="R110" s="178">
        <v>0</v>
      </c>
      <c r="S110" s="178">
        <v>0</v>
      </c>
      <c r="T110" s="178">
        <v>0</v>
      </c>
      <c r="U110" s="178">
        <v>0</v>
      </c>
      <c r="V110" s="178">
        <v>0</v>
      </c>
      <c r="W110" s="178">
        <v>0</v>
      </c>
      <c r="X110" s="178">
        <v>0</v>
      </c>
      <c r="Y110" s="178">
        <v>0</v>
      </c>
      <c r="Z110" s="178">
        <v>0</v>
      </c>
      <c r="AA110" s="178">
        <v>0</v>
      </c>
      <c r="AB110" s="178">
        <v>0</v>
      </c>
      <c r="AC110" s="178">
        <v>0</v>
      </c>
      <c r="AD110" s="178">
        <v>0</v>
      </c>
      <c r="AE110" s="178">
        <v>0</v>
      </c>
      <c r="AF110" s="178">
        <v>0</v>
      </c>
      <c r="AG110" s="178">
        <v>0</v>
      </c>
      <c r="AH110" s="178">
        <v>0</v>
      </c>
      <c r="AI110" s="178">
        <v>0</v>
      </c>
      <c r="AJ110" s="178"/>
      <c r="AK110" s="178"/>
      <c r="AL110" s="178"/>
    </row>
    <row r="111" spans="1:38" ht="16.350000000000001" customHeight="1">
      <c r="A111" s="177" t="s">
        <v>466</v>
      </c>
      <c r="B111" s="178">
        <v>0</v>
      </c>
      <c r="C111" s="178">
        <v>0</v>
      </c>
      <c r="D111" s="178">
        <v>0</v>
      </c>
      <c r="E111" s="178">
        <v>0</v>
      </c>
      <c r="F111" s="178">
        <v>0</v>
      </c>
      <c r="G111" s="178">
        <v>0</v>
      </c>
      <c r="H111" s="178">
        <v>0</v>
      </c>
      <c r="I111" s="178">
        <v>0</v>
      </c>
      <c r="J111" s="178">
        <v>0</v>
      </c>
      <c r="K111" s="178">
        <v>0</v>
      </c>
      <c r="L111" s="178">
        <v>0</v>
      </c>
      <c r="M111" s="178">
        <v>0</v>
      </c>
      <c r="N111" s="178">
        <v>0</v>
      </c>
      <c r="O111" s="178">
        <v>0</v>
      </c>
      <c r="P111" s="178">
        <v>0</v>
      </c>
      <c r="Q111" s="178">
        <v>0</v>
      </c>
      <c r="R111" s="178">
        <v>0</v>
      </c>
      <c r="S111" s="178">
        <v>0</v>
      </c>
      <c r="T111" s="178">
        <v>0</v>
      </c>
      <c r="U111" s="178">
        <v>0</v>
      </c>
      <c r="V111" s="178">
        <v>0</v>
      </c>
      <c r="W111" s="178">
        <v>0</v>
      </c>
      <c r="X111" s="178">
        <v>0</v>
      </c>
      <c r="Y111" s="178">
        <v>0</v>
      </c>
      <c r="Z111" s="178">
        <v>0</v>
      </c>
      <c r="AA111" s="178">
        <v>0</v>
      </c>
      <c r="AB111" s="178">
        <v>0</v>
      </c>
      <c r="AC111" s="178">
        <v>0</v>
      </c>
      <c r="AD111" s="178">
        <v>0</v>
      </c>
      <c r="AE111" s="178">
        <v>0</v>
      </c>
      <c r="AF111" s="178">
        <v>0</v>
      </c>
      <c r="AG111" s="178">
        <v>0</v>
      </c>
      <c r="AH111" s="178">
        <v>0</v>
      </c>
      <c r="AI111" s="178">
        <v>0</v>
      </c>
      <c r="AJ111" s="178"/>
      <c r="AK111" s="178"/>
      <c r="AL111" s="178"/>
    </row>
    <row r="112" spans="1:38" ht="16.350000000000001" customHeight="1">
      <c r="A112" s="177" t="s">
        <v>467</v>
      </c>
      <c r="B112" s="178">
        <v>0</v>
      </c>
      <c r="C112" s="178">
        <v>0</v>
      </c>
      <c r="D112" s="178">
        <v>0</v>
      </c>
      <c r="E112" s="178">
        <v>0</v>
      </c>
      <c r="F112" s="178">
        <v>0</v>
      </c>
      <c r="G112" s="178">
        <v>0</v>
      </c>
      <c r="H112" s="178">
        <v>0</v>
      </c>
      <c r="I112" s="178">
        <v>0</v>
      </c>
      <c r="J112" s="178">
        <v>0</v>
      </c>
      <c r="K112" s="178">
        <v>0</v>
      </c>
      <c r="L112" s="178">
        <v>0</v>
      </c>
      <c r="M112" s="178">
        <v>0</v>
      </c>
      <c r="N112" s="178">
        <v>0</v>
      </c>
      <c r="O112" s="178">
        <v>0</v>
      </c>
      <c r="P112" s="178">
        <v>0</v>
      </c>
      <c r="Q112" s="178">
        <v>0</v>
      </c>
      <c r="R112" s="178">
        <v>0</v>
      </c>
      <c r="S112" s="178">
        <v>0</v>
      </c>
      <c r="T112" s="178">
        <v>0</v>
      </c>
      <c r="U112" s="178">
        <v>0</v>
      </c>
      <c r="V112" s="178">
        <v>0</v>
      </c>
      <c r="W112" s="178">
        <v>0</v>
      </c>
      <c r="X112" s="178">
        <v>0</v>
      </c>
      <c r="Y112" s="178">
        <v>0</v>
      </c>
      <c r="Z112" s="178">
        <v>0</v>
      </c>
      <c r="AA112" s="178">
        <v>0</v>
      </c>
      <c r="AB112" s="178">
        <v>0</v>
      </c>
      <c r="AC112" s="178">
        <v>0</v>
      </c>
      <c r="AD112" s="178">
        <v>0</v>
      </c>
      <c r="AE112" s="178">
        <v>0</v>
      </c>
      <c r="AF112" s="178">
        <v>0</v>
      </c>
      <c r="AG112" s="178">
        <v>0</v>
      </c>
      <c r="AH112" s="178">
        <v>0</v>
      </c>
      <c r="AI112" s="178">
        <v>0</v>
      </c>
      <c r="AJ112" s="178"/>
      <c r="AK112" s="178"/>
      <c r="AL112" s="178"/>
    </row>
    <row r="113" spans="1:38" ht="16.350000000000001" customHeight="1">
      <c r="A113" s="177" t="s">
        <v>468</v>
      </c>
      <c r="B113" s="178">
        <v>0</v>
      </c>
      <c r="C113" s="178">
        <v>0</v>
      </c>
      <c r="D113" s="178">
        <v>0</v>
      </c>
      <c r="E113" s="178">
        <v>0</v>
      </c>
      <c r="F113" s="178">
        <v>0</v>
      </c>
      <c r="G113" s="178">
        <v>0</v>
      </c>
      <c r="H113" s="178">
        <v>0</v>
      </c>
      <c r="I113" s="178">
        <v>0</v>
      </c>
      <c r="J113" s="178">
        <v>0</v>
      </c>
      <c r="K113" s="178">
        <v>0</v>
      </c>
      <c r="L113" s="178">
        <v>0</v>
      </c>
      <c r="M113" s="178">
        <v>0</v>
      </c>
      <c r="N113" s="178">
        <v>0</v>
      </c>
      <c r="O113" s="178">
        <v>0</v>
      </c>
      <c r="P113" s="178">
        <v>0</v>
      </c>
      <c r="Q113" s="178">
        <v>0</v>
      </c>
      <c r="R113" s="178">
        <v>0</v>
      </c>
      <c r="S113" s="178">
        <v>0</v>
      </c>
      <c r="T113" s="178">
        <v>0</v>
      </c>
      <c r="U113" s="178">
        <v>0</v>
      </c>
      <c r="V113" s="178">
        <v>0</v>
      </c>
      <c r="W113" s="178">
        <v>0</v>
      </c>
      <c r="X113" s="178">
        <v>0</v>
      </c>
      <c r="Y113" s="178">
        <v>0</v>
      </c>
      <c r="Z113" s="178">
        <v>0</v>
      </c>
      <c r="AA113" s="178">
        <v>0</v>
      </c>
      <c r="AB113" s="178">
        <v>0</v>
      </c>
      <c r="AC113" s="178">
        <v>0</v>
      </c>
      <c r="AD113" s="178">
        <v>0</v>
      </c>
      <c r="AE113" s="178">
        <v>0</v>
      </c>
      <c r="AF113" s="178">
        <v>0</v>
      </c>
      <c r="AG113" s="178">
        <v>0</v>
      </c>
      <c r="AH113" s="178">
        <v>0</v>
      </c>
      <c r="AI113" s="178">
        <v>0</v>
      </c>
      <c r="AJ113" s="178"/>
      <c r="AK113" s="178"/>
      <c r="AL113" s="178"/>
    </row>
    <row r="114" spans="1:38" ht="16.350000000000001" customHeight="1">
      <c r="A114" s="177" t="s">
        <v>469</v>
      </c>
      <c r="B114" s="178">
        <v>0</v>
      </c>
      <c r="C114" s="178">
        <v>0</v>
      </c>
      <c r="D114" s="178">
        <v>0</v>
      </c>
      <c r="E114" s="178">
        <v>0</v>
      </c>
      <c r="F114" s="178">
        <v>0</v>
      </c>
      <c r="G114" s="178">
        <v>0</v>
      </c>
      <c r="H114" s="178">
        <v>0</v>
      </c>
      <c r="I114" s="178">
        <v>0</v>
      </c>
      <c r="J114" s="178">
        <v>0</v>
      </c>
      <c r="K114" s="178">
        <v>0</v>
      </c>
      <c r="L114" s="178">
        <v>0</v>
      </c>
      <c r="M114" s="178">
        <v>0</v>
      </c>
      <c r="N114" s="178">
        <v>0</v>
      </c>
      <c r="O114" s="178">
        <v>0</v>
      </c>
      <c r="P114" s="178">
        <v>0</v>
      </c>
      <c r="Q114" s="178">
        <v>0</v>
      </c>
      <c r="R114" s="178">
        <v>0</v>
      </c>
      <c r="S114" s="178">
        <v>0</v>
      </c>
      <c r="T114" s="178">
        <v>0</v>
      </c>
      <c r="U114" s="178">
        <v>0</v>
      </c>
      <c r="V114" s="178">
        <v>0</v>
      </c>
      <c r="W114" s="178">
        <v>0</v>
      </c>
      <c r="X114" s="178">
        <v>0</v>
      </c>
      <c r="Y114" s="178">
        <v>0</v>
      </c>
      <c r="Z114" s="178">
        <v>0</v>
      </c>
      <c r="AA114" s="178">
        <v>0</v>
      </c>
      <c r="AB114" s="178">
        <v>0</v>
      </c>
      <c r="AC114" s="178">
        <v>0</v>
      </c>
      <c r="AD114" s="178">
        <v>0</v>
      </c>
      <c r="AE114" s="178">
        <v>0</v>
      </c>
      <c r="AF114" s="178">
        <v>0</v>
      </c>
      <c r="AG114" s="178">
        <v>0</v>
      </c>
      <c r="AH114" s="178">
        <v>0</v>
      </c>
      <c r="AI114" s="178">
        <v>0</v>
      </c>
      <c r="AJ114" s="178"/>
      <c r="AK114" s="178"/>
      <c r="AL114" s="178"/>
    </row>
    <row r="115" spans="1:38" ht="16.350000000000001" customHeight="1">
      <c r="A115" s="177" t="s">
        <v>470</v>
      </c>
      <c r="B115" s="178">
        <v>0</v>
      </c>
      <c r="C115" s="178">
        <v>0</v>
      </c>
      <c r="D115" s="178">
        <v>0</v>
      </c>
      <c r="E115" s="178">
        <v>0</v>
      </c>
      <c r="F115" s="178">
        <v>0</v>
      </c>
      <c r="G115" s="178">
        <v>-692982</v>
      </c>
      <c r="H115" s="178">
        <v>1726538.2</v>
      </c>
      <c r="I115" s="178">
        <v>0</v>
      </c>
      <c r="J115" s="178">
        <v>0</v>
      </c>
      <c r="K115" s="178">
        <v>0</v>
      </c>
      <c r="L115" s="178">
        <v>12397.62</v>
      </c>
      <c r="M115" s="178">
        <v>0</v>
      </c>
      <c r="N115" s="178">
        <v>0</v>
      </c>
      <c r="O115" s="178">
        <v>0</v>
      </c>
      <c r="P115" s="178">
        <v>0</v>
      </c>
      <c r="Q115" s="178">
        <v>0</v>
      </c>
      <c r="R115" s="178">
        <v>0</v>
      </c>
      <c r="S115" s="178">
        <v>0</v>
      </c>
      <c r="T115" s="178">
        <v>0</v>
      </c>
      <c r="U115" s="178">
        <v>0</v>
      </c>
      <c r="V115" s="178">
        <v>0</v>
      </c>
      <c r="W115" s="178">
        <v>0</v>
      </c>
      <c r="X115" s="178">
        <v>0</v>
      </c>
      <c r="Y115" s="178">
        <v>-692982</v>
      </c>
      <c r="Z115" s="178">
        <v>0</v>
      </c>
      <c r="AA115" s="178">
        <v>0</v>
      </c>
      <c r="AB115" s="178">
        <v>0</v>
      </c>
      <c r="AC115" s="178">
        <v>0</v>
      </c>
      <c r="AD115" s="178">
        <v>36590.75</v>
      </c>
      <c r="AE115" s="178">
        <v>0</v>
      </c>
      <c r="AF115" s="178">
        <v>0</v>
      </c>
      <c r="AG115" s="178">
        <v>1689947.45</v>
      </c>
      <c r="AH115" s="178">
        <v>12397.62</v>
      </c>
      <c r="AI115" s="178">
        <v>0</v>
      </c>
      <c r="AJ115" s="178"/>
      <c r="AK115" s="178"/>
      <c r="AL115" s="178"/>
    </row>
    <row r="116" spans="1:38" ht="16.350000000000001" customHeight="1">
      <c r="A116" s="177" t="s">
        <v>471</v>
      </c>
      <c r="B116" s="178">
        <v>0</v>
      </c>
      <c r="C116" s="178">
        <v>0</v>
      </c>
      <c r="D116" s="178">
        <v>0</v>
      </c>
      <c r="E116" s="178">
        <v>0</v>
      </c>
      <c r="F116" s="178">
        <v>0</v>
      </c>
      <c r="G116" s="178">
        <v>0</v>
      </c>
      <c r="H116" s="178">
        <v>0</v>
      </c>
      <c r="I116" s="178">
        <v>0</v>
      </c>
      <c r="J116" s="178">
        <v>0</v>
      </c>
      <c r="K116" s="178">
        <v>0</v>
      </c>
      <c r="L116" s="178">
        <v>-3018867.92</v>
      </c>
      <c r="M116" s="178">
        <v>0</v>
      </c>
      <c r="N116" s="178">
        <v>0</v>
      </c>
      <c r="O116" s="178">
        <v>0</v>
      </c>
      <c r="P116" s="178">
        <v>0</v>
      </c>
      <c r="Q116" s="178">
        <v>0</v>
      </c>
      <c r="R116" s="178">
        <v>0</v>
      </c>
      <c r="S116" s="178">
        <v>0</v>
      </c>
      <c r="T116" s="178">
        <v>0</v>
      </c>
      <c r="U116" s="178">
        <v>0</v>
      </c>
      <c r="V116" s="178">
        <v>0</v>
      </c>
      <c r="W116" s="178">
        <v>0</v>
      </c>
      <c r="X116" s="178">
        <v>0</v>
      </c>
      <c r="Y116" s="178">
        <v>0</v>
      </c>
      <c r="Z116" s="178">
        <v>0</v>
      </c>
      <c r="AA116" s="178">
        <v>0</v>
      </c>
      <c r="AB116" s="178">
        <v>0</v>
      </c>
      <c r="AC116" s="178">
        <v>0</v>
      </c>
      <c r="AD116" s="178">
        <v>0</v>
      </c>
      <c r="AE116" s="178">
        <v>0</v>
      </c>
      <c r="AF116" s="178">
        <v>0</v>
      </c>
      <c r="AG116" s="178">
        <v>0</v>
      </c>
      <c r="AH116" s="178">
        <v>-3018867.92</v>
      </c>
      <c r="AI116" s="178">
        <v>0</v>
      </c>
      <c r="AJ116" s="178"/>
      <c r="AK116" s="178"/>
      <c r="AL116" s="178"/>
    </row>
    <row r="117" spans="1:38" ht="16.350000000000001" customHeight="1">
      <c r="A117" s="177" t="s">
        <v>472</v>
      </c>
      <c r="B117" s="178">
        <v>0</v>
      </c>
      <c r="C117" s="178">
        <v>250835.336675</v>
      </c>
      <c r="D117" s="178">
        <v>0</v>
      </c>
      <c r="E117" s="178">
        <v>0</v>
      </c>
      <c r="F117" s="178">
        <v>579506.72832500003</v>
      </c>
      <c r="G117" s="178">
        <v>-4709.0406999999996</v>
      </c>
      <c r="H117" s="178">
        <v>-50529.616725</v>
      </c>
      <c r="I117" s="178">
        <v>0</v>
      </c>
      <c r="J117" s="178">
        <v>0</v>
      </c>
      <c r="K117" s="178">
        <v>0</v>
      </c>
      <c r="L117" s="178">
        <v>381183.77205000003</v>
      </c>
      <c r="M117" s="178">
        <v>0</v>
      </c>
      <c r="N117" s="178">
        <v>0</v>
      </c>
      <c r="O117" s="178">
        <v>-360400.41537499998</v>
      </c>
      <c r="P117" s="178">
        <v>195585.89522499999</v>
      </c>
      <c r="Q117" s="178">
        <v>-163964.82602499999</v>
      </c>
      <c r="R117" s="178">
        <v>-6199.7631499999998</v>
      </c>
      <c r="S117" s="178">
        <v>877892.44654999999</v>
      </c>
      <c r="T117" s="178">
        <v>36593.391100000001</v>
      </c>
      <c r="U117" s="178">
        <v>0</v>
      </c>
      <c r="V117" s="178">
        <v>0</v>
      </c>
      <c r="W117" s="178">
        <v>7291.666725</v>
      </c>
      <c r="X117" s="178">
        <v>-619.10379999999998</v>
      </c>
      <c r="Y117" s="178">
        <v>-9532.5471500000003</v>
      </c>
      <c r="Z117" s="178">
        <v>-1849.0564750000001</v>
      </c>
      <c r="AA117" s="178">
        <v>0</v>
      </c>
      <c r="AB117" s="178">
        <v>0</v>
      </c>
      <c r="AC117" s="178">
        <v>0</v>
      </c>
      <c r="AD117" s="178">
        <v>-3470.8826250000002</v>
      </c>
      <c r="AE117" s="178">
        <v>58678.976649999997</v>
      </c>
      <c r="AF117" s="178">
        <v>-40276.650049999997</v>
      </c>
      <c r="AG117" s="178">
        <v>-65461.060700000002</v>
      </c>
      <c r="AH117" s="178">
        <v>381183.77205000003</v>
      </c>
      <c r="AI117" s="178">
        <v>0</v>
      </c>
      <c r="AJ117" s="178"/>
      <c r="AK117" s="178"/>
      <c r="AL117" s="178"/>
    </row>
    <row r="118" spans="1:38" ht="16.350000000000001" customHeight="1">
      <c r="A118" s="177" t="s">
        <v>473</v>
      </c>
      <c r="B118" s="178">
        <v>0</v>
      </c>
      <c r="C118" s="178">
        <v>0</v>
      </c>
      <c r="D118" s="178">
        <v>0</v>
      </c>
      <c r="E118" s="178">
        <v>0</v>
      </c>
      <c r="F118" s="178">
        <v>0</v>
      </c>
      <c r="G118" s="178">
        <v>0</v>
      </c>
      <c r="H118" s="178">
        <v>0</v>
      </c>
      <c r="I118" s="178">
        <v>0</v>
      </c>
      <c r="J118" s="178">
        <v>0</v>
      </c>
      <c r="K118" s="178">
        <v>0</v>
      </c>
      <c r="L118" s="178">
        <v>0</v>
      </c>
      <c r="M118" s="178">
        <v>0</v>
      </c>
      <c r="N118" s="178">
        <v>0</v>
      </c>
      <c r="O118" s="178">
        <v>0</v>
      </c>
      <c r="P118" s="178">
        <v>0</v>
      </c>
      <c r="Q118" s="178">
        <v>0</v>
      </c>
      <c r="R118" s="178">
        <v>0</v>
      </c>
      <c r="S118" s="178">
        <v>0</v>
      </c>
      <c r="T118" s="178">
        <v>0</v>
      </c>
      <c r="U118" s="178">
        <v>0</v>
      </c>
      <c r="V118" s="178">
        <v>0</v>
      </c>
      <c r="W118" s="178">
        <v>0</v>
      </c>
      <c r="X118" s="178">
        <v>0</v>
      </c>
      <c r="Y118" s="178">
        <v>0</v>
      </c>
      <c r="Z118" s="178">
        <v>0</v>
      </c>
      <c r="AA118" s="178">
        <v>0</v>
      </c>
      <c r="AB118" s="178">
        <v>0</v>
      </c>
      <c r="AC118" s="178">
        <v>0</v>
      </c>
      <c r="AD118" s="178">
        <v>0</v>
      </c>
      <c r="AE118" s="178">
        <v>0</v>
      </c>
      <c r="AF118" s="178">
        <v>0</v>
      </c>
      <c r="AG118" s="178">
        <v>0</v>
      </c>
      <c r="AH118" s="178">
        <v>0</v>
      </c>
      <c r="AI118" s="178">
        <v>0</v>
      </c>
      <c r="AJ118" s="178"/>
      <c r="AK118" s="178"/>
      <c r="AL118" s="178"/>
    </row>
    <row r="119" spans="1:38" ht="16.350000000000001" customHeight="1">
      <c r="A119" s="177" t="s">
        <v>474</v>
      </c>
      <c r="B119" s="178">
        <v>0</v>
      </c>
      <c r="C119" s="178">
        <v>0</v>
      </c>
      <c r="D119" s="178">
        <v>0</v>
      </c>
      <c r="E119" s="178">
        <v>0</v>
      </c>
      <c r="F119" s="178">
        <v>0</v>
      </c>
      <c r="G119" s="178">
        <v>0</v>
      </c>
      <c r="H119" s="178">
        <v>0</v>
      </c>
      <c r="I119" s="178">
        <v>0</v>
      </c>
      <c r="J119" s="178">
        <v>0</v>
      </c>
      <c r="K119" s="178">
        <v>0</v>
      </c>
      <c r="L119" s="178">
        <v>0</v>
      </c>
      <c r="M119" s="178">
        <v>0</v>
      </c>
      <c r="N119" s="178">
        <v>0</v>
      </c>
      <c r="O119" s="178">
        <v>0</v>
      </c>
      <c r="P119" s="178">
        <v>0</v>
      </c>
      <c r="Q119" s="178">
        <v>0</v>
      </c>
      <c r="R119" s="178">
        <v>0</v>
      </c>
      <c r="S119" s="178">
        <v>0</v>
      </c>
      <c r="T119" s="178">
        <v>0</v>
      </c>
      <c r="U119" s="178">
        <v>0</v>
      </c>
      <c r="V119" s="178">
        <v>0</v>
      </c>
      <c r="W119" s="178">
        <v>0</v>
      </c>
      <c r="X119" s="178">
        <v>0</v>
      </c>
      <c r="Y119" s="178">
        <v>0</v>
      </c>
      <c r="Z119" s="178">
        <v>0</v>
      </c>
      <c r="AA119" s="178">
        <v>0</v>
      </c>
      <c r="AB119" s="178">
        <v>0</v>
      </c>
      <c r="AC119" s="178">
        <v>0</v>
      </c>
      <c r="AD119" s="178">
        <v>0</v>
      </c>
      <c r="AE119" s="178">
        <v>0</v>
      </c>
      <c r="AF119" s="178">
        <v>0</v>
      </c>
      <c r="AG119" s="178">
        <v>0</v>
      </c>
      <c r="AH119" s="178">
        <v>0</v>
      </c>
      <c r="AI119" s="178">
        <v>0</v>
      </c>
      <c r="AJ119" s="178"/>
      <c r="AK119" s="178"/>
      <c r="AL119" s="178"/>
    </row>
    <row r="120" spans="1:38" ht="16.350000000000001" customHeight="1">
      <c r="A120" s="177" t="s">
        <v>475</v>
      </c>
      <c r="B120" s="178">
        <v>0</v>
      </c>
      <c r="C120" s="178">
        <v>250835.336675</v>
      </c>
      <c r="D120" s="178">
        <v>0</v>
      </c>
      <c r="E120" s="178">
        <v>0</v>
      </c>
      <c r="F120" s="178">
        <v>579506.72832500003</v>
      </c>
      <c r="G120" s="178">
        <v>-697691.04070000001</v>
      </c>
      <c r="H120" s="178">
        <v>1676008.5832750001</v>
      </c>
      <c r="I120" s="178">
        <v>0</v>
      </c>
      <c r="J120" s="178">
        <v>0</v>
      </c>
      <c r="K120" s="178">
        <v>0</v>
      </c>
      <c r="L120" s="178">
        <v>-2625286.52795</v>
      </c>
      <c r="M120" s="178">
        <v>0</v>
      </c>
      <c r="N120" s="178">
        <v>0</v>
      </c>
      <c r="O120" s="178">
        <v>-360400.41537499998</v>
      </c>
      <c r="P120" s="178">
        <v>195585.89522499999</v>
      </c>
      <c r="Q120" s="178">
        <v>-163964.82602499999</v>
      </c>
      <c r="R120" s="178">
        <v>-6199.7631499999998</v>
      </c>
      <c r="S120" s="178">
        <v>877892.44654999999</v>
      </c>
      <c r="T120" s="178">
        <v>36593.391100000001</v>
      </c>
      <c r="U120" s="178">
        <v>0</v>
      </c>
      <c r="V120" s="178">
        <v>0</v>
      </c>
      <c r="W120" s="178">
        <v>7291.666725</v>
      </c>
      <c r="X120" s="178">
        <v>-619.10379999999998</v>
      </c>
      <c r="Y120" s="178">
        <v>-702514.54715</v>
      </c>
      <c r="Z120" s="178">
        <v>-1849.0564750000001</v>
      </c>
      <c r="AA120" s="178">
        <v>0</v>
      </c>
      <c r="AB120" s="178">
        <v>0</v>
      </c>
      <c r="AC120" s="178">
        <v>0</v>
      </c>
      <c r="AD120" s="178">
        <v>33119.867375000002</v>
      </c>
      <c r="AE120" s="178">
        <v>58678.976649999997</v>
      </c>
      <c r="AF120" s="178">
        <v>-40276.650049999997</v>
      </c>
      <c r="AG120" s="178">
        <v>1624486.3892999999</v>
      </c>
      <c r="AH120" s="178">
        <v>-2625286.52795</v>
      </c>
      <c r="AI120" s="178">
        <v>0</v>
      </c>
      <c r="AJ120" s="178"/>
      <c r="AK120" s="178"/>
      <c r="AL120" s="178"/>
    </row>
    <row r="121" spans="1:38" ht="16.350000000000001" customHeight="1">
      <c r="A121" s="177" t="s">
        <v>476</v>
      </c>
      <c r="B121" s="178">
        <v>0</v>
      </c>
      <c r="C121" s="178">
        <v>-53210</v>
      </c>
      <c r="D121" s="178">
        <v>0</v>
      </c>
      <c r="E121" s="178">
        <v>0</v>
      </c>
      <c r="F121" s="178">
        <v>0</v>
      </c>
      <c r="G121" s="178">
        <v>32425</v>
      </c>
      <c r="H121" s="178">
        <v>-95426.83</v>
      </c>
      <c r="I121" s="178">
        <v>0</v>
      </c>
      <c r="J121" s="178">
        <v>0</v>
      </c>
      <c r="K121" s="178">
        <v>0</v>
      </c>
      <c r="L121" s="178">
        <v>10080</v>
      </c>
      <c r="M121" s="178">
        <v>0</v>
      </c>
      <c r="N121" s="178">
        <v>0</v>
      </c>
      <c r="O121" s="178">
        <v>0</v>
      </c>
      <c r="P121" s="178">
        <v>0</v>
      </c>
      <c r="Q121" s="178">
        <v>0</v>
      </c>
      <c r="R121" s="178">
        <v>0</v>
      </c>
      <c r="S121" s="178">
        <v>0</v>
      </c>
      <c r="T121" s="178">
        <v>0</v>
      </c>
      <c r="U121" s="178">
        <v>0</v>
      </c>
      <c r="V121" s="178">
        <v>0</v>
      </c>
      <c r="W121" s="178">
        <v>15460</v>
      </c>
      <c r="X121" s="178">
        <v>0</v>
      </c>
      <c r="Y121" s="178">
        <v>16965</v>
      </c>
      <c r="Z121" s="178">
        <v>0</v>
      </c>
      <c r="AA121" s="178">
        <v>0</v>
      </c>
      <c r="AB121" s="178">
        <v>0</v>
      </c>
      <c r="AC121" s="178">
        <v>0</v>
      </c>
      <c r="AD121" s="178">
        <v>0</v>
      </c>
      <c r="AE121" s="178">
        <v>-95426.83</v>
      </c>
      <c r="AF121" s="178">
        <v>0</v>
      </c>
      <c r="AG121" s="178">
        <v>0</v>
      </c>
      <c r="AH121" s="178">
        <v>10080</v>
      </c>
      <c r="AI121" s="178">
        <v>0</v>
      </c>
      <c r="AJ121" s="178"/>
      <c r="AK121" s="178"/>
      <c r="AL121" s="178"/>
    </row>
    <row r="122" spans="1:38" ht="16.350000000000001" customHeight="1">
      <c r="A122" s="177" t="s">
        <v>477</v>
      </c>
      <c r="B122" s="178">
        <v>0</v>
      </c>
      <c r="C122" s="178">
        <v>0</v>
      </c>
      <c r="D122" s="178">
        <v>0</v>
      </c>
      <c r="E122" s="178">
        <v>0</v>
      </c>
      <c r="F122" s="178">
        <v>0</v>
      </c>
      <c r="G122" s="178">
        <v>0</v>
      </c>
      <c r="H122" s="178">
        <v>0</v>
      </c>
      <c r="I122" s="178">
        <v>0</v>
      </c>
      <c r="J122" s="178">
        <v>0</v>
      </c>
      <c r="K122" s="178">
        <v>0</v>
      </c>
      <c r="L122" s="178">
        <v>0</v>
      </c>
      <c r="M122" s="178">
        <v>0</v>
      </c>
      <c r="N122" s="178">
        <v>0</v>
      </c>
      <c r="O122" s="178">
        <v>0</v>
      </c>
      <c r="P122" s="178">
        <v>0</v>
      </c>
      <c r="Q122" s="178">
        <v>0</v>
      </c>
      <c r="R122" s="178">
        <v>0</v>
      </c>
      <c r="S122" s="178">
        <v>0</v>
      </c>
      <c r="T122" s="178">
        <v>0</v>
      </c>
      <c r="U122" s="178">
        <v>0</v>
      </c>
      <c r="V122" s="178">
        <v>0</v>
      </c>
      <c r="W122" s="178">
        <v>0</v>
      </c>
      <c r="X122" s="178">
        <v>0</v>
      </c>
      <c r="Y122" s="178">
        <v>0</v>
      </c>
      <c r="Z122" s="178">
        <v>0</v>
      </c>
      <c r="AA122" s="178">
        <v>0</v>
      </c>
      <c r="AB122" s="178">
        <v>0</v>
      </c>
      <c r="AC122" s="178">
        <v>0</v>
      </c>
      <c r="AD122" s="178">
        <v>0</v>
      </c>
      <c r="AE122" s="178">
        <v>0</v>
      </c>
      <c r="AF122" s="178">
        <v>0</v>
      </c>
      <c r="AG122" s="178">
        <v>0</v>
      </c>
      <c r="AH122" s="178">
        <v>0</v>
      </c>
      <c r="AI122" s="178">
        <v>0</v>
      </c>
      <c r="AJ122" s="178"/>
      <c r="AK122" s="178"/>
      <c r="AL122" s="178"/>
    </row>
    <row r="123" spans="1:38" ht="16.350000000000001" customHeight="1">
      <c r="A123" s="177" t="s">
        <v>478</v>
      </c>
      <c r="B123" s="178">
        <v>0</v>
      </c>
      <c r="C123" s="178">
        <v>0</v>
      </c>
      <c r="D123" s="178">
        <v>0</v>
      </c>
      <c r="E123" s="178">
        <v>0</v>
      </c>
      <c r="F123" s="178">
        <v>0</v>
      </c>
      <c r="G123" s="178">
        <v>0</v>
      </c>
      <c r="H123" s="178">
        <v>0</v>
      </c>
      <c r="I123" s="178">
        <v>0</v>
      </c>
      <c r="J123" s="178">
        <v>0</v>
      </c>
      <c r="K123" s="178">
        <v>0</v>
      </c>
      <c r="L123" s="178">
        <v>0</v>
      </c>
      <c r="M123" s="178">
        <v>0</v>
      </c>
      <c r="N123" s="178">
        <v>0</v>
      </c>
      <c r="O123" s="178">
        <v>0</v>
      </c>
      <c r="P123" s="178">
        <v>0</v>
      </c>
      <c r="Q123" s="178">
        <v>0</v>
      </c>
      <c r="R123" s="178">
        <v>0</v>
      </c>
      <c r="S123" s="178">
        <v>0</v>
      </c>
      <c r="T123" s="178">
        <v>0</v>
      </c>
      <c r="U123" s="178">
        <v>0</v>
      </c>
      <c r="V123" s="178">
        <v>0</v>
      </c>
      <c r="W123" s="178">
        <v>0</v>
      </c>
      <c r="X123" s="178">
        <v>0</v>
      </c>
      <c r="Y123" s="178">
        <v>0</v>
      </c>
      <c r="Z123" s="178">
        <v>0</v>
      </c>
      <c r="AA123" s="178">
        <v>0</v>
      </c>
      <c r="AB123" s="178">
        <v>0</v>
      </c>
      <c r="AC123" s="178">
        <v>0</v>
      </c>
      <c r="AD123" s="178">
        <v>0</v>
      </c>
      <c r="AE123" s="178">
        <v>0</v>
      </c>
      <c r="AF123" s="178">
        <v>0</v>
      </c>
      <c r="AG123" s="178">
        <v>0</v>
      </c>
      <c r="AH123" s="178">
        <v>0</v>
      </c>
      <c r="AI123" s="178">
        <v>0</v>
      </c>
      <c r="AJ123" s="178"/>
      <c r="AK123" s="178"/>
      <c r="AL123" s="178"/>
    </row>
    <row r="124" spans="1:38" ht="16.350000000000001" customHeight="1">
      <c r="A124" s="177" t="s">
        <v>479</v>
      </c>
      <c r="B124" s="178">
        <v>0</v>
      </c>
      <c r="C124" s="178">
        <v>0</v>
      </c>
      <c r="D124" s="178">
        <v>0</v>
      </c>
      <c r="E124" s="178">
        <v>0</v>
      </c>
      <c r="F124" s="178">
        <v>0</v>
      </c>
      <c r="G124" s="178">
        <v>0</v>
      </c>
      <c r="H124" s="178">
        <v>0</v>
      </c>
      <c r="I124" s="178">
        <v>0</v>
      </c>
      <c r="J124" s="178">
        <v>0</v>
      </c>
      <c r="K124" s="178">
        <v>0</v>
      </c>
      <c r="L124" s="178">
        <v>0</v>
      </c>
      <c r="M124" s="178">
        <v>0</v>
      </c>
      <c r="N124" s="178">
        <v>0</v>
      </c>
      <c r="O124" s="178">
        <v>0</v>
      </c>
      <c r="P124" s="178">
        <v>0</v>
      </c>
      <c r="Q124" s="178">
        <v>0</v>
      </c>
      <c r="R124" s="178">
        <v>0</v>
      </c>
      <c r="S124" s="178">
        <v>0</v>
      </c>
      <c r="T124" s="178">
        <v>0</v>
      </c>
      <c r="U124" s="178">
        <v>0</v>
      </c>
      <c r="V124" s="178">
        <v>0</v>
      </c>
      <c r="W124" s="178">
        <v>0</v>
      </c>
      <c r="X124" s="178">
        <v>0</v>
      </c>
      <c r="Y124" s="178">
        <v>0</v>
      </c>
      <c r="Z124" s="178">
        <v>0</v>
      </c>
      <c r="AA124" s="178">
        <v>0</v>
      </c>
      <c r="AB124" s="178">
        <v>0</v>
      </c>
      <c r="AC124" s="178">
        <v>0</v>
      </c>
      <c r="AD124" s="178">
        <v>0</v>
      </c>
      <c r="AE124" s="178">
        <v>0</v>
      </c>
      <c r="AF124" s="178">
        <v>0</v>
      </c>
      <c r="AG124" s="178">
        <v>0</v>
      </c>
      <c r="AH124" s="178">
        <v>0</v>
      </c>
      <c r="AI124" s="178">
        <v>0</v>
      </c>
      <c r="AJ124" s="178"/>
      <c r="AK124" s="178"/>
      <c r="AL124" s="178"/>
    </row>
    <row r="125" spans="1:38" ht="16.350000000000001" customHeight="1">
      <c r="A125" s="177" t="s">
        <v>480</v>
      </c>
      <c r="B125" s="178">
        <v>0</v>
      </c>
      <c r="C125" s="178">
        <v>0</v>
      </c>
      <c r="D125" s="178">
        <v>0</v>
      </c>
      <c r="E125" s="178">
        <v>0</v>
      </c>
      <c r="F125" s="178">
        <v>0</v>
      </c>
      <c r="G125" s="178">
        <v>0</v>
      </c>
      <c r="H125" s="178">
        <v>0</v>
      </c>
      <c r="I125" s="178">
        <v>0</v>
      </c>
      <c r="J125" s="178">
        <v>0</v>
      </c>
      <c r="K125" s="178">
        <v>0</v>
      </c>
      <c r="L125" s="178">
        <v>0</v>
      </c>
      <c r="M125" s="178">
        <v>0</v>
      </c>
      <c r="N125" s="178">
        <v>0</v>
      </c>
      <c r="O125" s="178">
        <v>0</v>
      </c>
      <c r="P125" s="178">
        <v>0</v>
      </c>
      <c r="Q125" s="178">
        <v>0</v>
      </c>
      <c r="R125" s="178">
        <v>0</v>
      </c>
      <c r="S125" s="178">
        <v>0</v>
      </c>
      <c r="T125" s="178">
        <v>0</v>
      </c>
      <c r="U125" s="178">
        <v>0</v>
      </c>
      <c r="V125" s="178">
        <v>0</v>
      </c>
      <c r="W125" s="178">
        <v>0</v>
      </c>
      <c r="X125" s="178">
        <v>0</v>
      </c>
      <c r="Y125" s="178">
        <v>0</v>
      </c>
      <c r="Z125" s="178">
        <v>0</v>
      </c>
      <c r="AA125" s="178">
        <v>0</v>
      </c>
      <c r="AB125" s="178">
        <v>0</v>
      </c>
      <c r="AC125" s="178">
        <v>0</v>
      </c>
      <c r="AD125" s="178">
        <v>0</v>
      </c>
      <c r="AE125" s="178">
        <v>0</v>
      </c>
      <c r="AF125" s="178">
        <v>0</v>
      </c>
      <c r="AG125" s="178">
        <v>0</v>
      </c>
      <c r="AH125" s="178">
        <v>0</v>
      </c>
      <c r="AI125" s="178">
        <v>0</v>
      </c>
      <c r="AJ125" s="178"/>
      <c r="AK125" s="178"/>
      <c r="AL125" s="178"/>
    </row>
    <row r="126" spans="1:38" ht="16.350000000000001" customHeight="1">
      <c r="A126" s="177" t="s">
        <v>481</v>
      </c>
      <c r="B126" s="178">
        <v>0</v>
      </c>
      <c r="C126" s="178">
        <v>0</v>
      </c>
      <c r="D126" s="178">
        <v>0</v>
      </c>
      <c r="E126" s="178">
        <v>0</v>
      </c>
      <c r="F126" s="178">
        <v>0</v>
      </c>
      <c r="G126" s="178">
        <v>0</v>
      </c>
      <c r="H126" s="178">
        <v>-98618.51</v>
      </c>
      <c r="I126" s="178">
        <v>0</v>
      </c>
      <c r="J126" s="178">
        <v>0</v>
      </c>
      <c r="K126" s="178">
        <v>0</v>
      </c>
      <c r="L126" s="178">
        <v>98618.51</v>
      </c>
      <c r="M126" s="178">
        <v>0</v>
      </c>
      <c r="N126" s="178">
        <v>0</v>
      </c>
      <c r="O126" s="178">
        <v>0</v>
      </c>
      <c r="P126" s="178">
        <v>0</v>
      </c>
      <c r="Q126" s="178">
        <v>0</v>
      </c>
      <c r="R126" s="178">
        <v>0</v>
      </c>
      <c r="S126" s="178">
        <v>0</v>
      </c>
      <c r="T126" s="178">
        <v>0</v>
      </c>
      <c r="U126" s="178">
        <v>0</v>
      </c>
      <c r="V126" s="178">
        <v>0</v>
      </c>
      <c r="W126" s="178">
        <v>0</v>
      </c>
      <c r="X126" s="178">
        <v>0</v>
      </c>
      <c r="Y126" s="178">
        <v>0</v>
      </c>
      <c r="Z126" s="178">
        <v>0</v>
      </c>
      <c r="AA126" s="178">
        <v>0</v>
      </c>
      <c r="AB126" s="178">
        <v>0</v>
      </c>
      <c r="AC126" s="178">
        <v>0</v>
      </c>
      <c r="AD126" s="178">
        <v>0</v>
      </c>
      <c r="AE126" s="178">
        <v>-98618.51</v>
      </c>
      <c r="AF126" s="178">
        <v>0</v>
      </c>
      <c r="AG126" s="178">
        <v>0</v>
      </c>
      <c r="AH126" s="178">
        <v>98618.51</v>
      </c>
      <c r="AI126" s="178">
        <v>0</v>
      </c>
      <c r="AJ126" s="178"/>
      <c r="AK126" s="178"/>
      <c r="AL126" s="178"/>
    </row>
    <row r="127" spans="1:38" ht="16.350000000000001" customHeight="1">
      <c r="A127" s="177" t="s">
        <v>482</v>
      </c>
      <c r="B127" s="178">
        <v>0</v>
      </c>
      <c r="C127" s="178">
        <v>0</v>
      </c>
      <c r="D127" s="178">
        <v>0</v>
      </c>
      <c r="E127" s="178">
        <v>0</v>
      </c>
      <c r="F127" s="178">
        <v>0</v>
      </c>
      <c r="G127" s="178">
        <v>0</v>
      </c>
      <c r="H127" s="178">
        <v>0</v>
      </c>
      <c r="I127" s="178">
        <v>0</v>
      </c>
      <c r="J127" s="178">
        <v>0</v>
      </c>
      <c r="K127" s="178">
        <v>0</v>
      </c>
      <c r="L127" s="178">
        <v>0</v>
      </c>
      <c r="M127" s="178">
        <v>0</v>
      </c>
      <c r="N127" s="178">
        <v>0</v>
      </c>
      <c r="O127" s="178">
        <v>0</v>
      </c>
      <c r="P127" s="178">
        <v>0</v>
      </c>
      <c r="Q127" s="178">
        <v>0</v>
      </c>
      <c r="R127" s="178">
        <v>0</v>
      </c>
      <c r="S127" s="178">
        <v>0</v>
      </c>
      <c r="T127" s="178">
        <v>0</v>
      </c>
      <c r="U127" s="178">
        <v>0</v>
      </c>
      <c r="V127" s="178">
        <v>0</v>
      </c>
      <c r="W127" s="178">
        <v>0</v>
      </c>
      <c r="X127" s="178">
        <v>0</v>
      </c>
      <c r="Y127" s="178">
        <v>0</v>
      </c>
      <c r="Z127" s="178">
        <v>0</v>
      </c>
      <c r="AA127" s="178">
        <v>0</v>
      </c>
      <c r="AB127" s="178">
        <v>0</v>
      </c>
      <c r="AC127" s="178">
        <v>0</v>
      </c>
      <c r="AD127" s="178">
        <v>0</v>
      </c>
      <c r="AE127" s="178">
        <v>0</v>
      </c>
      <c r="AF127" s="178">
        <v>0</v>
      </c>
      <c r="AG127" s="178">
        <v>0</v>
      </c>
      <c r="AH127" s="178">
        <v>0</v>
      </c>
      <c r="AI127" s="178">
        <v>0</v>
      </c>
      <c r="AJ127" s="178"/>
      <c r="AK127" s="178"/>
      <c r="AL127" s="178"/>
    </row>
    <row r="128" spans="1:38" ht="16.350000000000001" customHeight="1">
      <c r="A128" s="177" t="s">
        <v>483</v>
      </c>
      <c r="B128" s="178">
        <v>0</v>
      </c>
      <c r="C128" s="178">
        <v>0</v>
      </c>
      <c r="D128" s="178">
        <v>0</v>
      </c>
      <c r="E128" s="178">
        <v>0</v>
      </c>
      <c r="F128" s="178">
        <v>0</v>
      </c>
      <c r="G128" s="178">
        <v>0</v>
      </c>
      <c r="H128" s="178">
        <v>0</v>
      </c>
      <c r="I128" s="178">
        <v>0</v>
      </c>
      <c r="J128" s="178">
        <v>0</v>
      </c>
      <c r="K128" s="178">
        <v>0</v>
      </c>
      <c r="L128" s="178">
        <v>0</v>
      </c>
      <c r="M128" s="178">
        <v>0</v>
      </c>
      <c r="N128" s="178">
        <v>0</v>
      </c>
      <c r="O128" s="178">
        <v>0</v>
      </c>
      <c r="P128" s="178">
        <v>0</v>
      </c>
      <c r="Q128" s="178">
        <v>0</v>
      </c>
      <c r="R128" s="178">
        <v>0</v>
      </c>
      <c r="S128" s="178">
        <v>0</v>
      </c>
      <c r="T128" s="178">
        <v>0</v>
      </c>
      <c r="U128" s="178">
        <v>0</v>
      </c>
      <c r="V128" s="178">
        <v>0</v>
      </c>
      <c r="W128" s="178">
        <v>0</v>
      </c>
      <c r="X128" s="178">
        <v>0</v>
      </c>
      <c r="Y128" s="178">
        <v>0</v>
      </c>
      <c r="Z128" s="178">
        <v>0</v>
      </c>
      <c r="AA128" s="178">
        <v>0</v>
      </c>
      <c r="AB128" s="178">
        <v>0</v>
      </c>
      <c r="AC128" s="178">
        <v>0</v>
      </c>
      <c r="AD128" s="178">
        <v>0</v>
      </c>
      <c r="AE128" s="178">
        <v>0</v>
      </c>
      <c r="AF128" s="178">
        <v>0</v>
      </c>
      <c r="AG128" s="178">
        <v>0</v>
      </c>
      <c r="AH128" s="178">
        <v>0</v>
      </c>
      <c r="AI128" s="178">
        <v>0</v>
      </c>
      <c r="AJ128" s="178"/>
      <c r="AK128" s="178"/>
      <c r="AL128" s="178"/>
    </row>
    <row r="129" spans="1:38" ht="16.350000000000001" customHeight="1">
      <c r="A129" s="177" t="s">
        <v>484</v>
      </c>
      <c r="B129" s="178">
        <v>0</v>
      </c>
      <c r="C129" s="178">
        <v>0</v>
      </c>
      <c r="D129" s="178">
        <v>0</v>
      </c>
      <c r="E129" s="178">
        <v>0</v>
      </c>
      <c r="F129" s="178">
        <v>0</v>
      </c>
      <c r="G129" s="178">
        <v>0</v>
      </c>
      <c r="H129" s="178">
        <v>0</v>
      </c>
      <c r="I129" s="178">
        <v>0</v>
      </c>
      <c r="J129" s="178">
        <v>0</v>
      </c>
      <c r="K129" s="178">
        <v>0</v>
      </c>
      <c r="L129" s="178">
        <v>0</v>
      </c>
      <c r="M129" s="178">
        <v>0</v>
      </c>
      <c r="N129" s="178">
        <v>0</v>
      </c>
      <c r="O129" s="178">
        <v>0</v>
      </c>
      <c r="P129" s="178">
        <v>0</v>
      </c>
      <c r="Q129" s="178">
        <v>0</v>
      </c>
      <c r="R129" s="178">
        <v>0</v>
      </c>
      <c r="S129" s="178">
        <v>0</v>
      </c>
      <c r="T129" s="178">
        <v>0</v>
      </c>
      <c r="U129" s="178">
        <v>0</v>
      </c>
      <c r="V129" s="178">
        <v>0</v>
      </c>
      <c r="W129" s="178">
        <v>0</v>
      </c>
      <c r="X129" s="178">
        <v>0</v>
      </c>
      <c r="Y129" s="178">
        <v>0</v>
      </c>
      <c r="Z129" s="178">
        <v>0</v>
      </c>
      <c r="AA129" s="178">
        <v>0</v>
      </c>
      <c r="AB129" s="178">
        <v>0</v>
      </c>
      <c r="AC129" s="178">
        <v>0</v>
      </c>
      <c r="AD129" s="178">
        <v>0</v>
      </c>
      <c r="AE129" s="178">
        <v>0</v>
      </c>
      <c r="AF129" s="178">
        <v>0</v>
      </c>
      <c r="AG129" s="178">
        <v>0</v>
      </c>
      <c r="AH129" s="178">
        <v>0</v>
      </c>
      <c r="AI129" s="178">
        <v>0</v>
      </c>
      <c r="AJ129" s="178"/>
      <c r="AK129" s="178"/>
      <c r="AL129" s="178"/>
    </row>
    <row r="130" spans="1:38" ht="16.350000000000001" customHeight="1">
      <c r="A130" s="177" t="s">
        <v>485</v>
      </c>
      <c r="B130" s="178">
        <v>0</v>
      </c>
      <c r="C130" s="178">
        <v>0</v>
      </c>
      <c r="D130" s="178">
        <v>0</v>
      </c>
      <c r="E130" s="178">
        <v>0</v>
      </c>
      <c r="F130" s="178">
        <v>0</v>
      </c>
      <c r="G130" s="178">
        <v>0</v>
      </c>
      <c r="H130" s="178">
        <v>0</v>
      </c>
      <c r="I130" s="178">
        <v>0</v>
      </c>
      <c r="J130" s="178">
        <v>0</v>
      </c>
      <c r="K130" s="178">
        <v>0</v>
      </c>
      <c r="L130" s="178">
        <v>0</v>
      </c>
      <c r="M130" s="178">
        <v>0</v>
      </c>
      <c r="N130" s="178">
        <v>0</v>
      </c>
      <c r="O130" s="178">
        <v>0</v>
      </c>
      <c r="P130" s="178">
        <v>0</v>
      </c>
      <c r="Q130" s="178">
        <v>0</v>
      </c>
      <c r="R130" s="178">
        <v>0</v>
      </c>
      <c r="S130" s="178">
        <v>0</v>
      </c>
      <c r="T130" s="178">
        <v>0</v>
      </c>
      <c r="U130" s="178">
        <v>0</v>
      </c>
      <c r="V130" s="178">
        <v>0</v>
      </c>
      <c r="W130" s="178">
        <v>0</v>
      </c>
      <c r="X130" s="178">
        <v>0</v>
      </c>
      <c r="Y130" s="178">
        <v>0</v>
      </c>
      <c r="Z130" s="178">
        <v>0</v>
      </c>
      <c r="AA130" s="178">
        <v>0</v>
      </c>
      <c r="AB130" s="178">
        <v>0</v>
      </c>
      <c r="AC130" s="178">
        <v>0</v>
      </c>
      <c r="AD130" s="178">
        <v>0</v>
      </c>
      <c r="AE130" s="178">
        <v>0</v>
      </c>
      <c r="AF130" s="178">
        <v>0</v>
      </c>
      <c r="AG130" s="178">
        <v>0</v>
      </c>
      <c r="AH130" s="178">
        <v>0</v>
      </c>
      <c r="AI130" s="178">
        <v>0</v>
      </c>
      <c r="AJ130" s="178"/>
      <c r="AK130" s="178"/>
      <c r="AL130" s="178"/>
    </row>
    <row r="131" spans="1:38" ht="16.350000000000001" customHeight="1">
      <c r="A131" s="177" t="s">
        <v>486</v>
      </c>
      <c r="B131" s="178">
        <v>0</v>
      </c>
      <c r="C131" s="178">
        <v>0</v>
      </c>
      <c r="D131" s="178">
        <v>0</v>
      </c>
      <c r="E131" s="178">
        <v>0</v>
      </c>
      <c r="F131" s="178">
        <v>0</v>
      </c>
      <c r="G131" s="178">
        <v>0</v>
      </c>
      <c r="H131" s="178">
        <v>0</v>
      </c>
      <c r="I131" s="178">
        <v>0</v>
      </c>
      <c r="J131" s="178">
        <v>0</v>
      </c>
      <c r="K131" s="178">
        <v>0</v>
      </c>
      <c r="L131" s="178">
        <v>0</v>
      </c>
      <c r="M131" s="178">
        <v>0</v>
      </c>
      <c r="N131" s="178">
        <v>0</v>
      </c>
      <c r="O131" s="178">
        <v>0</v>
      </c>
      <c r="P131" s="178">
        <v>0</v>
      </c>
      <c r="Q131" s="178">
        <v>0</v>
      </c>
      <c r="R131" s="178">
        <v>0</v>
      </c>
      <c r="S131" s="178">
        <v>0</v>
      </c>
      <c r="T131" s="178">
        <v>0</v>
      </c>
      <c r="U131" s="178">
        <v>0</v>
      </c>
      <c r="V131" s="178">
        <v>0</v>
      </c>
      <c r="W131" s="178">
        <v>0</v>
      </c>
      <c r="X131" s="178">
        <v>0</v>
      </c>
      <c r="Y131" s="178">
        <v>0</v>
      </c>
      <c r="Z131" s="178">
        <v>0</v>
      </c>
      <c r="AA131" s="178">
        <v>0</v>
      </c>
      <c r="AB131" s="178">
        <v>0</v>
      </c>
      <c r="AC131" s="178">
        <v>0</v>
      </c>
      <c r="AD131" s="178">
        <v>0</v>
      </c>
      <c r="AE131" s="178">
        <v>0</v>
      </c>
      <c r="AF131" s="178">
        <v>0</v>
      </c>
      <c r="AG131" s="178">
        <v>0</v>
      </c>
      <c r="AH131" s="178">
        <v>0</v>
      </c>
      <c r="AI131" s="178">
        <v>0</v>
      </c>
      <c r="AJ131" s="178"/>
      <c r="AK131" s="178"/>
      <c r="AL131" s="178"/>
    </row>
    <row r="132" spans="1:38" ht="16.350000000000001" customHeight="1">
      <c r="A132" s="177" t="s">
        <v>487</v>
      </c>
      <c r="B132" s="178">
        <v>0</v>
      </c>
      <c r="C132" s="178">
        <v>0</v>
      </c>
      <c r="D132" s="178">
        <v>0</v>
      </c>
      <c r="E132" s="178">
        <v>0</v>
      </c>
      <c r="F132" s="178">
        <v>0</v>
      </c>
      <c r="G132" s="178">
        <v>0</v>
      </c>
      <c r="H132" s="178">
        <v>0</v>
      </c>
      <c r="I132" s="178">
        <v>0</v>
      </c>
      <c r="J132" s="178">
        <v>0</v>
      </c>
      <c r="K132" s="178">
        <v>0</v>
      </c>
      <c r="L132" s="178">
        <v>0</v>
      </c>
      <c r="M132" s="178">
        <v>0</v>
      </c>
      <c r="N132" s="178">
        <v>0</v>
      </c>
      <c r="O132" s="178">
        <v>0</v>
      </c>
      <c r="P132" s="178">
        <v>0</v>
      </c>
      <c r="Q132" s="178">
        <v>0</v>
      </c>
      <c r="R132" s="178">
        <v>0</v>
      </c>
      <c r="S132" s="178">
        <v>0</v>
      </c>
      <c r="T132" s="178">
        <v>0</v>
      </c>
      <c r="U132" s="178">
        <v>0</v>
      </c>
      <c r="V132" s="178">
        <v>0</v>
      </c>
      <c r="W132" s="178">
        <v>0</v>
      </c>
      <c r="X132" s="178">
        <v>0</v>
      </c>
      <c r="Y132" s="178">
        <v>0</v>
      </c>
      <c r="Z132" s="178">
        <v>0</v>
      </c>
      <c r="AA132" s="178">
        <v>0</v>
      </c>
      <c r="AB132" s="178">
        <v>0</v>
      </c>
      <c r="AC132" s="178">
        <v>0</v>
      </c>
      <c r="AD132" s="178">
        <v>0</v>
      </c>
      <c r="AE132" s="178">
        <v>0</v>
      </c>
      <c r="AF132" s="178">
        <v>0</v>
      </c>
      <c r="AG132" s="178">
        <v>0</v>
      </c>
      <c r="AH132" s="178">
        <v>0</v>
      </c>
      <c r="AI132" s="178">
        <v>0</v>
      </c>
      <c r="AJ132" s="178"/>
      <c r="AK132" s="178"/>
      <c r="AL132" s="178"/>
    </row>
    <row r="133" spans="1:38" ht="16.350000000000001" customHeight="1">
      <c r="A133" s="177" t="s">
        <v>488</v>
      </c>
      <c r="B133" s="178">
        <v>0</v>
      </c>
      <c r="C133" s="178">
        <v>0</v>
      </c>
      <c r="D133" s="178">
        <v>0</v>
      </c>
      <c r="E133" s="178">
        <v>0</v>
      </c>
      <c r="F133" s="178">
        <v>0</v>
      </c>
      <c r="G133" s="178">
        <v>0</v>
      </c>
      <c r="H133" s="178">
        <v>0</v>
      </c>
      <c r="I133" s="178">
        <v>0</v>
      </c>
      <c r="J133" s="178">
        <v>0</v>
      </c>
      <c r="K133" s="178">
        <v>0</v>
      </c>
      <c r="L133" s="178">
        <v>0</v>
      </c>
      <c r="M133" s="178">
        <v>0</v>
      </c>
      <c r="N133" s="178">
        <v>0</v>
      </c>
      <c r="O133" s="178">
        <v>0</v>
      </c>
      <c r="P133" s="178">
        <v>0</v>
      </c>
      <c r="Q133" s="178">
        <v>0</v>
      </c>
      <c r="R133" s="178">
        <v>0</v>
      </c>
      <c r="S133" s="178">
        <v>0</v>
      </c>
      <c r="T133" s="178">
        <v>0</v>
      </c>
      <c r="U133" s="178">
        <v>0</v>
      </c>
      <c r="V133" s="178">
        <v>0</v>
      </c>
      <c r="W133" s="178">
        <v>0</v>
      </c>
      <c r="X133" s="178">
        <v>0</v>
      </c>
      <c r="Y133" s="178">
        <v>0</v>
      </c>
      <c r="Z133" s="178">
        <v>0</v>
      </c>
      <c r="AA133" s="178">
        <v>0</v>
      </c>
      <c r="AB133" s="178">
        <v>0</v>
      </c>
      <c r="AC133" s="178">
        <v>0</v>
      </c>
      <c r="AD133" s="178">
        <v>0</v>
      </c>
      <c r="AE133" s="178">
        <v>0</v>
      </c>
      <c r="AF133" s="178">
        <v>0</v>
      </c>
      <c r="AG133" s="178">
        <v>0</v>
      </c>
      <c r="AH133" s="178">
        <v>0</v>
      </c>
      <c r="AI133" s="178">
        <v>0</v>
      </c>
      <c r="AJ133" s="178"/>
      <c r="AK133" s="178"/>
      <c r="AL133" s="178"/>
    </row>
    <row r="134" spans="1:38" ht="16.350000000000001" customHeight="1">
      <c r="A134" s="177" t="s">
        <v>489</v>
      </c>
      <c r="B134" s="178">
        <v>0</v>
      </c>
      <c r="C134" s="178">
        <v>-53210</v>
      </c>
      <c r="D134" s="178">
        <v>0</v>
      </c>
      <c r="E134" s="178">
        <v>0</v>
      </c>
      <c r="F134" s="178">
        <v>0</v>
      </c>
      <c r="G134" s="178">
        <v>32425</v>
      </c>
      <c r="H134" s="178">
        <v>-194045.34</v>
      </c>
      <c r="I134" s="178">
        <v>0</v>
      </c>
      <c r="J134" s="178">
        <v>0</v>
      </c>
      <c r="K134" s="178">
        <v>0</v>
      </c>
      <c r="L134" s="178">
        <v>108698.51</v>
      </c>
      <c r="M134" s="178">
        <v>0</v>
      </c>
      <c r="N134" s="178">
        <v>0</v>
      </c>
      <c r="O134" s="178">
        <v>0</v>
      </c>
      <c r="P134" s="178">
        <v>0</v>
      </c>
      <c r="Q134" s="178">
        <v>0</v>
      </c>
      <c r="R134" s="178">
        <v>0</v>
      </c>
      <c r="S134" s="178">
        <v>0</v>
      </c>
      <c r="T134" s="178">
        <v>0</v>
      </c>
      <c r="U134" s="178">
        <v>0</v>
      </c>
      <c r="V134" s="178">
        <v>0</v>
      </c>
      <c r="W134" s="178">
        <v>15460</v>
      </c>
      <c r="X134" s="178">
        <v>0</v>
      </c>
      <c r="Y134" s="178">
        <v>16965</v>
      </c>
      <c r="Z134" s="178">
        <v>0</v>
      </c>
      <c r="AA134" s="178">
        <v>0</v>
      </c>
      <c r="AB134" s="178">
        <v>0</v>
      </c>
      <c r="AC134" s="178">
        <v>0</v>
      </c>
      <c r="AD134" s="178">
        <v>0</v>
      </c>
      <c r="AE134" s="178">
        <v>-194045.34</v>
      </c>
      <c r="AF134" s="178">
        <v>0</v>
      </c>
      <c r="AG134" s="178">
        <v>0</v>
      </c>
      <c r="AH134" s="178">
        <v>108698.51</v>
      </c>
      <c r="AI134" s="178">
        <v>0</v>
      </c>
      <c r="AJ134" s="178"/>
      <c r="AK134" s="178"/>
      <c r="AL134" s="178"/>
    </row>
    <row r="135" spans="1:38" ht="16.350000000000001" customHeight="1">
      <c r="A135" s="177" t="s">
        <v>490</v>
      </c>
      <c r="B135" s="178">
        <v>0</v>
      </c>
      <c r="C135" s="178">
        <v>0</v>
      </c>
      <c r="D135" s="178">
        <v>0</v>
      </c>
      <c r="E135" s="178">
        <v>0</v>
      </c>
      <c r="F135" s="178">
        <v>0</v>
      </c>
      <c r="G135" s="178">
        <v>0</v>
      </c>
      <c r="H135" s="178">
        <v>0</v>
      </c>
      <c r="I135" s="178">
        <v>0</v>
      </c>
      <c r="J135" s="178">
        <v>0</v>
      </c>
      <c r="K135" s="178">
        <v>0</v>
      </c>
      <c r="L135" s="178">
        <v>0</v>
      </c>
      <c r="M135" s="178">
        <v>0</v>
      </c>
      <c r="N135" s="178">
        <v>0</v>
      </c>
      <c r="O135" s="178">
        <v>0</v>
      </c>
      <c r="P135" s="178">
        <v>0</v>
      </c>
      <c r="Q135" s="178">
        <v>0</v>
      </c>
      <c r="R135" s="178">
        <v>0</v>
      </c>
      <c r="S135" s="178">
        <v>0</v>
      </c>
      <c r="T135" s="178">
        <v>0</v>
      </c>
      <c r="U135" s="178">
        <v>0</v>
      </c>
      <c r="V135" s="178">
        <v>0</v>
      </c>
      <c r="W135" s="178">
        <v>0</v>
      </c>
      <c r="X135" s="178">
        <v>0</v>
      </c>
      <c r="Y135" s="178">
        <v>0</v>
      </c>
      <c r="Z135" s="178">
        <v>0</v>
      </c>
      <c r="AA135" s="178">
        <v>0</v>
      </c>
      <c r="AB135" s="178">
        <v>0</v>
      </c>
      <c r="AC135" s="178">
        <v>0</v>
      </c>
      <c r="AD135" s="178">
        <v>0</v>
      </c>
      <c r="AE135" s="178">
        <v>0</v>
      </c>
      <c r="AF135" s="178">
        <v>0</v>
      </c>
      <c r="AG135" s="178">
        <v>0</v>
      </c>
      <c r="AH135" s="178">
        <v>0</v>
      </c>
      <c r="AI135" s="178">
        <v>0</v>
      </c>
      <c r="AJ135" s="178"/>
      <c r="AK135" s="178"/>
      <c r="AL135" s="178"/>
    </row>
    <row r="136" spans="1:38" ht="16.350000000000001" customHeight="1">
      <c r="A136" s="177" t="s">
        <v>491</v>
      </c>
      <c r="B136" s="178">
        <v>0</v>
      </c>
      <c r="C136" s="178">
        <v>0</v>
      </c>
      <c r="D136" s="178">
        <v>0</v>
      </c>
      <c r="E136" s="178">
        <v>0</v>
      </c>
      <c r="F136" s="178">
        <v>0</v>
      </c>
      <c r="G136" s="178">
        <v>0</v>
      </c>
      <c r="H136" s="178">
        <v>0</v>
      </c>
      <c r="I136" s="178">
        <v>0</v>
      </c>
      <c r="J136" s="178">
        <v>0</v>
      </c>
      <c r="K136" s="178">
        <v>0</v>
      </c>
      <c r="L136" s="178">
        <v>0</v>
      </c>
      <c r="M136" s="178">
        <v>0</v>
      </c>
      <c r="N136" s="178">
        <v>0</v>
      </c>
      <c r="O136" s="178">
        <v>0</v>
      </c>
      <c r="P136" s="178">
        <v>0</v>
      </c>
      <c r="Q136" s="178">
        <v>0</v>
      </c>
      <c r="R136" s="178">
        <v>0</v>
      </c>
      <c r="S136" s="178">
        <v>0</v>
      </c>
      <c r="T136" s="178">
        <v>0</v>
      </c>
      <c r="U136" s="178">
        <v>0</v>
      </c>
      <c r="V136" s="178">
        <v>0</v>
      </c>
      <c r="W136" s="178">
        <v>0</v>
      </c>
      <c r="X136" s="178">
        <v>0</v>
      </c>
      <c r="Y136" s="178">
        <v>0</v>
      </c>
      <c r="Z136" s="178">
        <v>0</v>
      </c>
      <c r="AA136" s="178">
        <v>0</v>
      </c>
      <c r="AB136" s="178">
        <v>0</v>
      </c>
      <c r="AC136" s="178">
        <v>0</v>
      </c>
      <c r="AD136" s="178">
        <v>0</v>
      </c>
      <c r="AE136" s="178">
        <v>0</v>
      </c>
      <c r="AF136" s="178">
        <v>0</v>
      </c>
      <c r="AG136" s="178">
        <v>0</v>
      </c>
      <c r="AH136" s="178">
        <v>0</v>
      </c>
      <c r="AI136" s="178">
        <v>0</v>
      </c>
      <c r="AJ136" s="178"/>
      <c r="AK136" s="178"/>
      <c r="AL136" s="178"/>
    </row>
    <row r="137" spans="1:38" ht="16.350000000000001" customHeight="1">
      <c r="A137" s="177" t="s">
        <v>492</v>
      </c>
      <c r="B137" s="178">
        <v>0</v>
      </c>
      <c r="C137" s="178">
        <v>0</v>
      </c>
      <c r="D137" s="178">
        <v>0</v>
      </c>
      <c r="E137" s="178">
        <v>0</v>
      </c>
      <c r="F137" s="178">
        <v>0</v>
      </c>
      <c r="G137" s="178">
        <v>0</v>
      </c>
      <c r="H137" s="178">
        <v>0</v>
      </c>
      <c r="I137" s="178">
        <v>0</v>
      </c>
      <c r="J137" s="178">
        <v>0</v>
      </c>
      <c r="K137" s="178">
        <v>0</v>
      </c>
      <c r="L137" s="178">
        <v>0</v>
      </c>
      <c r="M137" s="178">
        <v>0</v>
      </c>
      <c r="N137" s="178">
        <v>0</v>
      </c>
      <c r="O137" s="178">
        <v>0</v>
      </c>
      <c r="P137" s="178">
        <v>0</v>
      </c>
      <c r="Q137" s="178">
        <v>0</v>
      </c>
      <c r="R137" s="178">
        <v>0</v>
      </c>
      <c r="S137" s="178">
        <v>0</v>
      </c>
      <c r="T137" s="178">
        <v>0</v>
      </c>
      <c r="U137" s="178">
        <v>0</v>
      </c>
      <c r="V137" s="178">
        <v>0</v>
      </c>
      <c r="W137" s="178">
        <v>0</v>
      </c>
      <c r="X137" s="178">
        <v>0</v>
      </c>
      <c r="Y137" s="178">
        <v>0</v>
      </c>
      <c r="Z137" s="178">
        <v>0</v>
      </c>
      <c r="AA137" s="178">
        <v>0</v>
      </c>
      <c r="AB137" s="178">
        <v>0</v>
      </c>
      <c r="AC137" s="178">
        <v>0</v>
      </c>
      <c r="AD137" s="178">
        <v>0</v>
      </c>
      <c r="AE137" s="178">
        <v>0</v>
      </c>
      <c r="AF137" s="178">
        <v>0</v>
      </c>
      <c r="AG137" s="178">
        <v>0</v>
      </c>
      <c r="AH137" s="178">
        <v>0</v>
      </c>
      <c r="AI137" s="178">
        <v>0</v>
      </c>
      <c r="AJ137" s="178"/>
      <c r="AK137" s="178"/>
      <c r="AL137" s="178"/>
    </row>
    <row r="138" spans="1:38" ht="16.350000000000001" customHeight="1">
      <c r="A138" s="177" t="s">
        <v>493</v>
      </c>
      <c r="B138" s="178">
        <v>0</v>
      </c>
      <c r="C138" s="178">
        <v>0</v>
      </c>
      <c r="D138" s="178">
        <v>0</v>
      </c>
      <c r="E138" s="178">
        <v>0</v>
      </c>
      <c r="F138" s="178">
        <v>0</v>
      </c>
      <c r="G138" s="178">
        <v>0</v>
      </c>
      <c r="H138" s="178">
        <v>0</v>
      </c>
      <c r="I138" s="178">
        <v>0</v>
      </c>
      <c r="J138" s="178">
        <v>0</v>
      </c>
      <c r="K138" s="178">
        <v>0</v>
      </c>
      <c r="L138" s="178">
        <v>0</v>
      </c>
      <c r="M138" s="178">
        <v>0</v>
      </c>
      <c r="N138" s="178">
        <v>0</v>
      </c>
      <c r="O138" s="178">
        <v>0</v>
      </c>
      <c r="P138" s="178">
        <v>0</v>
      </c>
      <c r="Q138" s="178">
        <v>0</v>
      </c>
      <c r="R138" s="178">
        <v>0</v>
      </c>
      <c r="S138" s="178">
        <v>0</v>
      </c>
      <c r="T138" s="178">
        <v>0</v>
      </c>
      <c r="U138" s="178">
        <v>0</v>
      </c>
      <c r="V138" s="178">
        <v>0</v>
      </c>
      <c r="W138" s="178">
        <v>0</v>
      </c>
      <c r="X138" s="178">
        <v>0</v>
      </c>
      <c r="Y138" s="178">
        <v>0</v>
      </c>
      <c r="Z138" s="178">
        <v>0</v>
      </c>
      <c r="AA138" s="178">
        <v>0</v>
      </c>
      <c r="AB138" s="178">
        <v>0</v>
      </c>
      <c r="AC138" s="178">
        <v>0</v>
      </c>
      <c r="AD138" s="178">
        <v>0</v>
      </c>
      <c r="AE138" s="178">
        <v>0</v>
      </c>
      <c r="AF138" s="178">
        <v>0</v>
      </c>
      <c r="AG138" s="178">
        <v>0</v>
      </c>
      <c r="AH138" s="178">
        <v>0</v>
      </c>
      <c r="AI138" s="178">
        <v>0</v>
      </c>
      <c r="AJ138" s="178"/>
      <c r="AK138" s="178"/>
      <c r="AL138" s="178"/>
    </row>
    <row r="139" spans="1:38" ht="16.350000000000001" customHeight="1">
      <c r="A139" s="177" t="s">
        <v>494</v>
      </c>
      <c r="B139" s="178">
        <v>0</v>
      </c>
      <c r="C139" s="178">
        <v>0</v>
      </c>
      <c r="D139" s="178">
        <v>0</v>
      </c>
      <c r="E139" s="178">
        <v>0</v>
      </c>
      <c r="F139" s="178">
        <v>0</v>
      </c>
      <c r="G139" s="178">
        <v>0</v>
      </c>
      <c r="H139" s="178">
        <v>0</v>
      </c>
      <c r="I139" s="178">
        <v>0</v>
      </c>
      <c r="J139" s="178">
        <v>0</v>
      </c>
      <c r="K139" s="178">
        <v>0</v>
      </c>
      <c r="L139" s="178">
        <v>0</v>
      </c>
      <c r="M139" s="178">
        <v>0</v>
      </c>
      <c r="N139" s="178">
        <v>0</v>
      </c>
      <c r="O139" s="178">
        <v>0</v>
      </c>
      <c r="P139" s="178">
        <v>0</v>
      </c>
      <c r="Q139" s="178">
        <v>0</v>
      </c>
      <c r="R139" s="178">
        <v>0</v>
      </c>
      <c r="S139" s="178">
        <v>0</v>
      </c>
      <c r="T139" s="178">
        <v>0</v>
      </c>
      <c r="U139" s="178">
        <v>0</v>
      </c>
      <c r="V139" s="178">
        <v>0</v>
      </c>
      <c r="W139" s="178">
        <v>0</v>
      </c>
      <c r="X139" s="178">
        <v>0</v>
      </c>
      <c r="Y139" s="178">
        <v>0</v>
      </c>
      <c r="Z139" s="178">
        <v>0</v>
      </c>
      <c r="AA139" s="178">
        <v>0</v>
      </c>
      <c r="AB139" s="178">
        <v>0</v>
      </c>
      <c r="AC139" s="178">
        <v>0</v>
      </c>
      <c r="AD139" s="178">
        <v>0</v>
      </c>
      <c r="AE139" s="178">
        <v>0</v>
      </c>
      <c r="AF139" s="178">
        <v>0</v>
      </c>
      <c r="AG139" s="178">
        <v>0</v>
      </c>
      <c r="AH139" s="178">
        <v>0</v>
      </c>
      <c r="AI139" s="178">
        <v>0</v>
      </c>
      <c r="AJ139" s="178"/>
      <c r="AK139" s="178"/>
      <c r="AL139" s="178"/>
    </row>
    <row r="140" spans="1:38" ht="16.350000000000001" customHeight="1">
      <c r="A140" s="177" t="s">
        <v>495</v>
      </c>
      <c r="B140" s="178">
        <v>0</v>
      </c>
      <c r="C140" s="178">
        <v>0</v>
      </c>
      <c r="D140" s="178">
        <v>0</v>
      </c>
      <c r="E140" s="178">
        <v>0</v>
      </c>
      <c r="F140" s="178">
        <v>0</v>
      </c>
      <c r="G140" s="178">
        <v>0</v>
      </c>
      <c r="H140" s="178">
        <v>0</v>
      </c>
      <c r="I140" s="178">
        <v>0</v>
      </c>
      <c r="J140" s="178">
        <v>0</v>
      </c>
      <c r="K140" s="178">
        <v>0</v>
      </c>
      <c r="L140" s="178">
        <v>0</v>
      </c>
      <c r="M140" s="178">
        <v>0</v>
      </c>
      <c r="N140" s="178">
        <v>0</v>
      </c>
      <c r="O140" s="178">
        <v>0</v>
      </c>
      <c r="P140" s="178">
        <v>0</v>
      </c>
      <c r="Q140" s="178">
        <v>0</v>
      </c>
      <c r="R140" s="178">
        <v>0</v>
      </c>
      <c r="S140" s="178">
        <v>0</v>
      </c>
      <c r="T140" s="178">
        <v>0</v>
      </c>
      <c r="U140" s="178">
        <v>0</v>
      </c>
      <c r="V140" s="178">
        <v>0</v>
      </c>
      <c r="W140" s="178">
        <v>0</v>
      </c>
      <c r="X140" s="178">
        <v>0</v>
      </c>
      <c r="Y140" s="178">
        <v>0</v>
      </c>
      <c r="Z140" s="178">
        <v>0</v>
      </c>
      <c r="AA140" s="178">
        <v>0</v>
      </c>
      <c r="AB140" s="178">
        <v>0</v>
      </c>
      <c r="AC140" s="178">
        <v>0</v>
      </c>
      <c r="AD140" s="178">
        <v>0</v>
      </c>
      <c r="AE140" s="178">
        <v>0</v>
      </c>
      <c r="AF140" s="178">
        <v>0</v>
      </c>
      <c r="AG140" s="178">
        <v>0</v>
      </c>
      <c r="AH140" s="178">
        <v>0</v>
      </c>
      <c r="AI140" s="178">
        <v>0</v>
      </c>
      <c r="AJ140" s="178"/>
      <c r="AK140" s="178"/>
      <c r="AL140" s="178"/>
    </row>
    <row r="141" spans="1:38" ht="16.350000000000001" customHeight="1">
      <c r="A141" s="177" t="s">
        <v>496</v>
      </c>
      <c r="B141" s="178">
        <v>0</v>
      </c>
      <c r="C141" s="178">
        <v>0</v>
      </c>
      <c r="D141" s="178">
        <v>0</v>
      </c>
      <c r="E141" s="178">
        <v>0</v>
      </c>
      <c r="F141" s="178">
        <v>0</v>
      </c>
      <c r="G141" s="178">
        <v>0</v>
      </c>
      <c r="H141" s="178">
        <v>0</v>
      </c>
      <c r="I141" s="178">
        <v>0</v>
      </c>
      <c r="J141" s="178">
        <v>0</v>
      </c>
      <c r="K141" s="178">
        <v>0</v>
      </c>
      <c r="L141" s="178">
        <v>0</v>
      </c>
      <c r="M141" s="178">
        <v>0</v>
      </c>
      <c r="N141" s="178">
        <v>0</v>
      </c>
      <c r="O141" s="178">
        <v>0</v>
      </c>
      <c r="P141" s="178">
        <v>0</v>
      </c>
      <c r="Q141" s="178">
        <v>0</v>
      </c>
      <c r="R141" s="178">
        <v>0</v>
      </c>
      <c r="S141" s="178">
        <v>0</v>
      </c>
      <c r="T141" s="178">
        <v>0</v>
      </c>
      <c r="U141" s="178">
        <v>0</v>
      </c>
      <c r="V141" s="178">
        <v>0</v>
      </c>
      <c r="W141" s="178">
        <v>0</v>
      </c>
      <c r="X141" s="178">
        <v>0</v>
      </c>
      <c r="Y141" s="178">
        <v>0</v>
      </c>
      <c r="Z141" s="178">
        <v>0</v>
      </c>
      <c r="AA141" s="178">
        <v>0</v>
      </c>
      <c r="AB141" s="178">
        <v>0</v>
      </c>
      <c r="AC141" s="178">
        <v>0</v>
      </c>
      <c r="AD141" s="178">
        <v>0</v>
      </c>
      <c r="AE141" s="178">
        <v>0</v>
      </c>
      <c r="AF141" s="178">
        <v>0</v>
      </c>
      <c r="AG141" s="178">
        <v>0</v>
      </c>
      <c r="AH141" s="178">
        <v>0</v>
      </c>
      <c r="AI141" s="178">
        <v>0</v>
      </c>
      <c r="AJ141" s="178"/>
      <c r="AK141" s="178"/>
      <c r="AL141" s="178"/>
    </row>
    <row r="142" spans="1:38" ht="16.350000000000001" customHeight="1">
      <c r="A142" s="177" t="s">
        <v>497</v>
      </c>
      <c r="B142" s="178">
        <v>0</v>
      </c>
      <c r="C142" s="178">
        <v>0</v>
      </c>
      <c r="D142" s="178">
        <v>0</v>
      </c>
      <c r="E142" s="178">
        <v>0</v>
      </c>
      <c r="F142" s="178">
        <v>0</v>
      </c>
      <c r="G142" s="178">
        <v>0</v>
      </c>
      <c r="H142" s="178">
        <v>0</v>
      </c>
      <c r="I142" s="178">
        <v>0</v>
      </c>
      <c r="J142" s="178">
        <v>0</v>
      </c>
      <c r="K142" s="178">
        <v>0</v>
      </c>
      <c r="L142" s="178">
        <v>0</v>
      </c>
      <c r="M142" s="178">
        <v>0</v>
      </c>
      <c r="N142" s="178">
        <v>0</v>
      </c>
      <c r="O142" s="178">
        <v>0</v>
      </c>
      <c r="P142" s="178">
        <v>0</v>
      </c>
      <c r="Q142" s="178">
        <v>0</v>
      </c>
      <c r="R142" s="178">
        <v>0</v>
      </c>
      <c r="S142" s="178">
        <v>0</v>
      </c>
      <c r="T142" s="178">
        <v>0</v>
      </c>
      <c r="U142" s="178">
        <v>0</v>
      </c>
      <c r="V142" s="178">
        <v>0</v>
      </c>
      <c r="W142" s="178">
        <v>0</v>
      </c>
      <c r="X142" s="178">
        <v>0</v>
      </c>
      <c r="Y142" s="178">
        <v>0</v>
      </c>
      <c r="Z142" s="178">
        <v>0</v>
      </c>
      <c r="AA142" s="178">
        <v>0</v>
      </c>
      <c r="AB142" s="178">
        <v>0</v>
      </c>
      <c r="AC142" s="178">
        <v>0</v>
      </c>
      <c r="AD142" s="178">
        <v>0</v>
      </c>
      <c r="AE142" s="178">
        <v>0</v>
      </c>
      <c r="AF142" s="178">
        <v>0</v>
      </c>
      <c r="AG142" s="178">
        <v>0</v>
      </c>
      <c r="AH142" s="178">
        <v>0</v>
      </c>
      <c r="AI142" s="178">
        <v>0</v>
      </c>
      <c r="AJ142" s="178"/>
      <c r="AK142" s="178"/>
      <c r="AL142" s="178"/>
    </row>
    <row r="143" spans="1:38" ht="16.350000000000001" customHeight="1">
      <c r="A143" s="177" t="s">
        <v>498</v>
      </c>
      <c r="B143" s="178">
        <v>0</v>
      </c>
      <c r="C143" s="178">
        <v>0</v>
      </c>
      <c r="D143" s="178">
        <v>0</v>
      </c>
      <c r="E143" s="178">
        <v>0</v>
      </c>
      <c r="F143" s="178">
        <v>0</v>
      </c>
      <c r="G143" s="178">
        <v>0</v>
      </c>
      <c r="H143" s="178">
        <v>0</v>
      </c>
      <c r="I143" s="178">
        <v>0</v>
      </c>
      <c r="J143" s="178">
        <v>0</v>
      </c>
      <c r="K143" s="178">
        <v>0</v>
      </c>
      <c r="L143" s="178">
        <v>0</v>
      </c>
      <c r="M143" s="178">
        <v>0</v>
      </c>
      <c r="N143" s="178">
        <v>0</v>
      </c>
      <c r="O143" s="178">
        <v>0</v>
      </c>
      <c r="P143" s="178">
        <v>0</v>
      </c>
      <c r="Q143" s="178">
        <v>0</v>
      </c>
      <c r="R143" s="178">
        <v>0</v>
      </c>
      <c r="S143" s="178">
        <v>0</v>
      </c>
      <c r="T143" s="178">
        <v>0</v>
      </c>
      <c r="U143" s="178">
        <v>0</v>
      </c>
      <c r="V143" s="178">
        <v>0</v>
      </c>
      <c r="W143" s="178">
        <v>0</v>
      </c>
      <c r="X143" s="178">
        <v>0</v>
      </c>
      <c r="Y143" s="178">
        <v>0</v>
      </c>
      <c r="Z143" s="178">
        <v>0</v>
      </c>
      <c r="AA143" s="178">
        <v>0</v>
      </c>
      <c r="AB143" s="178">
        <v>0</v>
      </c>
      <c r="AC143" s="178">
        <v>0</v>
      </c>
      <c r="AD143" s="178">
        <v>0</v>
      </c>
      <c r="AE143" s="178">
        <v>0</v>
      </c>
      <c r="AF143" s="178">
        <v>0</v>
      </c>
      <c r="AG143" s="178">
        <v>0</v>
      </c>
      <c r="AH143" s="178">
        <v>0</v>
      </c>
      <c r="AI143" s="178">
        <v>0</v>
      </c>
      <c r="AJ143" s="178"/>
      <c r="AK143" s="178"/>
      <c r="AL143" s="178"/>
    </row>
    <row r="144" spans="1:38" ht="16.350000000000001" customHeight="1">
      <c r="A144" s="177" t="s">
        <v>499</v>
      </c>
      <c r="B144" s="178">
        <v>0</v>
      </c>
      <c r="C144" s="178">
        <v>0</v>
      </c>
      <c r="D144" s="178">
        <v>0</v>
      </c>
      <c r="E144" s="178">
        <v>0</v>
      </c>
      <c r="F144" s="178">
        <v>0</v>
      </c>
      <c r="G144" s="178">
        <v>0</v>
      </c>
      <c r="H144" s="178">
        <v>0</v>
      </c>
      <c r="I144" s="178">
        <v>0</v>
      </c>
      <c r="J144" s="178">
        <v>0</v>
      </c>
      <c r="K144" s="178">
        <v>0</v>
      </c>
      <c r="L144" s="178">
        <v>0</v>
      </c>
      <c r="M144" s="178">
        <v>0</v>
      </c>
      <c r="N144" s="178">
        <v>0</v>
      </c>
      <c r="O144" s="178">
        <v>0</v>
      </c>
      <c r="P144" s="178">
        <v>0</v>
      </c>
      <c r="Q144" s="178">
        <v>0</v>
      </c>
      <c r="R144" s="178">
        <v>0</v>
      </c>
      <c r="S144" s="178">
        <v>0</v>
      </c>
      <c r="T144" s="178">
        <v>0</v>
      </c>
      <c r="U144" s="178">
        <v>0</v>
      </c>
      <c r="V144" s="178">
        <v>0</v>
      </c>
      <c r="W144" s="178">
        <v>0</v>
      </c>
      <c r="X144" s="178">
        <v>0</v>
      </c>
      <c r="Y144" s="178">
        <v>0</v>
      </c>
      <c r="Z144" s="178">
        <v>0</v>
      </c>
      <c r="AA144" s="178">
        <v>0</v>
      </c>
      <c r="AB144" s="178">
        <v>0</v>
      </c>
      <c r="AC144" s="178">
        <v>0</v>
      </c>
      <c r="AD144" s="178">
        <v>0</v>
      </c>
      <c r="AE144" s="178">
        <v>0</v>
      </c>
      <c r="AF144" s="178">
        <v>0</v>
      </c>
      <c r="AG144" s="178">
        <v>0</v>
      </c>
      <c r="AH144" s="178">
        <v>0</v>
      </c>
      <c r="AI144" s="178">
        <v>0</v>
      </c>
      <c r="AJ144" s="178"/>
      <c r="AK144" s="178"/>
      <c r="AL144" s="178"/>
    </row>
    <row r="145" spans="1:38" ht="16.350000000000001" customHeight="1">
      <c r="A145" s="177" t="s">
        <v>500</v>
      </c>
      <c r="B145" s="178">
        <v>0</v>
      </c>
      <c r="C145" s="178">
        <v>0</v>
      </c>
      <c r="D145" s="178">
        <v>0</v>
      </c>
      <c r="E145" s="178">
        <v>0</v>
      </c>
      <c r="F145" s="178">
        <v>0</v>
      </c>
      <c r="G145" s="178">
        <v>0</v>
      </c>
      <c r="H145" s="178">
        <v>0</v>
      </c>
      <c r="I145" s="178">
        <v>0</v>
      </c>
      <c r="J145" s="178">
        <v>0</v>
      </c>
      <c r="K145" s="178">
        <v>0</v>
      </c>
      <c r="L145" s="178">
        <v>0</v>
      </c>
      <c r="M145" s="178">
        <v>0</v>
      </c>
      <c r="N145" s="178">
        <v>0</v>
      </c>
      <c r="O145" s="178">
        <v>0</v>
      </c>
      <c r="P145" s="178">
        <v>0</v>
      </c>
      <c r="Q145" s="178">
        <v>0</v>
      </c>
      <c r="R145" s="178">
        <v>0</v>
      </c>
      <c r="S145" s="178">
        <v>0</v>
      </c>
      <c r="T145" s="178">
        <v>0</v>
      </c>
      <c r="U145" s="178">
        <v>0</v>
      </c>
      <c r="V145" s="178">
        <v>0</v>
      </c>
      <c r="W145" s="178">
        <v>0</v>
      </c>
      <c r="X145" s="178">
        <v>0</v>
      </c>
      <c r="Y145" s="178">
        <v>0</v>
      </c>
      <c r="Z145" s="178">
        <v>0</v>
      </c>
      <c r="AA145" s="178">
        <v>0</v>
      </c>
      <c r="AB145" s="178">
        <v>0</v>
      </c>
      <c r="AC145" s="178">
        <v>0</v>
      </c>
      <c r="AD145" s="178">
        <v>0</v>
      </c>
      <c r="AE145" s="178">
        <v>0</v>
      </c>
      <c r="AF145" s="178">
        <v>0</v>
      </c>
      <c r="AG145" s="178">
        <v>0</v>
      </c>
      <c r="AH145" s="178">
        <v>0</v>
      </c>
      <c r="AI145" s="178">
        <v>0</v>
      </c>
      <c r="AJ145" s="178"/>
      <c r="AK145" s="178"/>
      <c r="AL145" s="178"/>
    </row>
    <row r="146" spans="1:38" ht="16.350000000000001" customHeight="1">
      <c r="A146" s="177" t="s">
        <v>501</v>
      </c>
      <c r="B146" s="178">
        <v>0</v>
      </c>
      <c r="C146" s="178">
        <v>0</v>
      </c>
      <c r="D146" s="178">
        <v>0</v>
      </c>
      <c r="E146" s="178">
        <v>0</v>
      </c>
      <c r="F146" s="178">
        <v>0</v>
      </c>
      <c r="G146" s="178">
        <v>0</v>
      </c>
      <c r="H146" s="178">
        <v>0</v>
      </c>
      <c r="I146" s="178">
        <v>0</v>
      </c>
      <c r="J146" s="178">
        <v>0</v>
      </c>
      <c r="K146" s="178">
        <v>0</v>
      </c>
      <c r="L146" s="178">
        <v>0</v>
      </c>
      <c r="M146" s="178">
        <v>0</v>
      </c>
      <c r="N146" s="178">
        <v>0</v>
      </c>
      <c r="O146" s="178">
        <v>0</v>
      </c>
      <c r="P146" s="178">
        <v>0</v>
      </c>
      <c r="Q146" s="178">
        <v>0</v>
      </c>
      <c r="R146" s="178">
        <v>0</v>
      </c>
      <c r="S146" s="178">
        <v>0</v>
      </c>
      <c r="T146" s="178">
        <v>0</v>
      </c>
      <c r="U146" s="178">
        <v>0</v>
      </c>
      <c r="V146" s="178">
        <v>0</v>
      </c>
      <c r="W146" s="178">
        <v>0</v>
      </c>
      <c r="X146" s="178">
        <v>0</v>
      </c>
      <c r="Y146" s="178">
        <v>0</v>
      </c>
      <c r="Z146" s="178">
        <v>0</v>
      </c>
      <c r="AA146" s="178">
        <v>0</v>
      </c>
      <c r="AB146" s="178">
        <v>0</v>
      </c>
      <c r="AC146" s="178">
        <v>0</v>
      </c>
      <c r="AD146" s="178">
        <v>0</v>
      </c>
      <c r="AE146" s="178">
        <v>0</v>
      </c>
      <c r="AF146" s="178">
        <v>0</v>
      </c>
      <c r="AG146" s="178">
        <v>0</v>
      </c>
      <c r="AH146" s="178">
        <v>0</v>
      </c>
      <c r="AI146" s="178">
        <v>0</v>
      </c>
      <c r="AJ146" s="178"/>
      <c r="AK146" s="178"/>
      <c r="AL146" s="178"/>
    </row>
    <row r="147" spans="1:38" ht="16.350000000000001" customHeight="1">
      <c r="A147" s="177" t="s">
        <v>502</v>
      </c>
      <c r="B147" s="178">
        <v>0</v>
      </c>
      <c r="C147" s="178">
        <v>0</v>
      </c>
      <c r="D147" s="178">
        <v>0</v>
      </c>
      <c r="E147" s="178">
        <v>0</v>
      </c>
      <c r="F147" s="178">
        <v>0</v>
      </c>
      <c r="G147" s="178">
        <v>0</v>
      </c>
      <c r="H147" s="178">
        <v>0</v>
      </c>
      <c r="I147" s="178">
        <v>0</v>
      </c>
      <c r="J147" s="178">
        <v>0</v>
      </c>
      <c r="K147" s="178">
        <v>0</v>
      </c>
      <c r="L147" s="178">
        <v>5833333.3300000001</v>
      </c>
      <c r="M147" s="178">
        <v>0</v>
      </c>
      <c r="N147" s="178">
        <v>0</v>
      </c>
      <c r="O147" s="178">
        <v>0</v>
      </c>
      <c r="P147" s="178">
        <v>0</v>
      </c>
      <c r="Q147" s="178">
        <v>0</v>
      </c>
      <c r="R147" s="178">
        <v>0</v>
      </c>
      <c r="S147" s="178">
        <v>0</v>
      </c>
      <c r="T147" s="178">
        <v>0</v>
      </c>
      <c r="U147" s="178">
        <v>0</v>
      </c>
      <c r="V147" s="178">
        <v>0</v>
      </c>
      <c r="W147" s="178">
        <v>0</v>
      </c>
      <c r="X147" s="178">
        <v>0</v>
      </c>
      <c r="Y147" s="178">
        <v>0</v>
      </c>
      <c r="Z147" s="178">
        <v>0</v>
      </c>
      <c r="AA147" s="178">
        <v>0</v>
      </c>
      <c r="AB147" s="178">
        <v>0</v>
      </c>
      <c r="AC147" s="178">
        <v>0</v>
      </c>
      <c r="AD147" s="178">
        <v>0</v>
      </c>
      <c r="AE147" s="178">
        <v>0</v>
      </c>
      <c r="AF147" s="178">
        <v>0</v>
      </c>
      <c r="AG147" s="178">
        <v>0</v>
      </c>
      <c r="AH147" s="178">
        <v>5833333.3300000001</v>
      </c>
      <c r="AI147" s="178">
        <v>0</v>
      </c>
      <c r="AJ147" s="178"/>
      <c r="AK147" s="178"/>
      <c r="AL147" s="178"/>
    </row>
    <row r="148" spans="1:38" ht="16.350000000000001" customHeight="1">
      <c r="A148" s="177" t="s">
        <v>503</v>
      </c>
      <c r="B148" s="178">
        <v>0</v>
      </c>
      <c r="C148" s="178">
        <v>0</v>
      </c>
      <c r="D148" s="178">
        <v>0</v>
      </c>
      <c r="E148" s="178">
        <v>0</v>
      </c>
      <c r="F148" s="178">
        <v>0</v>
      </c>
      <c r="G148" s="178">
        <v>0</v>
      </c>
      <c r="H148" s="178">
        <v>0</v>
      </c>
      <c r="I148" s="178">
        <v>0</v>
      </c>
      <c r="J148" s="178">
        <v>0</v>
      </c>
      <c r="K148" s="178">
        <v>0</v>
      </c>
      <c r="L148" s="178">
        <v>0</v>
      </c>
      <c r="M148" s="178">
        <v>0</v>
      </c>
      <c r="N148" s="178">
        <v>0</v>
      </c>
      <c r="O148" s="178">
        <v>0</v>
      </c>
      <c r="P148" s="178">
        <v>0</v>
      </c>
      <c r="Q148" s="178">
        <v>0</v>
      </c>
      <c r="R148" s="178">
        <v>0</v>
      </c>
      <c r="S148" s="178">
        <v>0</v>
      </c>
      <c r="T148" s="178">
        <v>0</v>
      </c>
      <c r="U148" s="178">
        <v>0</v>
      </c>
      <c r="V148" s="178">
        <v>0</v>
      </c>
      <c r="W148" s="178">
        <v>0</v>
      </c>
      <c r="X148" s="178">
        <v>0</v>
      </c>
      <c r="Y148" s="178">
        <v>0</v>
      </c>
      <c r="Z148" s="178">
        <v>0</v>
      </c>
      <c r="AA148" s="178">
        <v>0</v>
      </c>
      <c r="AB148" s="178">
        <v>0</v>
      </c>
      <c r="AC148" s="178">
        <v>0</v>
      </c>
      <c r="AD148" s="178">
        <v>0</v>
      </c>
      <c r="AE148" s="178">
        <v>0</v>
      </c>
      <c r="AF148" s="178">
        <v>0</v>
      </c>
      <c r="AG148" s="178">
        <v>0</v>
      </c>
      <c r="AH148" s="178">
        <v>0</v>
      </c>
      <c r="AI148" s="178">
        <v>0</v>
      </c>
      <c r="AJ148" s="178"/>
      <c r="AK148" s="178"/>
      <c r="AL148" s="178"/>
    </row>
    <row r="149" spans="1:38" ht="16.350000000000001" customHeight="1">
      <c r="A149" s="177" t="s">
        <v>504</v>
      </c>
      <c r="B149" s="178">
        <v>0</v>
      </c>
      <c r="C149" s="178">
        <v>0</v>
      </c>
      <c r="D149" s="178">
        <v>0</v>
      </c>
      <c r="E149" s="178">
        <v>0</v>
      </c>
      <c r="F149" s="178">
        <v>0</v>
      </c>
      <c r="G149" s="178">
        <v>0</v>
      </c>
      <c r="H149" s="178">
        <v>0</v>
      </c>
      <c r="I149" s="178">
        <v>0</v>
      </c>
      <c r="J149" s="178">
        <v>0</v>
      </c>
      <c r="K149" s="178">
        <v>0</v>
      </c>
      <c r="L149" s="178">
        <v>0</v>
      </c>
      <c r="M149" s="178">
        <v>0</v>
      </c>
      <c r="N149" s="178">
        <v>0</v>
      </c>
      <c r="O149" s="178">
        <v>0</v>
      </c>
      <c r="P149" s="178">
        <v>0</v>
      </c>
      <c r="Q149" s="178">
        <v>0</v>
      </c>
      <c r="R149" s="178">
        <v>0</v>
      </c>
      <c r="S149" s="178">
        <v>0</v>
      </c>
      <c r="T149" s="178">
        <v>0</v>
      </c>
      <c r="U149" s="178">
        <v>0</v>
      </c>
      <c r="V149" s="178">
        <v>0</v>
      </c>
      <c r="W149" s="178">
        <v>0</v>
      </c>
      <c r="X149" s="178">
        <v>0</v>
      </c>
      <c r="Y149" s="178">
        <v>0</v>
      </c>
      <c r="Z149" s="178">
        <v>0</v>
      </c>
      <c r="AA149" s="178">
        <v>0</v>
      </c>
      <c r="AB149" s="178">
        <v>0</v>
      </c>
      <c r="AC149" s="178">
        <v>0</v>
      </c>
      <c r="AD149" s="178">
        <v>0</v>
      </c>
      <c r="AE149" s="178">
        <v>0</v>
      </c>
      <c r="AF149" s="178">
        <v>0</v>
      </c>
      <c r="AG149" s="178">
        <v>0</v>
      </c>
      <c r="AH149" s="178">
        <v>-76514.759999999995</v>
      </c>
      <c r="AI149" s="178">
        <v>76514.759999999995</v>
      </c>
      <c r="AJ149" s="178"/>
      <c r="AK149" s="178"/>
      <c r="AL149" s="178"/>
    </row>
    <row r="150" spans="1:38" ht="16.350000000000001" customHeight="1">
      <c r="A150" s="177" t="s">
        <v>505</v>
      </c>
      <c r="B150" s="178">
        <v>0</v>
      </c>
      <c r="C150" s="178">
        <v>0</v>
      </c>
      <c r="D150" s="178">
        <v>0</v>
      </c>
      <c r="E150" s="178">
        <v>0</v>
      </c>
      <c r="F150" s="178">
        <v>0</v>
      </c>
      <c r="G150" s="178">
        <v>0</v>
      </c>
      <c r="H150" s="178">
        <v>0</v>
      </c>
      <c r="I150" s="178">
        <v>0</v>
      </c>
      <c r="J150" s="178">
        <v>0</v>
      </c>
      <c r="K150" s="178">
        <v>0</v>
      </c>
      <c r="L150" s="178">
        <v>0</v>
      </c>
      <c r="M150" s="178">
        <v>0</v>
      </c>
      <c r="N150" s="178">
        <v>0</v>
      </c>
      <c r="O150" s="178">
        <v>0</v>
      </c>
      <c r="P150" s="178">
        <v>0</v>
      </c>
      <c r="Q150" s="178">
        <v>0</v>
      </c>
      <c r="R150" s="178">
        <v>0</v>
      </c>
      <c r="S150" s="178">
        <v>0</v>
      </c>
      <c r="T150" s="178">
        <v>0</v>
      </c>
      <c r="U150" s="178">
        <v>0</v>
      </c>
      <c r="V150" s="178">
        <v>0</v>
      </c>
      <c r="W150" s="178">
        <v>0</v>
      </c>
      <c r="X150" s="178">
        <v>0</v>
      </c>
      <c r="Y150" s="178">
        <v>0</v>
      </c>
      <c r="Z150" s="178">
        <v>0</v>
      </c>
      <c r="AA150" s="178">
        <v>0</v>
      </c>
      <c r="AB150" s="178">
        <v>0</v>
      </c>
      <c r="AC150" s="178">
        <v>0</v>
      </c>
      <c r="AD150" s="178">
        <v>0</v>
      </c>
      <c r="AE150" s="178">
        <v>0</v>
      </c>
      <c r="AF150" s="178">
        <v>0</v>
      </c>
      <c r="AG150" s="178">
        <v>0</v>
      </c>
      <c r="AH150" s="178">
        <v>0</v>
      </c>
      <c r="AI150" s="178">
        <v>0</v>
      </c>
      <c r="AJ150" s="178"/>
      <c r="AK150" s="178"/>
      <c r="AL150" s="178"/>
    </row>
    <row r="151" spans="1:38" ht="16.350000000000001" customHeight="1">
      <c r="A151" s="177" t="s">
        <v>506</v>
      </c>
      <c r="B151" s="178">
        <v>0</v>
      </c>
      <c r="C151" s="178">
        <v>0</v>
      </c>
      <c r="D151" s="178">
        <v>0</v>
      </c>
      <c r="E151" s="178">
        <v>0</v>
      </c>
      <c r="F151" s="178">
        <v>0</v>
      </c>
      <c r="G151" s="178">
        <v>0</v>
      </c>
      <c r="H151" s="178">
        <v>0</v>
      </c>
      <c r="I151" s="178">
        <v>0</v>
      </c>
      <c r="J151" s="178">
        <v>0</v>
      </c>
      <c r="K151" s="178">
        <v>0</v>
      </c>
      <c r="L151" s="178">
        <v>5833333.3300000001</v>
      </c>
      <c r="M151" s="178">
        <v>0</v>
      </c>
      <c r="N151" s="178">
        <v>0</v>
      </c>
      <c r="O151" s="178">
        <v>0</v>
      </c>
      <c r="P151" s="178">
        <v>0</v>
      </c>
      <c r="Q151" s="178">
        <v>0</v>
      </c>
      <c r="R151" s="178">
        <v>0</v>
      </c>
      <c r="S151" s="178">
        <v>0</v>
      </c>
      <c r="T151" s="178">
        <v>0</v>
      </c>
      <c r="U151" s="178">
        <v>0</v>
      </c>
      <c r="V151" s="178">
        <v>0</v>
      </c>
      <c r="W151" s="178">
        <v>0</v>
      </c>
      <c r="X151" s="178">
        <v>0</v>
      </c>
      <c r="Y151" s="178">
        <v>0</v>
      </c>
      <c r="Z151" s="178">
        <v>0</v>
      </c>
      <c r="AA151" s="178">
        <v>0</v>
      </c>
      <c r="AB151" s="178">
        <v>0</v>
      </c>
      <c r="AC151" s="178">
        <v>0</v>
      </c>
      <c r="AD151" s="178">
        <v>0</v>
      </c>
      <c r="AE151" s="178">
        <v>0</v>
      </c>
      <c r="AF151" s="178">
        <v>0</v>
      </c>
      <c r="AG151" s="178">
        <v>0</v>
      </c>
      <c r="AH151" s="178">
        <v>5756818.5700000003</v>
      </c>
      <c r="AI151" s="178">
        <v>76514.759999999995</v>
      </c>
      <c r="AJ151" s="178"/>
      <c r="AK151" s="178"/>
      <c r="AL151" s="178"/>
    </row>
    <row r="152" spans="1:38" ht="16.350000000000001" customHeight="1">
      <c r="A152" s="177" t="s">
        <v>507</v>
      </c>
      <c r="B152" s="178">
        <v>0</v>
      </c>
      <c r="C152" s="178">
        <v>197625.336675</v>
      </c>
      <c r="D152" s="178">
        <v>0</v>
      </c>
      <c r="E152" s="178">
        <v>0</v>
      </c>
      <c r="F152" s="178">
        <v>579506.72832500003</v>
      </c>
      <c r="G152" s="178">
        <v>-665266.04070000001</v>
      </c>
      <c r="H152" s="178">
        <v>1481963.243275</v>
      </c>
      <c r="I152" s="178">
        <v>0</v>
      </c>
      <c r="J152" s="178">
        <v>0</v>
      </c>
      <c r="K152" s="178">
        <v>0</v>
      </c>
      <c r="L152" s="178">
        <v>3316745.3120499998</v>
      </c>
      <c r="M152" s="178">
        <v>0</v>
      </c>
      <c r="N152" s="178">
        <v>0</v>
      </c>
      <c r="O152" s="178">
        <v>-360400.41537499998</v>
      </c>
      <c r="P152" s="178">
        <v>195585.89522499999</v>
      </c>
      <c r="Q152" s="178">
        <v>-163964.82602499999</v>
      </c>
      <c r="R152" s="178">
        <v>-6199.7631499999998</v>
      </c>
      <c r="S152" s="178">
        <v>877892.44654999999</v>
      </c>
      <c r="T152" s="178">
        <v>36593.391100000001</v>
      </c>
      <c r="U152" s="178">
        <v>0</v>
      </c>
      <c r="V152" s="178">
        <v>0</v>
      </c>
      <c r="W152" s="178">
        <v>22751.666724999999</v>
      </c>
      <c r="X152" s="178">
        <v>-619.10379999999998</v>
      </c>
      <c r="Y152" s="178">
        <v>-685549.54715</v>
      </c>
      <c r="Z152" s="178">
        <v>-1849.0564750000001</v>
      </c>
      <c r="AA152" s="178">
        <v>0</v>
      </c>
      <c r="AB152" s="178">
        <v>0</v>
      </c>
      <c r="AC152" s="178">
        <v>0</v>
      </c>
      <c r="AD152" s="178">
        <v>33119.867375000002</v>
      </c>
      <c r="AE152" s="178">
        <v>-135366.36335</v>
      </c>
      <c r="AF152" s="178">
        <v>-40276.650049999997</v>
      </c>
      <c r="AG152" s="178">
        <v>1624486.3892999999</v>
      </c>
      <c r="AH152" s="178">
        <v>3240230.5520500001</v>
      </c>
      <c r="AI152" s="178">
        <v>76514.759999999995</v>
      </c>
      <c r="AJ152" s="178"/>
      <c r="AK152" s="178"/>
      <c r="AL152" s="178"/>
    </row>
    <row r="153" spans="1:38" ht="16.350000000000001" customHeight="1">
      <c r="A153" s="177" t="s">
        <v>508</v>
      </c>
      <c r="B153" s="178">
        <v>0</v>
      </c>
      <c r="C153" s="178">
        <v>34687546.210000001</v>
      </c>
      <c r="D153" s="178">
        <v>0</v>
      </c>
      <c r="E153" s="178">
        <v>0</v>
      </c>
      <c r="F153" s="178">
        <v>9423074.9000000004</v>
      </c>
      <c r="G153" s="178">
        <v>19534499.210000001</v>
      </c>
      <c r="H153" s="178">
        <v>5918024.8600000003</v>
      </c>
      <c r="I153" s="178">
        <v>2043331.24</v>
      </c>
      <c r="J153" s="178">
        <v>1659757</v>
      </c>
      <c r="K153" s="178">
        <v>0</v>
      </c>
      <c r="L153" s="178">
        <v>63062774.32</v>
      </c>
      <c r="M153" s="178">
        <v>0</v>
      </c>
      <c r="N153" s="178">
        <v>1017002.43</v>
      </c>
      <c r="O153" s="178">
        <v>863206.38</v>
      </c>
      <c r="P153" s="178">
        <v>1085091.6399999999</v>
      </c>
      <c r="Q153" s="178">
        <v>2869052.47</v>
      </c>
      <c r="R153" s="178">
        <v>1724428.11</v>
      </c>
      <c r="S153" s="178">
        <v>1365204.6</v>
      </c>
      <c r="T153" s="178">
        <v>499089.27</v>
      </c>
      <c r="U153" s="178">
        <v>0</v>
      </c>
      <c r="V153" s="178">
        <v>3419422.04</v>
      </c>
      <c r="W153" s="178">
        <v>4984950.8600000003</v>
      </c>
      <c r="X153" s="178">
        <v>5504301.3399999999</v>
      </c>
      <c r="Y153" s="178">
        <v>2539344.8199999998</v>
      </c>
      <c r="Z153" s="178">
        <v>972150</v>
      </c>
      <c r="AA153" s="178">
        <v>1385535.22</v>
      </c>
      <c r="AB153" s="178">
        <v>728794.93</v>
      </c>
      <c r="AC153" s="178">
        <v>0</v>
      </c>
      <c r="AD153" s="178">
        <v>1206640.27</v>
      </c>
      <c r="AE153" s="178">
        <v>1754676.15</v>
      </c>
      <c r="AF153" s="178">
        <v>1954541.03</v>
      </c>
      <c r="AG153" s="178">
        <v>1002167.41</v>
      </c>
      <c r="AH153" s="178">
        <v>2603475.67</v>
      </c>
      <c r="AI153" s="178">
        <v>3735714.46</v>
      </c>
      <c r="AJ153" s="178"/>
      <c r="AK153" s="178"/>
      <c r="AL153" s="178"/>
    </row>
    <row r="154" spans="1:38" ht="16.350000000000001" customHeight="1">
      <c r="A154" s="177" t="s">
        <v>509</v>
      </c>
      <c r="B154" s="178">
        <v>0</v>
      </c>
      <c r="C154" s="178">
        <v>622515.31000000006</v>
      </c>
      <c r="D154" s="178">
        <v>0</v>
      </c>
      <c r="E154" s="178">
        <v>0</v>
      </c>
      <c r="F154" s="178">
        <v>29526.84</v>
      </c>
      <c r="G154" s="178">
        <v>352280.01</v>
      </c>
      <c r="H154" s="178">
        <v>112119.06</v>
      </c>
      <c r="I154" s="178">
        <v>12444.66</v>
      </c>
      <c r="J154" s="178">
        <v>14989.84</v>
      </c>
      <c r="K154" s="178">
        <v>0</v>
      </c>
      <c r="L154" s="178">
        <v>1085077.77</v>
      </c>
      <c r="M154" s="178">
        <v>0</v>
      </c>
      <c r="N154" s="178">
        <v>4040</v>
      </c>
      <c r="O154" s="178">
        <v>5181.6000000000004</v>
      </c>
      <c r="P154" s="178">
        <v>2607.77</v>
      </c>
      <c r="Q154" s="178">
        <v>10115</v>
      </c>
      <c r="R154" s="178">
        <v>-878.78</v>
      </c>
      <c r="S154" s="178">
        <v>5075</v>
      </c>
      <c r="T154" s="178">
        <v>3386.25</v>
      </c>
      <c r="U154" s="178">
        <v>0</v>
      </c>
      <c r="V154" s="178">
        <v>109239.89</v>
      </c>
      <c r="W154" s="178">
        <v>145675.78</v>
      </c>
      <c r="X154" s="178">
        <v>46285</v>
      </c>
      <c r="Y154" s="178">
        <v>21622.42</v>
      </c>
      <c r="Z154" s="178">
        <v>22050.77</v>
      </c>
      <c r="AA154" s="178">
        <v>5981.15</v>
      </c>
      <c r="AB154" s="178">
        <v>1425</v>
      </c>
      <c r="AC154" s="178">
        <v>0</v>
      </c>
      <c r="AD154" s="178">
        <v>4480.7700000000004</v>
      </c>
      <c r="AE154" s="178">
        <v>46357.42</v>
      </c>
      <c r="AF154" s="178">
        <v>56299.62</v>
      </c>
      <c r="AG154" s="178">
        <v>4981.25</v>
      </c>
      <c r="AH154" s="178">
        <v>63580</v>
      </c>
      <c r="AI154" s="178">
        <v>74390.960000000006</v>
      </c>
      <c r="AJ154" s="178"/>
      <c r="AK154" s="178"/>
      <c r="AL154" s="178"/>
    </row>
    <row r="155" spans="1:38" ht="16.350000000000001" customHeight="1">
      <c r="A155" s="177" t="s">
        <v>510</v>
      </c>
      <c r="B155" s="178">
        <v>0</v>
      </c>
      <c r="C155" s="178">
        <v>641179.79</v>
      </c>
      <c r="D155" s="178">
        <v>0</v>
      </c>
      <c r="E155" s="178">
        <v>0</v>
      </c>
      <c r="F155" s="178">
        <v>188461.53</v>
      </c>
      <c r="G155" s="178">
        <v>620050.71</v>
      </c>
      <c r="H155" s="178">
        <v>135687.75</v>
      </c>
      <c r="I155" s="178">
        <v>41610.44</v>
      </c>
      <c r="J155" s="178">
        <v>34100.720000000001</v>
      </c>
      <c r="K155" s="178">
        <v>0</v>
      </c>
      <c r="L155" s="178">
        <v>2045420.36</v>
      </c>
      <c r="M155" s="178">
        <v>0</v>
      </c>
      <c r="N155" s="178">
        <v>20340.060000000001</v>
      </c>
      <c r="O155" s="178">
        <v>17264.13</v>
      </c>
      <c r="P155" s="178">
        <v>21701.85</v>
      </c>
      <c r="Q155" s="178">
        <v>57381.04</v>
      </c>
      <c r="R155" s="178">
        <v>34488.57</v>
      </c>
      <c r="S155" s="178">
        <v>27304.09</v>
      </c>
      <c r="T155" s="178">
        <v>9981.7900000000009</v>
      </c>
      <c r="U155" s="178">
        <v>0</v>
      </c>
      <c r="V155" s="178">
        <v>68388.44</v>
      </c>
      <c r="W155" s="178">
        <v>272233.02</v>
      </c>
      <c r="X155" s="178">
        <v>111397.8</v>
      </c>
      <c r="Y155" s="178">
        <v>65917.56</v>
      </c>
      <c r="Z155" s="178">
        <v>20316.72</v>
      </c>
      <c r="AA155" s="178">
        <v>67221.27</v>
      </c>
      <c r="AB155" s="178">
        <v>14575.9</v>
      </c>
      <c r="AC155" s="178">
        <v>0</v>
      </c>
      <c r="AD155" s="178">
        <v>24593.55</v>
      </c>
      <c r="AE155" s="178">
        <v>36173.120000000003</v>
      </c>
      <c r="AF155" s="178">
        <v>39855.620000000003</v>
      </c>
      <c r="AG155" s="178">
        <v>35065.46</v>
      </c>
      <c r="AH155" s="178">
        <v>53818.83</v>
      </c>
      <c r="AI155" s="178">
        <v>78177.119999999995</v>
      </c>
      <c r="AJ155" s="178"/>
      <c r="AK155" s="178"/>
      <c r="AL155" s="178"/>
    </row>
    <row r="156" spans="1:38" ht="16.350000000000001" customHeight="1">
      <c r="A156" s="177" t="s">
        <v>511</v>
      </c>
      <c r="B156" s="178">
        <v>0</v>
      </c>
      <c r="C156" s="178">
        <v>1773.74</v>
      </c>
      <c r="D156" s="178">
        <v>0</v>
      </c>
      <c r="E156" s="178">
        <v>0</v>
      </c>
      <c r="F156" s="178">
        <v>53519.48</v>
      </c>
      <c r="G156" s="178">
        <v>117396.55</v>
      </c>
      <c r="H156" s="178">
        <v>36451.74</v>
      </c>
      <c r="I156" s="178">
        <v>6702.58</v>
      </c>
      <c r="J156" s="178">
        <v>5951.42</v>
      </c>
      <c r="K156" s="178">
        <v>0</v>
      </c>
      <c r="L156" s="178">
        <v>411403.23</v>
      </c>
      <c r="M156" s="178">
        <v>0</v>
      </c>
      <c r="N156" s="178">
        <v>10616.66</v>
      </c>
      <c r="O156" s="178">
        <v>4051.04</v>
      </c>
      <c r="P156" s="178">
        <v>11408.56</v>
      </c>
      <c r="Q156" s="178">
        <v>5337.13</v>
      </c>
      <c r="R156" s="178">
        <v>0</v>
      </c>
      <c r="S156" s="178">
        <v>3615.53</v>
      </c>
      <c r="T156" s="178">
        <v>18490.560000000001</v>
      </c>
      <c r="U156" s="178">
        <v>0</v>
      </c>
      <c r="V156" s="178">
        <v>43164.3</v>
      </c>
      <c r="W156" s="178">
        <v>33740.89</v>
      </c>
      <c r="X156" s="178">
        <v>8786.07</v>
      </c>
      <c r="Y156" s="178">
        <v>11449.09</v>
      </c>
      <c r="Z156" s="178">
        <v>10886.26</v>
      </c>
      <c r="AA156" s="178">
        <v>5027.83</v>
      </c>
      <c r="AB156" s="178">
        <v>4342.1099999999997</v>
      </c>
      <c r="AC156" s="178">
        <v>0</v>
      </c>
      <c r="AD156" s="178">
        <v>2793.62</v>
      </c>
      <c r="AE156" s="178">
        <v>22821.23</v>
      </c>
      <c r="AF156" s="178">
        <v>7721.89</v>
      </c>
      <c r="AG156" s="178">
        <v>3115</v>
      </c>
      <c r="AH156" s="178">
        <v>37065.339999999997</v>
      </c>
      <c r="AI156" s="178">
        <v>19390.53</v>
      </c>
      <c r="AJ156" s="178"/>
      <c r="AK156" s="178"/>
      <c r="AL156" s="178"/>
    </row>
    <row r="157" spans="1:38" ht="16.350000000000001" customHeight="1">
      <c r="A157" s="177" t="s">
        <v>512</v>
      </c>
      <c r="B157" s="178">
        <v>0</v>
      </c>
      <c r="C157" s="178">
        <v>8030127.5</v>
      </c>
      <c r="D157" s="178">
        <v>0</v>
      </c>
      <c r="E157" s="178">
        <v>0</v>
      </c>
      <c r="F157" s="178">
        <v>2196011.7799999998</v>
      </c>
      <c r="G157" s="178">
        <v>4697398.2</v>
      </c>
      <c r="H157" s="178">
        <v>1422779.2</v>
      </c>
      <c r="I157" s="178">
        <v>284490.3</v>
      </c>
      <c r="J157" s="178">
        <v>370313.67</v>
      </c>
      <c r="K157" s="178">
        <v>0</v>
      </c>
      <c r="L157" s="178">
        <v>19501476.68</v>
      </c>
      <c r="M157" s="178">
        <v>0</v>
      </c>
      <c r="N157" s="178">
        <v>306622.81</v>
      </c>
      <c r="O157" s="178">
        <v>179173.57</v>
      </c>
      <c r="P157" s="178">
        <v>291788.71000000002</v>
      </c>
      <c r="Q157" s="178">
        <v>552198.78</v>
      </c>
      <c r="R157" s="178">
        <v>422008.53</v>
      </c>
      <c r="S157" s="178">
        <v>317135.49</v>
      </c>
      <c r="T157" s="178">
        <v>127083.89</v>
      </c>
      <c r="U157" s="178">
        <v>0</v>
      </c>
      <c r="V157" s="178">
        <v>756486.03</v>
      </c>
      <c r="W157" s="178">
        <v>1287794.82</v>
      </c>
      <c r="X157" s="178">
        <v>1054085.44</v>
      </c>
      <c r="Y157" s="178">
        <v>669581.11</v>
      </c>
      <c r="Z157" s="178">
        <v>242395.68</v>
      </c>
      <c r="AA157" s="178">
        <v>448989.49</v>
      </c>
      <c r="AB157" s="178">
        <v>238065.63</v>
      </c>
      <c r="AC157" s="178">
        <v>0</v>
      </c>
      <c r="AD157" s="178">
        <v>240654.97</v>
      </c>
      <c r="AE157" s="178">
        <v>469454.38</v>
      </c>
      <c r="AF157" s="178">
        <v>501958.35</v>
      </c>
      <c r="AG157" s="178">
        <v>210711.5</v>
      </c>
      <c r="AH157" s="178">
        <v>684705.94</v>
      </c>
      <c r="AI157" s="178">
        <v>983221.63</v>
      </c>
      <c r="AJ157" s="178"/>
      <c r="AK157" s="178"/>
      <c r="AL157" s="178"/>
    </row>
    <row r="158" spans="1:38" ht="16.350000000000001" customHeight="1">
      <c r="A158" s="177" t="s">
        <v>513</v>
      </c>
      <c r="B158" s="178">
        <v>0</v>
      </c>
      <c r="C158" s="178">
        <v>0</v>
      </c>
      <c r="D158" s="178">
        <v>0</v>
      </c>
      <c r="E158" s="178">
        <v>0</v>
      </c>
      <c r="F158" s="178">
        <v>0</v>
      </c>
      <c r="G158" s="178">
        <v>0</v>
      </c>
      <c r="H158" s="178">
        <v>0</v>
      </c>
      <c r="I158" s="178">
        <v>0</v>
      </c>
      <c r="J158" s="178">
        <v>0</v>
      </c>
      <c r="K158" s="178">
        <v>0</v>
      </c>
      <c r="L158" s="178">
        <v>200000</v>
      </c>
      <c r="M158" s="178">
        <v>0</v>
      </c>
      <c r="N158" s="178">
        <v>0</v>
      </c>
      <c r="O158" s="178">
        <v>0</v>
      </c>
      <c r="P158" s="178">
        <v>0</v>
      </c>
      <c r="Q158" s="178">
        <v>0</v>
      </c>
      <c r="R158" s="178">
        <v>0</v>
      </c>
      <c r="S158" s="178">
        <v>0</v>
      </c>
      <c r="T158" s="178">
        <v>0</v>
      </c>
      <c r="U158" s="178">
        <v>0</v>
      </c>
      <c r="V158" s="178">
        <v>0</v>
      </c>
      <c r="W158" s="178">
        <v>0</v>
      </c>
      <c r="X158" s="178">
        <v>0</v>
      </c>
      <c r="Y158" s="178">
        <v>0</v>
      </c>
      <c r="Z158" s="178">
        <v>0</v>
      </c>
      <c r="AA158" s="178">
        <v>0</v>
      </c>
      <c r="AB158" s="178">
        <v>0</v>
      </c>
      <c r="AC158" s="178">
        <v>0</v>
      </c>
      <c r="AD158" s="178">
        <v>0</v>
      </c>
      <c r="AE158" s="178">
        <v>0</v>
      </c>
      <c r="AF158" s="178">
        <v>0</v>
      </c>
      <c r="AG158" s="178">
        <v>0</v>
      </c>
      <c r="AH158" s="178">
        <v>0</v>
      </c>
      <c r="AI158" s="178">
        <v>0</v>
      </c>
      <c r="AJ158" s="178"/>
      <c r="AK158" s="178"/>
      <c r="AL158" s="178"/>
    </row>
    <row r="159" spans="1:38" ht="16.350000000000001" customHeight="1">
      <c r="A159" s="177" t="s">
        <v>514</v>
      </c>
      <c r="B159" s="178">
        <v>0</v>
      </c>
      <c r="C159" s="178">
        <v>-13650.12</v>
      </c>
      <c r="D159" s="178">
        <v>0</v>
      </c>
      <c r="E159" s="178">
        <v>0</v>
      </c>
      <c r="F159" s="178">
        <v>7621.65</v>
      </c>
      <c r="G159" s="178">
        <v>21319.07</v>
      </c>
      <c r="H159" s="178">
        <v>-2491.1799999999998</v>
      </c>
      <c r="I159" s="178">
        <v>8079.49</v>
      </c>
      <c r="J159" s="178">
        <v>1747.86</v>
      </c>
      <c r="K159" s="178">
        <v>0</v>
      </c>
      <c r="L159" s="178">
        <v>349362.16</v>
      </c>
      <c r="M159" s="178">
        <v>0</v>
      </c>
      <c r="N159" s="178">
        <v>10772.65</v>
      </c>
      <c r="O159" s="178">
        <v>0</v>
      </c>
      <c r="P159" s="178">
        <v>0</v>
      </c>
      <c r="Q159" s="178">
        <v>-1575.5</v>
      </c>
      <c r="R159" s="178">
        <v>-1575.5</v>
      </c>
      <c r="S159" s="178">
        <v>0</v>
      </c>
      <c r="T159" s="178">
        <v>0</v>
      </c>
      <c r="U159" s="178">
        <v>0</v>
      </c>
      <c r="V159" s="178">
        <v>-1575.5</v>
      </c>
      <c r="W159" s="178">
        <v>-3608.84</v>
      </c>
      <c r="X159" s="178">
        <v>30284.61</v>
      </c>
      <c r="Y159" s="178">
        <v>-1575.5</v>
      </c>
      <c r="Z159" s="178">
        <v>0</v>
      </c>
      <c r="AA159" s="178">
        <v>-2205.6999999999998</v>
      </c>
      <c r="AB159" s="178">
        <v>0</v>
      </c>
      <c r="AC159" s="178">
        <v>0</v>
      </c>
      <c r="AD159" s="178">
        <v>-3608.84</v>
      </c>
      <c r="AE159" s="178">
        <v>-1575.5</v>
      </c>
      <c r="AF159" s="178">
        <v>2693.16</v>
      </c>
      <c r="AG159" s="178">
        <v>0</v>
      </c>
      <c r="AH159" s="178">
        <v>2693.16</v>
      </c>
      <c r="AI159" s="178">
        <v>13465.81</v>
      </c>
      <c r="AJ159" s="178"/>
      <c r="AK159" s="178"/>
      <c r="AL159" s="178"/>
    </row>
    <row r="160" spans="1:38" ht="16.350000000000001" customHeight="1">
      <c r="A160" s="177" t="s">
        <v>515</v>
      </c>
      <c r="B160" s="178">
        <v>0</v>
      </c>
      <c r="C160" s="178">
        <v>657870.75</v>
      </c>
      <c r="D160" s="178">
        <v>0</v>
      </c>
      <c r="E160" s="178">
        <v>0</v>
      </c>
      <c r="F160" s="178">
        <v>0</v>
      </c>
      <c r="G160" s="178">
        <v>10987.59</v>
      </c>
      <c r="H160" s="178">
        <v>132897.24</v>
      </c>
      <c r="I160" s="178">
        <v>34020</v>
      </c>
      <c r="J160" s="178">
        <v>24587.59</v>
      </c>
      <c r="K160" s="178">
        <v>0</v>
      </c>
      <c r="L160" s="178">
        <v>1414576.54</v>
      </c>
      <c r="M160" s="178">
        <v>0</v>
      </c>
      <c r="N160" s="178">
        <v>0</v>
      </c>
      <c r="O160" s="178">
        <v>0</v>
      </c>
      <c r="P160" s="178">
        <v>0</v>
      </c>
      <c r="Q160" s="178">
        <v>0</v>
      </c>
      <c r="R160" s="178">
        <v>0</v>
      </c>
      <c r="S160" s="178">
        <v>0</v>
      </c>
      <c r="T160" s="178">
        <v>0</v>
      </c>
      <c r="U160" s="178">
        <v>0</v>
      </c>
      <c r="V160" s="178">
        <v>0</v>
      </c>
      <c r="W160" s="178">
        <v>0</v>
      </c>
      <c r="X160" s="178">
        <v>8747.59</v>
      </c>
      <c r="Y160" s="178">
        <v>0</v>
      </c>
      <c r="Z160" s="178">
        <v>2240</v>
      </c>
      <c r="AA160" s="178">
        <v>0</v>
      </c>
      <c r="AB160" s="178">
        <v>0</v>
      </c>
      <c r="AC160" s="178">
        <v>0</v>
      </c>
      <c r="AD160" s="178">
        <v>23037.24</v>
      </c>
      <c r="AE160" s="178">
        <v>53980</v>
      </c>
      <c r="AF160" s="178">
        <v>38240</v>
      </c>
      <c r="AG160" s="178">
        <v>17640</v>
      </c>
      <c r="AH160" s="178">
        <v>66352.41</v>
      </c>
      <c r="AI160" s="178">
        <v>173140</v>
      </c>
      <c r="AJ160" s="178"/>
      <c r="AK160" s="178"/>
      <c r="AL160" s="178"/>
    </row>
    <row r="161" spans="1:38" ht="16.350000000000001" customHeight="1">
      <c r="A161" s="177" t="s">
        <v>516</v>
      </c>
      <c r="B161" s="178">
        <v>0</v>
      </c>
      <c r="C161" s="178">
        <v>970969.06</v>
      </c>
      <c r="D161" s="178">
        <v>0</v>
      </c>
      <c r="E161" s="178">
        <v>0</v>
      </c>
      <c r="F161" s="178">
        <v>277726.43</v>
      </c>
      <c r="G161" s="178">
        <v>38712.6</v>
      </c>
      <c r="H161" s="178">
        <v>0</v>
      </c>
      <c r="I161" s="178">
        <v>0</v>
      </c>
      <c r="J161" s="178">
        <v>0</v>
      </c>
      <c r="K161" s="178">
        <v>0</v>
      </c>
      <c r="L161" s="178">
        <v>1246114.24</v>
      </c>
      <c r="M161" s="178">
        <v>0</v>
      </c>
      <c r="N161" s="178">
        <v>277726.43</v>
      </c>
      <c r="O161" s="178">
        <v>0</v>
      </c>
      <c r="P161" s="178">
        <v>0</v>
      </c>
      <c r="Q161" s="178">
        <v>0</v>
      </c>
      <c r="R161" s="178">
        <v>0</v>
      </c>
      <c r="S161" s="178">
        <v>0</v>
      </c>
      <c r="T161" s="178">
        <v>0</v>
      </c>
      <c r="U161" s="178">
        <v>0</v>
      </c>
      <c r="V161" s="178">
        <v>38712.6</v>
      </c>
      <c r="W161" s="178">
        <v>0</v>
      </c>
      <c r="X161" s="178">
        <v>0</v>
      </c>
      <c r="Y161" s="178">
        <v>0</v>
      </c>
      <c r="Z161" s="178">
        <v>0</v>
      </c>
      <c r="AA161" s="178">
        <v>0</v>
      </c>
      <c r="AB161" s="178">
        <v>0</v>
      </c>
      <c r="AC161" s="178">
        <v>0</v>
      </c>
      <c r="AD161" s="178">
        <v>0</v>
      </c>
      <c r="AE161" s="178">
        <v>0</v>
      </c>
      <c r="AF161" s="178">
        <v>0</v>
      </c>
      <c r="AG161" s="178">
        <v>0</v>
      </c>
      <c r="AH161" s="178">
        <v>0</v>
      </c>
      <c r="AI161" s="178">
        <v>1246114.24</v>
      </c>
      <c r="AJ161" s="178"/>
      <c r="AK161" s="178"/>
      <c r="AL161" s="178"/>
    </row>
    <row r="162" spans="1:38" ht="16.350000000000001" customHeight="1">
      <c r="A162" s="177" t="s">
        <v>517</v>
      </c>
      <c r="B162" s="178">
        <v>0</v>
      </c>
      <c r="C162" s="178">
        <v>26382000</v>
      </c>
      <c r="D162" s="178">
        <v>0</v>
      </c>
      <c r="E162" s="178">
        <v>0</v>
      </c>
      <c r="F162" s="178">
        <v>0</v>
      </c>
      <c r="G162" s="178">
        <v>20000</v>
      </c>
      <c r="H162" s="178">
        <v>0</v>
      </c>
      <c r="I162" s="178">
        <v>0</v>
      </c>
      <c r="J162" s="178">
        <v>0</v>
      </c>
      <c r="K162" s="178">
        <v>0</v>
      </c>
      <c r="L162" s="178">
        <v>0</v>
      </c>
      <c r="M162" s="178">
        <v>0</v>
      </c>
      <c r="N162" s="178">
        <v>0</v>
      </c>
      <c r="O162" s="178">
        <v>0</v>
      </c>
      <c r="P162" s="178">
        <v>0</v>
      </c>
      <c r="Q162" s="178">
        <v>0</v>
      </c>
      <c r="R162" s="178">
        <v>0</v>
      </c>
      <c r="S162" s="178">
        <v>0</v>
      </c>
      <c r="T162" s="178">
        <v>0</v>
      </c>
      <c r="U162" s="178">
        <v>0</v>
      </c>
      <c r="V162" s="178">
        <v>0</v>
      </c>
      <c r="W162" s="178">
        <v>0</v>
      </c>
      <c r="X162" s="178">
        <v>20000</v>
      </c>
      <c r="Y162" s="178">
        <v>0</v>
      </c>
      <c r="Z162" s="178">
        <v>0</v>
      </c>
      <c r="AA162" s="178">
        <v>0</v>
      </c>
      <c r="AB162" s="178">
        <v>0</v>
      </c>
      <c r="AC162" s="178">
        <v>0</v>
      </c>
      <c r="AD162" s="178">
        <v>0</v>
      </c>
      <c r="AE162" s="178">
        <v>0</v>
      </c>
      <c r="AF162" s="178">
        <v>0</v>
      </c>
      <c r="AG162" s="178">
        <v>0</v>
      </c>
      <c r="AH162" s="178">
        <v>0</v>
      </c>
      <c r="AI162" s="178">
        <v>0</v>
      </c>
      <c r="AJ162" s="178"/>
      <c r="AK162" s="178"/>
      <c r="AL162" s="178"/>
    </row>
    <row r="163" spans="1:38" ht="16.350000000000001" customHeight="1">
      <c r="A163" s="177" t="s">
        <v>518</v>
      </c>
      <c r="B163" s="178">
        <v>0</v>
      </c>
      <c r="C163" s="178">
        <v>71980332.239999995</v>
      </c>
      <c r="D163" s="178">
        <v>0</v>
      </c>
      <c r="E163" s="178">
        <v>0</v>
      </c>
      <c r="F163" s="178">
        <v>12175942.609999999</v>
      </c>
      <c r="G163" s="178">
        <v>25412643.940000001</v>
      </c>
      <c r="H163" s="178">
        <v>7755468.6699999999</v>
      </c>
      <c r="I163" s="178">
        <v>2430678.71</v>
      </c>
      <c r="J163" s="178">
        <v>2111448.1</v>
      </c>
      <c r="K163" s="178">
        <v>0</v>
      </c>
      <c r="L163" s="178">
        <v>89316205.299999997</v>
      </c>
      <c r="M163" s="178">
        <v>0</v>
      </c>
      <c r="N163" s="178">
        <v>1647121.04</v>
      </c>
      <c r="O163" s="178">
        <v>1068876.72</v>
      </c>
      <c r="P163" s="178">
        <v>1412598.53</v>
      </c>
      <c r="Q163" s="178">
        <v>3492508.92</v>
      </c>
      <c r="R163" s="178">
        <v>2178470.9300000002</v>
      </c>
      <c r="S163" s="178">
        <v>1718334.71</v>
      </c>
      <c r="T163" s="178">
        <v>658031.76</v>
      </c>
      <c r="U163" s="178">
        <v>0</v>
      </c>
      <c r="V163" s="178">
        <v>4433837.8</v>
      </c>
      <c r="W163" s="178">
        <v>6720786.5300000003</v>
      </c>
      <c r="X163" s="178">
        <v>6783887.8499999996</v>
      </c>
      <c r="Y163" s="178">
        <v>3306339.5</v>
      </c>
      <c r="Z163" s="178">
        <v>1270039.43</v>
      </c>
      <c r="AA163" s="178">
        <v>1910549.26</v>
      </c>
      <c r="AB163" s="178">
        <v>987203.57</v>
      </c>
      <c r="AC163" s="178">
        <v>0</v>
      </c>
      <c r="AD163" s="178">
        <v>1498591.58</v>
      </c>
      <c r="AE163" s="178">
        <v>2381886.7999999998</v>
      </c>
      <c r="AF163" s="178">
        <v>2601309.67</v>
      </c>
      <c r="AG163" s="178">
        <v>1273680.6200000001</v>
      </c>
      <c r="AH163" s="178">
        <v>3511691.35</v>
      </c>
      <c r="AI163" s="178">
        <v>6323614.75</v>
      </c>
      <c r="AJ163" s="178"/>
      <c r="AK163" s="178"/>
      <c r="AL163" s="178"/>
    </row>
    <row r="164" spans="1:38" ht="16.350000000000001" customHeight="1">
      <c r="A164" s="177" t="s">
        <v>519</v>
      </c>
      <c r="B164" s="178">
        <v>0</v>
      </c>
      <c r="C164" s="178">
        <v>0</v>
      </c>
      <c r="D164" s="178">
        <v>0</v>
      </c>
      <c r="E164" s="178">
        <v>0</v>
      </c>
      <c r="F164" s="178">
        <v>0</v>
      </c>
      <c r="G164" s="178">
        <v>10888925.98</v>
      </c>
      <c r="H164" s="178">
        <v>2190983.52</v>
      </c>
      <c r="I164" s="178">
        <v>0</v>
      </c>
      <c r="J164" s="178">
        <v>20691.21</v>
      </c>
      <c r="K164" s="178">
        <v>0</v>
      </c>
      <c r="L164" s="178">
        <v>14061250.609999999</v>
      </c>
      <c r="M164" s="178">
        <v>0</v>
      </c>
      <c r="N164" s="178">
        <v>0</v>
      </c>
      <c r="O164" s="178">
        <v>0</v>
      </c>
      <c r="P164" s="178">
        <v>0</v>
      </c>
      <c r="Q164" s="178">
        <v>0</v>
      </c>
      <c r="R164" s="178">
        <v>0</v>
      </c>
      <c r="S164" s="178">
        <v>0</v>
      </c>
      <c r="T164" s="178">
        <v>0</v>
      </c>
      <c r="U164" s="178">
        <v>0</v>
      </c>
      <c r="V164" s="178">
        <v>0</v>
      </c>
      <c r="W164" s="178">
        <v>8626700</v>
      </c>
      <c r="X164" s="178">
        <v>36841.15</v>
      </c>
      <c r="Y164" s="178">
        <v>185201</v>
      </c>
      <c r="Z164" s="178">
        <v>64656</v>
      </c>
      <c r="AA164" s="178">
        <v>1975527.83</v>
      </c>
      <c r="AB164" s="178">
        <v>0</v>
      </c>
      <c r="AC164" s="178">
        <v>0</v>
      </c>
      <c r="AD164" s="178">
        <v>36590.75</v>
      </c>
      <c r="AE164" s="178">
        <v>0</v>
      </c>
      <c r="AF164" s="178">
        <v>0</v>
      </c>
      <c r="AG164" s="178">
        <v>2154392.77</v>
      </c>
      <c r="AH164" s="178">
        <v>33511.39</v>
      </c>
      <c r="AI164" s="178">
        <v>0</v>
      </c>
      <c r="AJ164" s="178"/>
      <c r="AK164" s="178"/>
      <c r="AL164" s="178"/>
    </row>
    <row r="165" spans="1:38" ht="16.350000000000001" customHeight="1">
      <c r="A165" s="177" t="s">
        <v>520</v>
      </c>
      <c r="B165" s="178">
        <v>0</v>
      </c>
      <c r="C165" s="178">
        <v>0</v>
      </c>
      <c r="D165" s="178">
        <v>0</v>
      </c>
      <c r="E165" s="178">
        <v>0</v>
      </c>
      <c r="F165" s="178">
        <v>42333.77</v>
      </c>
      <c r="G165" s="178">
        <v>525074.91</v>
      </c>
      <c r="H165" s="178">
        <v>1915558.94</v>
      </c>
      <c r="I165" s="178">
        <v>0</v>
      </c>
      <c r="J165" s="178">
        <v>0</v>
      </c>
      <c r="K165" s="178">
        <v>0</v>
      </c>
      <c r="L165" s="178">
        <v>34941076.149999999</v>
      </c>
      <c r="M165" s="178">
        <v>0</v>
      </c>
      <c r="N165" s="178">
        <v>0</v>
      </c>
      <c r="O165" s="178">
        <v>0</v>
      </c>
      <c r="P165" s="178">
        <v>0</v>
      </c>
      <c r="Q165" s="178">
        <v>0</v>
      </c>
      <c r="R165" s="178">
        <v>0</v>
      </c>
      <c r="S165" s="178">
        <v>0</v>
      </c>
      <c r="T165" s="178">
        <v>42333.77</v>
      </c>
      <c r="U165" s="178">
        <v>0</v>
      </c>
      <c r="V165" s="178">
        <v>0</v>
      </c>
      <c r="W165" s="178">
        <v>243683.42</v>
      </c>
      <c r="X165" s="178">
        <v>0</v>
      </c>
      <c r="Y165" s="178">
        <v>281391.49</v>
      </c>
      <c r="Z165" s="178">
        <v>0</v>
      </c>
      <c r="AA165" s="178">
        <v>0</v>
      </c>
      <c r="AB165" s="178">
        <v>0</v>
      </c>
      <c r="AC165" s="178">
        <v>0</v>
      </c>
      <c r="AD165" s="178">
        <v>0</v>
      </c>
      <c r="AE165" s="178">
        <v>0</v>
      </c>
      <c r="AF165" s="178">
        <v>0</v>
      </c>
      <c r="AG165" s="178">
        <v>1915558.94</v>
      </c>
      <c r="AH165" s="178">
        <v>34032990.460000001</v>
      </c>
      <c r="AI165" s="178">
        <v>0</v>
      </c>
      <c r="AJ165" s="178"/>
      <c r="AK165" s="178"/>
      <c r="AL165" s="178"/>
    </row>
    <row r="166" spans="1:38" ht="16.350000000000001" customHeight="1">
      <c r="A166" s="177" t="s">
        <v>521</v>
      </c>
      <c r="B166" s="178">
        <v>0</v>
      </c>
      <c r="C166" s="178">
        <v>-2774658.793325</v>
      </c>
      <c r="D166" s="178">
        <v>29877.14</v>
      </c>
      <c r="E166" s="178">
        <v>0</v>
      </c>
      <c r="F166" s="178">
        <v>40214.118325000003</v>
      </c>
      <c r="G166" s="178">
        <v>734122.65930000006</v>
      </c>
      <c r="H166" s="178">
        <v>-6436341.016725</v>
      </c>
      <c r="I166" s="178">
        <v>5.35</v>
      </c>
      <c r="J166" s="178">
        <v>5.76</v>
      </c>
      <c r="K166" s="178">
        <v>0</v>
      </c>
      <c r="L166" s="178">
        <v>9141239.7820500005</v>
      </c>
      <c r="M166" s="178">
        <v>0</v>
      </c>
      <c r="N166" s="178">
        <v>7.34</v>
      </c>
      <c r="O166" s="178">
        <v>576568.87462500005</v>
      </c>
      <c r="P166" s="178">
        <v>1198557.245225</v>
      </c>
      <c r="Q166" s="178">
        <v>-947111.496025</v>
      </c>
      <c r="R166" s="178">
        <v>-115647.94315000001</v>
      </c>
      <c r="S166" s="178">
        <v>-728905.85345000005</v>
      </c>
      <c r="T166" s="178">
        <v>56745.951099999998</v>
      </c>
      <c r="U166" s="178">
        <v>0</v>
      </c>
      <c r="V166" s="178">
        <v>247.64</v>
      </c>
      <c r="W166" s="178">
        <v>553968.146725</v>
      </c>
      <c r="X166" s="178">
        <v>6179.3662000000004</v>
      </c>
      <c r="Y166" s="178">
        <v>70656.172850000003</v>
      </c>
      <c r="Z166" s="178">
        <v>1838.2535250000001</v>
      </c>
      <c r="AA166" s="178">
        <v>101233.05</v>
      </c>
      <c r="AB166" s="178">
        <v>0.03</v>
      </c>
      <c r="AC166" s="178">
        <v>0</v>
      </c>
      <c r="AD166" s="178">
        <v>-441.12262500000003</v>
      </c>
      <c r="AE166" s="178">
        <v>165015.27665000001</v>
      </c>
      <c r="AF166" s="178">
        <v>-6882852.6800499996</v>
      </c>
      <c r="AG166" s="178">
        <v>281937.50929999998</v>
      </c>
      <c r="AH166" s="178">
        <v>405155.76205000002</v>
      </c>
      <c r="AI166" s="178">
        <v>0</v>
      </c>
      <c r="AJ166" s="178"/>
      <c r="AK166" s="178"/>
      <c r="AL166" s="178"/>
    </row>
    <row r="167" spans="1:38" ht="16.350000000000001" customHeight="1">
      <c r="A167" s="177" t="s">
        <v>522</v>
      </c>
      <c r="B167" s="178">
        <v>0</v>
      </c>
      <c r="C167" s="178">
        <v>3160500.05</v>
      </c>
      <c r="D167" s="178">
        <v>0</v>
      </c>
      <c r="E167" s="178">
        <v>0</v>
      </c>
      <c r="F167" s="178">
        <v>22910.44</v>
      </c>
      <c r="G167" s="178">
        <v>0</v>
      </c>
      <c r="H167" s="178">
        <v>0</v>
      </c>
      <c r="I167" s="178">
        <v>0</v>
      </c>
      <c r="J167" s="178">
        <v>0</v>
      </c>
      <c r="K167" s="178">
        <v>0</v>
      </c>
      <c r="L167" s="178">
        <v>203750.33</v>
      </c>
      <c r="M167" s="178">
        <v>0</v>
      </c>
      <c r="N167" s="178">
        <v>22910.44</v>
      </c>
      <c r="O167" s="178">
        <v>0</v>
      </c>
      <c r="P167" s="178">
        <v>0</v>
      </c>
      <c r="Q167" s="178">
        <v>0</v>
      </c>
      <c r="R167" s="178">
        <v>0</v>
      </c>
      <c r="S167" s="178">
        <v>0</v>
      </c>
      <c r="T167" s="178">
        <v>0</v>
      </c>
      <c r="U167" s="178">
        <v>0</v>
      </c>
      <c r="V167" s="178">
        <v>0</v>
      </c>
      <c r="W167" s="178">
        <v>0</v>
      </c>
      <c r="X167" s="178">
        <v>0</v>
      </c>
      <c r="Y167" s="178">
        <v>0</v>
      </c>
      <c r="Z167" s="178">
        <v>0</v>
      </c>
      <c r="AA167" s="178">
        <v>0</v>
      </c>
      <c r="AB167" s="178">
        <v>0</v>
      </c>
      <c r="AC167" s="178">
        <v>0</v>
      </c>
      <c r="AD167" s="178">
        <v>0</v>
      </c>
      <c r="AE167" s="178">
        <v>0</v>
      </c>
      <c r="AF167" s="178">
        <v>0</v>
      </c>
      <c r="AG167" s="178">
        <v>0</v>
      </c>
      <c r="AH167" s="178">
        <v>0</v>
      </c>
      <c r="AI167" s="178">
        <v>0</v>
      </c>
      <c r="AJ167" s="178"/>
      <c r="AK167" s="178"/>
      <c r="AL167" s="178"/>
    </row>
    <row r="168" spans="1:38" ht="16.350000000000001" customHeight="1">
      <c r="A168" s="177" t="s">
        <v>523</v>
      </c>
      <c r="B168" s="178">
        <v>0</v>
      </c>
      <c r="C168" s="178">
        <v>0</v>
      </c>
      <c r="D168" s="178">
        <v>0</v>
      </c>
      <c r="E168" s="178">
        <v>0</v>
      </c>
      <c r="F168" s="178">
        <v>0</v>
      </c>
      <c r="G168" s="178">
        <v>0</v>
      </c>
      <c r="H168" s="178">
        <v>0</v>
      </c>
      <c r="I168" s="178">
        <v>0</v>
      </c>
      <c r="J168" s="178">
        <v>0</v>
      </c>
      <c r="K168" s="178">
        <v>0</v>
      </c>
      <c r="L168" s="178">
        <v>-8493.15</v>
      </c>
      <c r="M168" s="178">
        <v>0</v>
      </c>
      <c r="N168" s="178">
        <v>0</v>
      </c>
      <c r="O168" s="178">
        <v>0</v>
      </c>
      <c r="P168" s="178">
        <v>0</v>
      </c>
      <c r="Q168" s="178">
        <v>0</v>
      </c>
      <c r="R168" s="178">
        <v>0</v>
      </c>
      <c r="S168" s="178">
        <v>0</v>
      </c>
      <c r="T168" s="178">
        <v>0</v>
      </c>
      <c r="U168" s="178">
        <v>0</v>
      </c>
      <c r="V168" s="178">
        <v>0</v>
      </c>
      <c r="W168" s="178">
        <v>0</v>
      </c>
      <c r="X168" s="178">
        <v>0</v>
      </c>
      <c r="Y168" s="178">
        <v>0</v>
      </c>
      <c r="Z168" s="178">
        <v>0</v>
      </c>
      <c r="AA168" s="178">
        <v>0</v>
      </c>
      <c r="AB168" s="178">
        <v>0</v>
      </c>
      <c r="AC168" s="178">
        <v>0</v>
      </c>
      <c r="AD168" s="178">
        <v>0</v>
      </c>
      <c r="AE168" s="178">
        <v>0</v>
      </c>
      <c r="AF168" s="178">
        <v>0</v>
      </c>
      <c r="AG168" s="178">
        <v>0</v>
      </c>
      <c r="AH168" s="178">
        <v>0</v>
      </c>
      <c r="AI168" s="178">
        <v>0</v>
      </c>
      <c r="AJ168" s="178"/>
      <c r="AK168" s="178"/>
      <c r="AL168" s="178"/>
    </row>
    <row r="169" spans="1:38" ht="16.350000000000001" customHeight="1">
      <c r="A169" s="177" t="s">
        <v>524</v>
      </c>
      <c r="B169" s="178">
        <v>0</v>
      </c>
      <c r="C169" s="178">
        <v>385841.25667500001</v>
      </c>
      <c r="D169" s="178">
        <v>29877.14</v>
      </c>
      <c r="E169" s="178">
        <v>0</v>
      </c>
      <c r="F169" s="178">
        <v>105458.32832499999</v>
      </c>
      <c r="G169" s="178">
        <v>12148123.5493</v>
      </c>
      <c r="H169" s="178">
        <v>-2329798.556725</v>
      </c>
      <c r="I169" s="178">
        <v>5.35</v>
      </c>
      <c r="J169" s="178">
        <v>20696.97</v>
      </c>
      <c r="K169" s="178">
        <v>0</v>
      </c>
      <c r="L169" s="178">
        <v>58338823.722050004</v>
      </c>
      <c r="M169" s="178">
        <v>0</v>
      </c>
      <c r="N169" s="178">
        <v>22917.78</v>
      </c>
      <c r="O169" s="178">
        <v>576568.87462500005</v>
      </c>
      <c r="P169" s="178">
        <v>1198557.245225</v>
      </c>
      <c r="Q169" s="178">
        <v>-947111.496025</v>
      </c>
      <c r="R169" s="178">
        <v>-115647.94315000001</v>
      </c>
      <c r="S169" s="178">
        <v>-728905.85345000005</v>
      </c>
      <c r="T169" s="178">
        <v>99079.721099999995</v>
      </c>
      <c r="U169" s="178">
        <v>0</v>
      </c>
      <c r="V169" s="178">
        <v>247.64</v>
      </c>
      <c r="W169" s="178">
        <v>9424351.5667250007</v>
      </c>
      <c r="X169" s="178">
        <v>43020.516199999998</v>
      </c>
      <c r="Y169" s="178">
        <v>537248.66284999996</v>
      </c>
      <c r="Z169" s="178">
        <v>66494.253524999993</v>
      </c>
      <c r="AA169" s="178">
        <v>2076760.88</v>
      </c>
      <c r="AB169" s="178">
        <v>0.03</v>
      </c>
      <c r="AC169" s="178">
        <v>0</v>
      </c>
      <c r="AD169" s="178">
        <v>36149.627374999996</v>
      </c>
      <c r="AE169" s="178">
        <v>165015.27665000001</v>
      </c>
      <c r="AF169" s="178">
        <v>-6882852.6800499996</v>
      </c>
      <c r="AG169" s="178">
        <v>4351889.2193</v>
      </c>
      <c r="AH169" s="178">
        <v>34471657.612049997</v>
      </c>
      <c r="AI169" s="178">
        <v>0</v>
      </c>
      <c r="AJ169" s="178"/>
      <c r="AK169" s="178"/>
      <c r="AL169" s="178"/>
    </row>
    <row r="170" spans="1:38" ht="16.350000000000001" customHeight="1">
      <c r="A170" s="177" t="s">
        <v>525</v>
      </c>
      <c r="B170" s="178">
        <v>0</v>
      </c>
      <c r="C170" s="178">
        <v>693584.3</v>
      </c>
      <c r="D170" s="178">
        <v>0</v>
      </c>
      <c r="E170" s="178">
        <v>0</v>
      </c>
      <c r="F170" s="178">
        <v>270112.09000000003</v>
      </c>
      <c r="G170" s="178">
        <v>2952544.07</v>
      </c>
      <c r="H170" s="178">
        <v>338424.74</v>
      </c>
      <c r="I170" s="178">
        <v>125891.62</v>
      </c>
      <c r="J170" s="178">
        <v>161376.74</v>
      </c>
      <c r="K170" s="178">
        <v>0</v>
      </c>
      <c r="L170" s="178">
        <v>4612863.63</v>
      </c>
      <c r="M170" s="178">
        <v>0</v>
      </c>
      <c r="N170" s="178">
        <v>85025.33</v>
      </c>
      <c r="O170" s="178">
        <v>24801</v>
      </c>
      <c r="P170" s="178">
        <v>26853.5</v>
      </c>
      <c r="Q170" s="178">
        <v>52069.760000000002</v>
      </c>
      <c r="R170" s="178">
        <v>22474</v>
      </c>
      <c r="S170" s="178">
        <v>12492.5</v>
      </c>
      <c r="T170" s="178">
        <v>46396</v>
      </c>
      <c r="U170" s="178">
        <v>0</v>
      </c>
      <c r="V170" s="178">
        <v>187409.08</v>
      </c>
      <c r="W170" s="178">
        <v>1439613.72</v>
      </c>
      <c r="X170" s="178">
        <v>236550.39</v>
      </c>
      <c r="Y170" s="178">
        <v>464643.52</v>
      </c>
      <c r="Z170" s="178">
        <v>265476.77</v>
      </c>
      <c r="AA170" s="178">
        <v>307503.19</v>
      </c>
      <c r="AB170" s="178">
        <v>51347.4</v>
      </c>
      <c r="AC170" s="178">
        <v>0</v>
      </c>
      <c r="AD170" s="178">
        <v>40478</v>
      </c>
      <c r="AE170" s="178">
        <v>134614.57999999999</v>
      </c>
      <c r="AF170" s="178">
        <v>103740.97</v>
      </c>
      <c r="AG170" s="178">
        <v>59591.19</v>
      </c>
      <c r="AH170" s="178">
        <v>32377</v>
      </c>
      <c r="AI170" s="178">
        <v>68398.11</v>
      </c>
      <c r="AJ170" s="178"/>
      <c r="AK170" s="178"/>
      <c r="AL170" s="178"/>
    </row>
    <row r="171" spans="1:38" ht="16.350000000000001" customHeight="1">
      <c r="A171" s="177" t="s">
        <v>526</v>
      </c>
      <c r="B171" s="178">
        <v>0</v>
      </c>
      <c r="C171" s="178">
        <v>810687.44</v>
      </c>
      <c r="D171" s="178">
        <v>0</v>
      </c>
      <c r="E171" s="178">
        <v>0</v>
      </c>
      <c r="F171" s="178">
        <v>331681.15000000002</v>
      </c>
      <c r="G171" s="178">
        <v>3486979.82</v>
      </c>
      <c r="H171" s="178">
        <v>178998.07</v>
      </c>
      <c r="I171" s="178">
        <v>30606.62</v>
      </c>
      <c r="J171" s="178">
        <v>36113.67</v>
      </c>
      <c r="K171" s="178">
        <v>0</v>
      </c>
      <c r="L171" s="178">
        <v>880957.95</v>
      </c>
      <c r="M171" s="178">
        <v>0</v>
      </c>
      <c r="N171" s="178">
        <v>26487.08</v>
      </c>
      <c r="O171" s="178">
        <v>58787.25</v>
      </c>
      <c r="P171" s="178">
        <v>38151.33</v>
      </c>
      <c r="Q171" s="178">
        <v>56456.84</v>
      </c>
      <c r="R171" s="178">
        <v>28846.04</v>
      </c>
      <c r="S171" s="178">
        <v>55962.6</v>
      </c>
      <c r="T171" s="178">
        <v>66990.009999999995</v>
      </c>
      <c r="U171" s="178">
        <v>0</v>
      </c>
      <c r="V171" s="178">
        <v>266538.53999999998</v>
      </c>
      <c r="W171" s="178">
        <v>1351094.45</v>
      </c>
      <c r="X171" s="178">
        <v>415345.64</v>
      </c>
      <c r="Y171" s="178">
        <v>455339.14</v>
      </c>
      <c r="Z171" s="178">
        <v>282925.42</v>
      </c>
      <c r="AA171" s="178">
        <v>578900.37</v>
      </c>
      <c r="AB171" s="178">
        <v>136836.26</v>
      </c>
      <c r="AC171" s="178">
        <v>0</v>
      </c>
      <c r="AD171" s="178">
        <v>28830.68</v>
      </c>
      <c r="AE171" s="178">
        <v>77147.45</v>
      </c>
      <c r="AF171" s="178">
        <v>41585.949999999997</v>
      </c>
      <c r="AG171" s="178">
        <v>31433.99</v>
      </c>
      <c r="AH171" s="178">
        <v>89900</v>
      </c>
      <c r="AI171" s="178">
        <v>16656.57</v>
      </c>
      <c r="AJ171" s="178"/>
      <c r="AK171" s="178"/>
      <c r="AL171" s="178"/>
    </row>
    <row r="172" spans="1:38" ht="16.350000000000001" customHeight="1">
      <c r="A172" s="177" t="s">
        <v>527</v>
      </c>
      <c r="B172" s="178">
        <v>0</v>
      </c>
      <c r="C172" s="178">
        <v>322396.2</v>
      </c>
      <c r="D172" s="178">
        <v>0</v>
      </c>
      <c r="E172" s="178">
        <v>0</v>
      </c>
      <c r="F172" s="178">
        <v>60657.3</v>
      </c>
      <c r="G172" s="178">
        <v>75062.080000000002</v>
      </c>
      <c r="H172" s="178">
        <v>44047.519999999997</v>
      </c>
      <c r="I172" s="178">
        <v>17002.189999999999</v>
      </c>
      <c r="J172" s="178">
        <v>6683.6</v>
      </c>
      <c r="K172" s="178">
        <v>0</v>
      </c>
      <c r="L172" s="178">
        <v>550578.22</v>
      </c>
      <c r="M172" s="178">
        <v>0</v>
      </c>
      <c r="N172" s="178">
        <v>10904.73</v>
      </c>
      <c r="O172" s="178">
        <v>5977.37</v>
      </c>
      <c r="P172" s="178">
        <v>7829.37</v>
      </c>
      <c r="Q172" s="178">
        <v>12415.34</v>
      </c>
      <c r="R172" s="178">
        <v>9430.31</v>
      </c>
      <c r="S172" s="178">
        <v>9072.31</v>
      </c>
      <c r="T172" s="178">
        <v>5027.87</v>
      </c>
      <c r="U172" s="178">
        <v>0</v>
      </c>
      <c r="V172" s="178">
        <v>8653.61</v>
      </c>
      <c r="W172" s="178">
        <v>26259.23</v>
      </c>
      <c r="X172" s="178">
        <v>9418.2999999999993</v>
      </c>
      <c r="Y172" s="178">
        <v>7005.28</v>
      </c>
      <c r="Z172" s="178">
        <v>7589.91</v>
      </c>
      <c r="AA172" s="178">
        <v>15502.73</v>
      </c>
      <c r="AB172" s="178">
        <v>633.02</v>
      </c>
      <c r="AC172" s="178">
        <v>0</v>
      </c>
      <c r="AD172" s="178">
        <v>9427.4500000000007</v>
      </c>
      <c r="AE172" s="178">
        <v>21770.080000000002</v>
      </c>
      <c r="AF172" s="178">
        <v>3549.95</v>
      </c>
      <c r="AG172" s="178">
        <v>9300.0400000000009</v>
      </c>
      <c r="AH172" s="178">
        <v>15862.2</v>
      </c>
      <c r="AI172" s="178">
        <v>23588.61</v>
      </c>
      <c r="AJ172" s="178"/>
      <c r="AK172" s="178"/>
      <c r="AL172" s="178"/>
    </row>
    <row r="173" spans="1:38" ht="16.350000000000001" customHeight="1">
      <c r="A173" s="177" t="s">
        <v>528</v>
      </c>
      <c r="B173" s="178">
        <v>0</v>
      </c>
      <c r="C173" s="178">
        <v>186337.66</v>
      </c>
      <c r="D173" s="178">
        <v>0</v>
      </c>
      <c r="E173" s="178">
        <v>0</v>
      </c>
      <c r="F173" s="178">
        <v>10288.86</v>
      </c>
      <c r="G173" s="178">
        <v>37849.480000000003</v>
      </c>
      <c r="H173" s="178">
        <v>5468.21</v>
      </c>
      <c r="I173" s="178">
        <v>1238.9000000000001</v>
      </c>
      <c r="J173" s="178">
        <v>5183.1000000000004</v>
      </c>
      <c r="K173" s="178">
        <v>0</v>
      </c>
      <c r="L173" s="178">
        <v>291545.69</v>
      </c>
      <c r="M173" s="178">
        <v>0</v>
      </c>
      <c r="N173" s="178">
        <v>2358.13</v>
      </c>
      <c r="O173" s="178">
        <v>909.15</v>
      </c>
      <c r="P173" s="178">
        <v>2517.15</v>
      </c>
      <c r="Q173" s="178">
        <v>1747.33</v>
      </c>
      <c r="R173" s="178">
        <v>62.15</v>
      </c>
      <c r="S173" s="178">
        <v>37.71</v>
      </c>
      <c r="T173" s="178">
        <v>2657.24</v>
      </c>
      <c r="U173" s="178">
        <v>0</v>
      </c>
      <c r="V173" s="178">
        <v>7572.77</v>
      </c>
      <c r="W173" s="178">
        <v>21946.560000000001</v>
      </c>
      <c r="X173" s="178">
        <v>2058.2600000000002</v>
      </c>
      <c r="Y173" s="178">
        <v>4172.76</v>
      </c>
      <c r="Z173" s="178">
        <v>1848.26</v>
      </c>
      <c r="AA173" s="178">
        <v>0</v>
      </c>
      <c r="AB173" s="178">
        <v>250.87</v>
      </c>
      <c r="AC173" s="178">
        <v>0</v>
      </c>
      <c r="AD173" s="178">
        <v>1059.95</v>
      </c>
      <c r="AE173" s="178">
        <v>2781.52</v>
      </c>
      <c r="AF173" s="178">
        <v>412.62</v>
      </c>
      <c r="AG173" s="178">
        <v>1214.1199999999999</v>
      </c>
      <c r="AH173" s="178">
        <v>6995.77</v>
      </c>
      <c r="AI173" s="178">
        <v>7750.82</v>
      </c>
      <c r="AJ173" s="178"/>
      <c r="AK173" s="178"/>
      <c r="AL173" s="178"/>
    </row>
    <row r="174" spans="1:38" ht="16.350000000000001" customHeight="1">
      <c r="A174" s="177" t="s">
        <v>529</v>
      </c>
      <c r="B174" s="178">
        <v>0</v>
      </c>
      <c r="C174" s="178">
        <v>521136.08</v>
      </c>
      <c r="D174" s="178">
        <v>0</v>
      </c>
      <c r="E174" s="178">
        <v>0</v>
      </c>
      <c r="F174" s="178">
        <v>0</v>
      </c>
      <c r="G174" s="178">
        <v>5055</v>
      </c>
      <c r="H174" s="178">
        <v>367</v>
      </c>
      <c r="I174" s="178">
        <v>0</v>
      </c>
      <c r="J174" s="178">
        <v>0</v>
      </c>
      <c r="K174" s="178">
        <v>0</v>
      </c>
      <c r="L174" s="178">
        <v>953441.1</v>
      </c>
      <c r="M174" s="178">
        <v>0</v>
      </c>
      <c r="N174" s="178">
        <v>0</v>
      </c>
      <c r="O174" s="178">
        <v>0</v>
      </c>
      <c r="P174" s="178">
        <v>0</v>
      </c>
      <c r="Q174" s="178">
        <v>0</v>
      </c>
      <c r="R174" s="178">
        <v>0</v>
      </c>
      <c r="S174" s="178">
        <v>0</v>
      </c>
      <c r="T174" s="178">
        <v>0</v>
      </c>
      <c r="U174" s="178">
        <v>0</v>
      </c>
      <c r="V174" s="178">
        <v>0</v>
      </c>
      <c r="W174" s="178">
        <v>0</v>
      </c>
      <c r="X174" s="178">
        <v>0</v>
      </c>
      <c r="Y174" s="178">
        <v>5055</v>
      </c>
      <c r="Z174" s="178">
        <v>0</v>
      </c>
      <c r="AA174" s="178">
        <v>0</v>
      </c>
      <c r="AB174" s="178">
        <v>0</v>
      </c>
      <c r="AC174" s="178">
        <v>0</v>
      </c>
      <c r="AD174" s="178">
        <v>0</v>
      </c>
      <c r="AE174" s="178">
        <v>367</v>
      </c>
      <c r="AF174" s="178">
        <v>0</v>
      </c>
      <c r="AG174" s="178">
        <v>0</v>
      </c>
      <c r="AH174" s="178">
        <v>0</v>
      </c>
      <c r="AI174" s="178">
        <v>10010.84</v>
      </c>
      <c r="AJ174" s="178"/>
      <c r="AK174" s="178"/>
      <c r="AL174" s="178"/>
    </row>
    <row r="175" spans="1:38" ht="16.350000000000001" customHeight="1">
      <c r="A175" s="177" t="s">
        <v>530</v>
      </c>
      <c r="B175" s="178">
        <v>0</v>
      </c>
      <c r="C175" s="178">
        <v>141509.43</v>
      </c>
      <c r="D175" s="178">
        <v>0</v>
      </c>
      <c r="E175" s="178">
        <v>0</v>
      </c>
      <c r="F175" s="178">
        <v>219660.41</v>
      </c>
      <c r="G175" s="178">
        <v>0</v>
      </c>
      <c r="H175" s="178">
        <v>38754.379999999997</v>
      </c>
      <c r="I175" s="178">
        <v>0</v>
      </c>
      <c r="J175" s="178">
        <v>0</v>
      </c>
      <c r="K175" s="178">
        <v>0</v>
      </c>
      <c r="L175" s="178">
        <v>768534.92</v>
      </c>
      <c r="M175" s="178">
        <v>0</v>
      </c>
      <c r="N175" s="178">
        <v>0</v>
      </c>
      <c r="O175" s="178">
        <v>0</v>
      </c>
      <c r="P175" s="178">
        <v>0</v>
      </c>
      <c r="Q175" s="178">
        <v>143081.82</v>
      </c>
      <c r="R175" s="178">
        <v>47169.81</v>
      </c>
      <c r="S175" s="178">
        <v>29408.78</v>
      </c>
      <c r="T175" s="178">
        <v>0</v>
      </c>
      <c r="U175" s="178">
        <v>0</v>
      </c>
      <c r="V175" s="178">
        <v>0</v>
      </c>
      <c r="W175" s="178">
        <v>0</v>
      </c>
      <c r="X175" s="178">
        <v>0</v>
      </c>
      <c r="Y175" s="178">
        <v>0</v>
      </c>
      <c r="Z175" s="178">
        <v>0</v>
      </c>
      <c r="AA175" s="178">
        <v>0</v>
      </c>
      <c r="AB175" s="178">
        <v>0</v>
      </c>
      <c r="AC175" s="178">
        <v>0</v>
      </c>
      <c r="AD175" s="178">
        <v>38754.379999999997</v>
      </c>
      <c r="AE175" s="178">
        <v>0</v>
      </c>
      <c r="AF175" s="178">
        <v>0</v>
      </c>
      <c r="AG175" s="178">
        <v>0</v>
      </c>
      <c r="AH175" s="178">
        <v>98618.51</v>
      </c>
      <c r="AI175" s="178">
        <v>0</v>
      </c>
      <c r="AJ175" s="178"/>
      <c r="AK175" s="178"/>
      <c r="AL175" s="178"/>
    </row>
    <row r="176" spans="1:38" ht="16.350000000000001" customHeight="1">
      <c r="A176" s="177" t="s">
        <v>531</v>
      </c>
      <c r="B176" s="178">
        <v>0</v>
      </c>
      <c r="C176" s="178">
        <v>71929.87</v>
      </c>
      <c r="D176" s="178">
        <v>0</v>
      </c>
      <c r="E176" s="178">
        <v>0</v>
      </c>
      <c r="F176" s="178">
        <v>5283.02</v>
      </c>
      <c r="G176" s="178">
        <v>54534.92</v>
      </c>
      <c r="H176" s="178">
        <v>0</v>
      </c>
      <c r="I176" s="178">
        <v>0</v>
      </c>
      <c r="J176" s="178">
        <v>0</v>
      </c>
      <c r="K176" s="178">
        <v>0</v>
      </c>
      <c r="L176" s="178">
        <v>249912.01</v>
      </c>
      <c r="M176" s="178">
        <v>0</v>
      </c>
      <c r="N176" s="178">
        <v>0</v>
      </c>
      <c r="O176" s="178">
        <v>0</v>
      </c>
      <c r="P176" s="178">
        <v>0</v>
      </c>
      <c r="Q176" s="178">
        <v>0</v>
      </c>
      <c r="R176" s="178">
        <v>0</v>
      </c>
      <c r="S176" s="178">
        <v>0</v>
      </c>
      <c r="T176" s="178">
        <v>5283.02</v>
      </c>
      <c r="U176" s="178">
        <v>0</v>
      </c>
      <c r="V176" s="178">
        <v>-10603.09</v>
      </c>
      <c r="W176" s="178">
        <v>39082.81</v>
      </c>
      <c r="X176" s="178">
        <v>0</v>
      </c>
      <c r="Y176" s="178">
        <v>23449.68</v>
      </c>
      <c r="Z176" s="178">
        <v>2605.52</v>
      </c>
      <c r="AA176" s="178">
        <v>0</v>
      </c>
      <c r="AB176" s="178">
        <v>0</v>
      </c>
      <c r="AC176" s="178">
        <v>0</v>
      </c>
      <c r="AD176" s="178">
        <v>0</v>
      </c>
      <c r="AE176" s="178">
        <v>0</v>
      </c>
      <c r="AF176" s="178">
        <v>0</v>
      </c>
      <c r="AG176" s="178">
        <v>0</v>
      </c>
      <c r="AH176" s="178">
        <v>65616.94</v>
      </c>
      <c r="AI176" s="178">
        <v>16601.939999999999</v>
      </c>
      <c r="AJ176" s="178"/>
      <c r="AK176" s="178"/>
      <c r="AL176" s="178"/>
    </row>
    <row r="177" spans="1:38" ht="16.350000000000001" customHeight="1">
      <c r="A177" s="177" t="s">
        <v>532</v>
      </c>
      <c r="B177" s="178">
        <v>0</v>
      </c>
      <c r="C177" s="178">
        <v>82517.56</v>
      </c>
      <c r="D177" s="178">
        <v>0</v>
      </c>
      <c r="E177" s="178">
        <v>0</v>
      </c>
      <c r="F177" s="178">
        <v>8135</v>
      </c>
      <c r="G177" s="178">
        <v>143145.35999999999</v>
      </c>
      <c r="H177" s="178">
        <v>3230.39</v>
      </c>
      <c r="I177" s="178">
        <v>500.85</v>
      </c>
      <c r="J177" s="178">
        <v>2393.88</v>
      </c>
      <c r="K177" s="178">
        <v>0</v>
      </c>
      <c r="L177" s="178">
        <v>137537.12</v>
      </c>
      <c r="M177" s="178">
        <v>0</v>
      </c>
      <c r="N177" s="178">
        <v>5966.84</v>
      </c>
      <c r="O177" s="178">
        <v>780</v>
      </c>
      <c r="P177" s="178">
        <v>900</v>
      </c>
      <c r="Q177" s="178">
        <v>0</v>
      </c>
      <c r="R177" s="178">
        <v>60</v>
      </c>
      <c r="S177" s="178">
        <v>188.16</v>
      </c>
      <c r="T177" s="178">
        <v>240</v>
      </c>
      <c r="U177" s="178">
        <v>0</v>
      </c>
      <c r="V177" s="178">
        <v>17690.98</v>
      </c>
      <c r="W177" s="178">
        <v>81295.360000000001</v>
      </c>
      <c r="X177" s="178">
        <v>17856.12</v>
      </c>
      <c r="Y177" s="178">
        <v>5916.21</v>
      </c>
      <c r="Z177" s="178">
        <v>4548.84</v>
      </c>
      <c r="AA177" s="178">
        <v>12330.13</v>
      </c>
      <c r="AB177" s="178">
        <v>3507.72</v>
      </c>
      <c r="AC177" s="178">
        <v>0</v>
      </c>
      <c r="AD177" s="178">
        <v>120</v>
      </c>
      <c r="AE177" s="178">
        <v>2191.17</v>
      </c>
      <c r="AF177" s="178">
        <v>559.22</v>
      </c>
      <c r="AG177" s="178">
        <v>360</v>
      </c>
      <c r="AH177" s="178">
        <v>2581.9499999999998</v>
      </c>
      <c r="AI177" s="178">
        <v>0</v>
      </c>
      <c r="AJ177" s="178"/>
      <c r="AK177" s="178"/>
      <c r="AL177" s="178"/>
    </row>
    <row r="178" spans="1:38" ht="16.350000000000001" customHeight="1">
      <c r="A178" s="177" t="s">
        <v>533</v>
      </c>
      <c r="B178" s="178">
        <v>0</v>
      </c>
      <c r="C178" s="178">
        <v>6201.75</v>
      </c>
      <c r="D178" s="178">
        <v>0</v>
      </c>
      <c r="E178" s="178">
        <v>0</v>
      </c>
      <c r="F178" s="178">
        <v>796.8</v>
      </c>
      <c r="G178" s="178">
        <v>595.70000000000005</v>
      </c>
      <c r="H178" s="178">
        <v>887.15</v>
      </c>
      <c r="I178" s="178">
        <v>0</v>
      </c>
      <c r="J178" s="178">
        <v>0</v>
      </c>
      <c r="K178" s="178">
        <v>0</v>
      </c>
      <c r="L178" s="178">
        <v>50972.41</v>
      </c>
      <c r="M178" s="178">
        <v>0</v>
      </c>
      <c r="N178" s="178">
        <v>0</v>
      </c>
      <c r="O178" s="178">
        <v>0</v>
      </c>
      <c r="P178" s="178">
        <v>0</v>
      </c>
      <c r="Q178" s="178">
        <v>796.8</v>
      </c>
      <c r="R178" s="178">
        <v>0</v>
      </c>
      <c r="S178" s="178">
        <v>0</v>
      </c>
      <c r="T178" s="178">
        <v>0</v>
      </c>
      <c r="U178" s="178">
        <v>0</v>
      </c>
      <c r="V178" s="178">
        <v>0</v>
      </c>
      <c r="W178" s="178">
        <v>327.7</v>
      </c>
      <c r="X178" s="178">
        <v>0</v>
      </c>
      <c r="Y178" s="178">
        <v>268</v>
      </c>
      <c r="Z178" s="178">
        <v>0</v>
      </c>
      <c r="AA178" s="178">
        <v>0</v>
      </c>
      <c r="AB178" s="178">
        <v>0</v>
      </c>
      <c r="AC178" s="178">
        <v>0</v>
      </c>
      <c r="AD178" s="178">
        <v>0</v>
      </c>
      <c r="AE178" s="178">
        <v>0</v>
      </c>
      <c r="AF178" s="178">
        <v>887.15</v>
      </c>
      <c r="AG178" s="178">
        <v>0</v>
      </c>
      <c r="AH178" s="178">
        <v>0</v>
      </c>
      <c r="AI178" s="178">
        <v>158.4</v>
      </c>
      <c r="AJ178" s="178"/>
      <c r="AK178" s="178"/>
      <c r="AL178" s="178"/>
    </row>
    <row r="179" spans="1:38" ht="16.350000000000001" customHeight="1">
      <c r="A179" s="177" t="s">
        <v>534</v>
      </c>
      <c r="B179" s="178">
        <v>0</v>
      </c>
      <c r="C179" s="178">
        <v>22026.97</v>
      </c>
      <c r="D179" s="178">
        <v>0</v>
      </c>
      <c r="E179" s="178">
        <v>0</v>
      </c>
      <c r="F179" s="178">
        <v>3385.21</v>
      </c>
      <c r="G179" s="178">
        <v>39736.33</v>
      </c>
      <c r="H179" s="178">
        <v>3644.77</v>
      </c>
      <c r="I179" s="178">
        <v>2096.31</v>
      </c>
      <c r="J179" s="178">
        <v>2017.59</v>
      </c>
      <c r="K179" s="178">
        <v>0</v>
      </c>
      <c r="L179" s="178">
        <v>6002.1</v>
      </c>
      <c r="M179" s="178">
        <v>0</v>
      </c>
      <c r="N179" s="178">
        <v>1084.3</v>
      </c>
      <c r="O179" s="178">
        <v>140.31</v>
      </c>
      <c r="P179" s="178">
        <v>324.77999999999997</v>
      </c>
      <c r="Q179" s="178">
        <v>0</v>
      </c>
      <c r="R179" s="178">
        <v>1268.8</v>
      </c>
      <c r="S179" s="178">
        <v>305.5</v>
      </c>
      <c r="T179" s="178">
        <v>261.52</v>
      </c>
      <c r="U179" s="178">
        <v>0</v>
      </c>
      <c r="V179" s="178">
        <v>1340.94</v>
      </c>
      <c r="W179" s="178">
        <v>7368.26</v>
      </c>
      <c r="X179" s="178">
        <v>3757.39</v>
      </c>
      <c r="Y179" s="178">
        <v>8143.39</v>
      </c>
      <c r="Z179" s="178">
        <v>12101.24</v>
      </c>
      <c r="AA179" s="178">
        <v>5948.91</v>
      </c>
      <c r="AB179" s="178">
        <v>1076.2</v>
      </c>
      <c r="AC179" s="178">
        <v>0</v>
      </c>
      <c r="AD179" s="178">
        <v>1684.45</v>
      </c>
      <c r="AE179" s="178">
        <v>175.24</v>
      </c>
      <c r="AF179" s="178">
        <v>1395.18</v>
      </c>
      <c r="AG179" s="178">
        <v>389.9</v>
      </c>
      <c r="AH179" s="178">
        <v>1020.77</v>
      </c>
      <c r="AI179" s="178">
        <v>0</v>
      </c>
      <c r="AJ179" s="178"/>
      <c r="AK179" s="178"/>
      <c r="AL179" s="178"/>
    </row>
    <row r="180" spans="1:38" ht="16.350000000000001" customHeight="1">
      <c r="A180" s="177" t="s">
        <v>535</v>
      </c>
      <c r="B180" s="178">
        <v>0</v>
      </c>
      <c r="C180" s="178">
        <v>256619.45</v>
      </c>
      <c r="D180" s="178">
        <v>0</v>
      </c>
      <c r="E180" s="178">
        <v>0</v>
      </c>
      <c r="F180" s="178">
        <v>72117.72</v>
      </c>
      <c r="G180" s="178">
        <v>0</v>
      </c>
      <c r="H180" s="178">
        <v>0</v>
      </c>
      <c r="I180" s="178">
        <v>34492.04</v>
      </c>
      <c r="J180" s="178">
        <v>0</v>
      </c>
      <c r="K180" s="178">
        <v>0</v>
      </c>
      <c r="L180" s="178">
        <v>242974.34</v>
      </c>
      <c r="M180" s="178">
        <v>0</v>
      </c>
      <c r="N180" s="178">
        <v>72117.72</v>
      </c>
      <c r="O180" s="178">
        <v>0</v>
      </c>
      <c r="P180" s="178">
        <v>0</v>
      </c>
      <c r="Q180" s="178">
        <v>0</v>
      </c>
      <c r="R180" s="178">
        <v>0</v>
      </c>
      <c r="S180" s="178">
        <v>0</v>
      </c>
      <c r="T180" s="178">
        <v>0</v>
      </c>
      <c r="U180" s="178">
        <v>0</v>
      </c>
      <c r="V180" s="178">
        <v>0</v>
      </c>
      <c r="W180" s="178">
        <v>0</v>
      </c>
      <c r="X180" s="178">
        <v>0</v>
      </c>
      <c r="Y180" s="178">
        <v>0</v>
      </c>
      <c r="Z180" s="178">
        <v>0</v>
      </c>
      <c r="AA180" s="178">
        <v>0</v>
      </c>
      <c r="AB180" s="178">
        <v>0</v>
      </c>
      <c r="AC180" s="178">
        <v>0</v>
      </c>
      <c r="AD180" s="178">
        <v>0</v>
      </c>
      <c r="AE180" s="178">
        <v>0</v>
      </c>
      <c r="AF180" s="178">
        <v>0</v>
      </c>
      <c r="AG180" s="178">
        <v>0</v>
      </c>
      <c r="AH180" s="178">
        <v>0</v>
      </c>
      <c r="AI180" s="178">
        <v>0</v>
      </c>
      <c r="AJ180" s="178"/>
      <c r="AK180" s="178"/>
      <c r="AL180" s="178"/>
    </row>
    <row r="181" spans="1:38" ht="16.350000000000001" customHeight="1">
      <c r="A181" s="177" t="s">
        <v>536</v>
      </c>
      <c r="B181" s="178">
        <v>0</v>
      </c>
      <c r="C181" s="178">
        <v>0</v>
      </c>
      <c r="D181" s="178">
        <v>0</v>
      </c>
      <c r="E181" s="178">
        <v>0</v>
      </c>
      <c r="F181" s="178">
        <v>0</v>
      </c>
      <c r="G181" s="178">
        <v>0</v>
      </c>
      <c r="H181" s="178">
        <v>0</v>
      </c>
      <c r="I181" s="178">
        <v>0</v>
      </c>
      <c r="J181" s="178">
        <v>0</v>
      </c>
      <c r="K181" s="178">
        <v>0</v>
      </c>
      <c r="L181" s="178">
        <v>3081835.06</v>
      </c>
      <c r="M181" s="178">
        <v>0</v>
      </c>
      <c r="N181" s="178">
        <v>0</v>
      </c>
      <c r="O181" s="178">
        <v>0</v>
      </c>
      <c r="P181" s="178">
        <v>0</v>
      </c>
      <c r="Q181" s="178">
        <v>0</v>
      </c>
      <c r="R181" s="178">
        <v>0</v>
      </c>
      <c r="S181" s="178">
        <v>0</v>
      </c>
      <c r="T181" s="178">
        <v>0</v>
      </c>
      <c r="U181" s="178">
        <v>0</v>
      </c>
      <c r="V181" s="178">
        <v>0</v>
      </c>
      <c r="W181" s="178">
        <v>0</v>
      </c>
      <c r="X181" s="178">
        <v>0</v>
      </c>
      <c r="Y181" s="178">
        <v>0</v>
      </c>
      <c r="Z181" s="178">
        <v>0</v>
      </c>
      <c r="AA181" s="178">
        <v>0</v>
      </c>
      <c r="AB181" s="178">
        <v>0</v>
      </c>
      <c r="AC181" s="178">
        <v>0</v>
      </c>
      <c r="AD181" s="178">
        <v>0</v>
      </c>
      <c r="AE181" s="178">
        <v>0</v>
      </c>
      <c r="AF181" s="178">
        <v>0</v>
      </c>
      <c r="AG181" s="178">
        <v>0</v>
      </c>
      <c r="AH181" s="178">
        <v>0</v>
      </c>
      <c r="AI181" s="178">
        <v>0</v>
      </c>
      <c r="AJ181" s="178"/>
      <c r="AK181" s="178"/>
      <c r="AL181" s="178"/>
    </row>
    <row r="182" spans="1:38" ht="16.350000000000001" customHeight="1">
      <c r="A182" s="177" t="s">
        <v>537</v>
      </c>
      <c r="B182" s="178">
        <v>0</v>
      </c>
      <c r="C182" s="178">
        <v>0</v>
      </c>
      <c r="D182" s="178">
        <v>0</v>
      </c>
      <c r="E182" s="178">
        <v>0</v>
      </c>
      <c r="F182" s="178">
        <v>0</v>
      </c>
      <c r="G182" s="178">
        <v>0</v>
      </c>
      <c r="H182" s="178">
        <v>0</v>
      </c>
      <c r="I182" s="178">
        <v>0</v>
      </c>
      <c r="J182" s="178">
        <v>0</v>
      </c>
      <c r="K182" s="178">
        <v>0</v>
      </c>
      <c r="L182" s="178">
        <v>326.2</v>
      </c>
      <c r="M182" s="178">
        <v>0</v>
      </c>
      <c r="N182" s="178">
        <v>0</v>
      </c>
      <c r="O182" s="178">
        <v>0</v>
      </c>
      <c r="P182" s="178">
        <v>0</v>
      </c>
      <c r="Q182" s="178">
        <v>0</v>
      </c>
      <c r="R182" s="178">
        <v>0</v>
      </c>
      <c r="S182" s="178">
        <v>0</v>
      </c>
      <c r="T182" s="178">
        <v>0</v>
      </c>
      <c r="U182" s="178">
        <v>0</v>
      </c>
      <c r="V182" s="178">
        <v>0</v>
      </c>
      <c r="W182" s="178">
        <v>0</v>
      </c>
      <c r="X182" s="178">
        <v>0</v>
      </c>
      <c r="Y182" s="178">
        <v>0</v>
      </c>
      <c r="Z182" s="178">
        <v>0</v>
      </c>
      <c r="AA182" s="178">
        <v>0</v>
      </c>
      <c r="AB182" s="178">
        <v>0</v>
      </c>
      <c r="AC182" s="178">
        <v>0</v>
      </c>
      <c r="AD182" s="178">
        <v>0</v>
      </c>
      <c r="AE182" s="178">
        <v>0</v>
      </c>
      <c r="AF182" s="178">
        <v>0</v>
      </c>
      <c r="AG182" s="178">
        <v>0</v>
      </c>
      <c r="AH182" s="178">
        <v>0</v>
      </c>
      <c r="AI182" s="178">
        <v>326.2</v>
      </c>
      <c r="AJ182" s="178"/>
      <c r="AK182" s="178"/>
      <c r="AL182" s="178"/>
    </row>
    <row r="183" spans="1:38" ht="16.350000000000001" customHeight="1">
      <c r="A183" s="177" t="s">
        <v>538</v>
      </c>
      <c r="B183" s="178">
        <v>0</v>
      </c>
      <c r="C183" s="178">
        <v>3114946.71</v>
      </c>
      <c r="D183" s="178">
        <v>0</v>
      </c>
      <c r="E183" s="178">
        <v>0</v>
      </c>
      <c r="F183" s="178">
        <v>982117.56</v>
      </c>
      <c r="G183" s="178">
        <v>6795502.7599999998</v>
      </c>
      <c r="H183" s="178">
        <v>613822.23</v>
      </c>
      <c r="I183" s="178">
        <v>211828.53</v>
      </c>
      <c r="J183" s="178">
        <v>213768.58</v>
      </c>
      <c r="K183" s="178">
        <v>0</v>
      </c>
      <c r="L183" s="178">
        <v>11827480.75</v>
      </c>
      <c r="M183" s="178">
        <v>0</v>
      </c>
      <c r="N183" s="178">
        <v>203944.13</v>
      </c>
      <c r="O183" s="178">
        <v>91395.08</v>
      </c>
      <c r="P183" s="178">
        <v>76576.13</v>
      </c>
      <c r="Q183" s="178">
        <v>266567.89</v>
      </c>
      <c r="R183" s="178">
        <v>109311.11</v>
      </c>
      <c r="S183" s="178">
        <v>107467.56</v>
      </c>
      <c r="T183" s="178">
        <v>126855.66</v>
      </c>
      <c r="U183" s="178">
        <v>0</v>
      </c>
      <c r="V183" s="178">
        <v>478602.83</v>
      </c>
      <c r="W183" s="178">
        <v>2966988.09</v>
      </c>
      <c r="X183" s="178">
        <v>684986.1</v>
      </c>
      <c r="Y183" s="178">
        <v>973992.98</v>
      </c>
      <c r="Z183" s="178">
        <v>577095.96</v>
      </c>
      <c r="AA183" s="178">
        <v>920185.33</v>
      </c>
      <c r="AB183" s="178">
        <v>193651.47</v>
      </c>
      <c r="AC183" s="178">
        <v>0</v>
      </c>
      <c r="AD183" s="178">
        <v>120354.91</v>
      </c>
      <c r="AE183" s="178">
        <v>239047.04000000001</v>
      </c>
      <c r="AF183" s="178">
        <v>152131.04</v>
      </c>
      <c r="AG183" s="178">
        <v>102289.24</v>
      </c>
      <c r="AH183" s="178">
        <v>312973.14</v>
      </c>
      <c r="AI183" s="178">
        <v>143491.49</v>
      </c>
      <c r="AJ183" s="178"/>
      <c r="AK183" s="178"/>
      <c r="AL183" s="178"/>
    </row>
    <row r="184" spans="1:38" ht="16.350000000000001" customHeight="1">
      <c r="A184" s="177" t="s">
        <v>539</v>
      </c>
      <c r="B184" s="178">
        <v>0</v>
      </c>
      <c r="C184" s="178">
        <v>559766.35</v>
      </c>
      <c r="D184" s="178">
        <v>0</v>
      </c>
      <c r="E184" s="178">
        <v>0</v>
      </c>
      <c r="F184" s="178">
        <v>76750</v>
      </c>
      <c r="G184" s="178">
        <v>44260.72</v>
      </c>
      <c r="H184" s="178">
        <v>4749.66</v>
      </c>
      <c r="I184" s="178">
        <v>22010.89</v>
      </c>
      <c r="J184" s="178">
        <v>0</v>
      </c>
      <c r="K184" s="178">
        <v>0</v>
      </c>
      <c r="L184" s="178">
        <v>1408745.05</v>
      </c>
      <c r="M184" s="178">
        <v>0</v>
      </c>
      <c r="N184" s="178">
        <v>62501.02</v>
      </c>
      <c r="O184" s="178">
        <v>2374.83</v>
      </c>
      <c r="P184" s="178">
        <v>2374.83</v>
      </c>
      <c r="Q184" s="178">
        <v>2374.83</v>
      </c>
      <c r="R184" s="178">
        <v>2374.83</v>
      </c>
      <c r="S184" s="178">
        <v>2374.83</v>
      </c>
      <c r="T184" s="178">
        <v>2374.83</v>
      </c>
      <c r="U184" s="178">
        <v>0</v>
      </c>
      <c r="V184" s="178">
        <v>0</v>
      </c>
      <c r="W184" s="178">
        <v>26556.43</v>
      </c>
      <c r="X184" s="178">
        <v>17704.29</v>
      </c>
      <c r="Y184" s="178">
        <v>0</v>
      </c>
      <c r="Z184" s="178">
        <v>0</v>
      </c>
      <c r="AA184" s="178">
        <v>0</v>
      </c>
      <c r="AB184" s="178">
        <v>0</v>
      </c>
      <c r="AC184" s="178">
        <v>0</v>
      </c>
      <c r="AD184" s="178">
        <v>2374.83</v>
      </c>
      <c r="AE184" s="178">
        <v>0</v>
      </c>
      <c r="AF184" s="178">
        <v>0</v>
      </c>
      <c r="AG184" s="178">
        <v>2374.83</v>
      </c>
      <c r="AH184" s="178">
        <v>75502.09</v>
      </c>
      <c r="AI184" s="178">
        <v>0</v>
      </c>
      <c r="AJ184" s="178"/>
      <c r="AK184" s="178"/>
      <c r="AL184" s="178"/>
    </row>
    <row r="185" spans="1:38" ht="16.350000000000001" customHeight="1">
      <c r="A185" s="177" t="s">
        <v>540</v>
      </c>
      <c r="B185" s="178">
        <v>0</v>
      </c>
      <c r="C185" s="178">
        <v>347403.6</v>
      </c>
      <c r="D185" s="178">
        <v>0</v>
      </c>
      <c r="E185" s="178">
        <v>0</v>
      </c>
      <c r="F185" s="178">
        <v>203645.38</v>
      </c>
      <c r="G185" s="178">
        <v>54270.74</v>
      </c>
      <c r="H185" s="178">
        <v>23405.56</v>
      </c>
      <c r="I185" s="178">
        <v>9240.76</v>
      </c>
      <c r="J185" s="178">
        <v>5289.31</v>
      </c>
      <c r="K185" s="178">
        <v>0</v>
      </c>
      <c r="L185" s="178">
        <v>828050.27</v>
      </c>
      <c r="M185" s="178">
        <v>0</v>
      </c>
      <c r="N185" s="178">
        <v>152200.65</v>
      </c>
      <c r="O185" s="178">
        <v>5240.16</v>
      </c>
      <c r="P185" s="178">
        <v>10693.31</v>
      </c>
      <c r="Q185" s="178">
        <v>6306.78</v>
      </c>
      <c r="R185" s="178">
        <v>12979.78</v>
      </c>
      <c r="S185" s="178">
        <v>3262.59</v>
      </c>
      <c r="T185" s="178">
        <v>12962.11</v>
      </c>
      <c r="U185" s="178">
        <v>0</v>
      </c>
      <c r="V185" s="178">
        <v>7843.67</v>
      </c>
      <c r="W185" s="178">
        <v>10175.91</v>
      </c>
      <c r="X185" s="178">
        <v>10979.66</v>
      </c>
      <c r="Y185" s="178">
        <v>8184.22</v>
      </c>
      <c r="Z185" s="178">
        <v>3084.39</v>
      </c>
      <c r="AA185" s="178">
        <v>11837.53</v>
      </c>
      <c r="AB185" s="178">
        <v>2165.36</v>
      </c>
      <c r="AC185" s="178">
        <v>0</v>
      </c>
      <c r="AD185" s="178">
        <v>10726.68</v>
      </c>
      <c r="AE185" s="178">
        <v>4636.76</v>
      </c>
      <c r="AF185" s="178">
        <v>1963.58</v>
      </c>
      <c r="AG185" s="178">
        <v>6078.54</v>
      </c>
      <c r="AH185" s="178">
        <v>24601.4</v>
      </c>
      <c r="AI185" s="178">
        <v>53888.93</v>
      </c>
      <c r="AJ185" s="178"/>
      <c r="AK185" s="178"/>
      <c r="AL185" s="178"/>
    </row>
    <row r="186" spans="1:38" ht="16.350000000000001" customHeight="1">
      <c r="A186" s="177" t="s">
        <v>541</v>
      </c>
      <c r="B186" s="178">
        <v>0</v>
      </c>
      <c r="C186" s="178">
        <v>866989.72</v>
      </c>
      <c r="D186" s="178">
        <v>0</v>
      </c>
      <c r="E186" s="178">
        <v>0</v>
      </c>
      <c r="F186" s="178">
        <v>0</v>
      </c>
      <c r="G186" s="178">
        <v>0</v>
      </c>
      <c r="H186" s="178">
        <v>0</v>
      </c>
      <c r="I186" s="178">
        <v>0</v>
      </c>
      <c r="J186" s="178">
        <v>0</v>
      </c>
      <c r="K186" s="178">
        <v>0</v>
      </c>
      <c r="L186" s="178">
        <v>12884.12</v>
      </c>
      <c r="M186" s="178">
        <v>0</v>
      </c>
      <c r="N186" s="178">
        <v>0</v>
      </c>
      <c r="O186" s="178">
        <v>0</v>
      </c>
      <c r="P186" s="178">
        <v>0</v>
      </c>
      <c r="Q186" s="178">
        <v>0</v>
      </c>
      <c r="R186" s="178">
        <v>0</v>
      </c>
      <c r="S186" s="178">
        <v>0</v>
      </c>
      <c r="T186" s="178">
        <v>0</v>
      </c>
      <c r="U186" s="178">
        <v>0</v>
      </c>
      <c r="V186" s="178">
        <v>0</v>
      </c>
      <c r="W186" s="178">
        <v>0</v>
      </c>
      <c r="X186" s="178">
        <v>0</v>
      </c>
      <c r="Y186" s="178">
        <v>0</v>
      </c>
      <c r="Z186" s="178">
        <v>0</v>
      </c>
      <c r="AA186" s="178">
        <v>0</v>
      </c>
      <c r="AB186" s="178">
        <v>0</v>
      </c>
      <c r="AC186" s="178">
        <v>0</v>
      </c>
      <c r="AD186" s="178">
        <v>0</v>
      </c>
      <c r="AE186" s="178">
        <v>0</v>
      </c>
      <c r="AF186" s="178">
        <v>0</v>
      </c>
      <c r="AG186" s="178">
        <v>0</v>
      </c>
      <c r="AH186" s="178">
        <v>0</v>
      </c>
      <c r="AI186" s="178">
        <v>0</v>
      </c>
      <c r="AJ186" s="178"/>
      <c r="AK186" s="178"/>
      <c r="AL186" s="178"/>
    </row>
    <row r="187" spans="1:38" ht="16.350000000000001" customHeight="1">
      <c r="A187" s="177" t="s">
        <v>542</v>
      </c>
      <c r="B187" s="178">
        <v>0</v>
      </c>
      <c r="C187" s="178">
        <v>271702.65000000002</v>
      </c>
      <c r="D187" s="178">
        <v>0</v>
      </c>
      <c r="E187" s="178">
        <v>0</v>
      </c>
      <c r="F187" s="178">
        <v>22301.360000000001</v>
      </c>
      <c r="G187" s="178">
        <v>0</v>
      </c>
      <c r="H187" s="178">
        <v>6634.92</v>
      </c>
      <c r="I187" s="178">
        <v>5435.75</v>
      </c>
      <c r="J187" s="178">
        <v>0</v>
      </c>
      <c r="K187" s="178">
        <v>0</v>
      </c>
      <c r="L187" s="178">
        <v>1098833.1299999999</v>
      </c>
      <c r="M187" s="178">
        <v>0</v>
      </c>
      <c r="N187" s="178">
        <v>3317.46</v>
      </c>
      <c r="O187" s="178">
        <v>3317.46</v>
      </c>
      <c r="P187" s="178">
        <v>3317.46</v>
      </c>
      <c r="Q187" s="178">
        <v>2372.16</v>
      </c>
      <c r="R187" s="178">
        <v>3317.46</v>
      </c>
      <c r="S187" s="178">
        <v>3341.9</v>
      </c>
      <c r="T187" s="178">
        <v>3317.46</v>
      </c>
      <c r="U187" s="178">
        <v>0</v>
      </c>
      <c r="V187" s="178">
        <v>0</v>
      </c>
      <c r="W187" s="178">
        <v>0</v>
      </c>
      <c r="X187" s="178">
        <v>0</v>
      </c>
      <c r="Y187" s="178">
        <v>0</v>
      </c>
      <c r="Z187" s="178">
        <v>0</v>
      </c>
      <c r="AA187" s="178">
        <v>0</v>
      </c>
      <c r="AB187" s="178">
        <v>0</v>
      </c>
      <c r="AC187" s="178">
        <v>0</v>
      </c>
      <c r="AD187" s="178">
        <v>3317.46</v>
      </c>
      <c r="AE187" s="178">
        <v>0</v>
      </c>
      <c r="AF187" s="178">
        <v>0</v>
      </c>
      <c r="AG187" s="178">
        <v>3317.46</v>
      </c>
      <c r="AH187" s="178">
        <v>0</v>
      </c>
      <c r="AI187" s="178">
        <v>19166</v>
      </c>
      <c r="AJ187" s="178"/>
      <c r="AK187" s="178"/>
      <c r="AL187" s="178"/>
    </row>
    <row r="188" spans="1:38" ht="16.350000000000001" customHeight="1">
      <c r="A188" s="177" t="s">
        <v>543</v>
      </c>
      <c r="B188" s="178">
        <v>0</v>
      </c>
      <c r="C188" s="178">
        <v>151300</v>
      </c>
      <c r="D188" s="178">
        <v>0</v>
      </c>
      <c r="E188" s="178">
        <v>0</v>
      </c>
      <c r="F188" s="178">
        <v>0</v>
      </c>
      <c r="G188" s="178">
        <v>0</v>
      </c>
      <c r="H188" s="178">
        <v>0</v>
      </c>
      <c r="I188" s="178">
        <v>0</v>
      </c>
      <c r="J188" s="178">
        <v>0</v>
      </c>
      <c r="K188" s="178">
        <v>0</v>
      </c>
      <c r="L188" s="178">
        <v>0</v>
      </c>
      <c r="M188" s="178">
        <v>0</v>
      </c>
      <c r="N188" s="178">
        <v>0</v>
      </c>
      <c r="O188" s="178">
        <v>0</v>
      </c>
      <c r="P188" s="178">
        <v>0</v>
      </c>
      <c r="Q188" s="178">
        <v>0</v>
      </c>
      <c r="R188" s="178">
        <v>0</v>
      </c>
      <c r="S188" s="178">
        <v>0</v>
      </c>
      <c r="T188" s="178">
        <v>0</v>
      </c>
      <c r="U188" s="178">
        <v>0</v>
      </c>
      <c r="V188" s="178">
        <v>0</v>
      </c>
      <c r="W188" s="178">
        <v>0</v>
      </c>
      <c r="X188" s="178">
        <v>0</v>
      </c>
      <c r="Y188" s="178">
        <v>0</v>
      </c>
      <c r="Z188" s="178">
        <v>0</v>
      </c>
      <c r="AA188" s="178">
        <v>0</v>
      </c>
      <c r="AB188" s="178">
        <v>0</v>
      </c>
      <c r="AC188" s="178">
        <v>0</v>
      </c>
      <c r="AD188" s="178">
        <v>0</v>
      </c>
      <c r="AE188" s="178">
        <v>0</v>
      </c>
      <c r="AF188" s="178">
        <v>0</v>
      </c>
      <c r="AG188" s="178">
        <v>0</v>
      </c>
      <c r="AH188" s="178">
        <v>0</v>
      </c>
      <c r="AI188" s="178">
        <v>0</v>
      </c>
      <c r="AJ188" s="178"/>
      <c r="AK188" s="178"/>
      <c r="AL188" s="178"/>
    </row>
    <row r="189" spans="1:38" ht="16.350000000000001" customHeight="1">
      <c r="A189" s="177" t="s">
        <v>544</v>
      </c>
      <c r="B189" s="178">
        <v>0</v>
      </c>
      <c r="C189" s="178">
        <v>98427</v>
      </c>
      <c r="D189" s="178">
        <v>0</v>
      </c>
      <c r="E189" s="178">
        <v>0</v>
      </c>
      <c r="F189" s="178">
        <v>8425.81</v>
      </c>
      <c r="G189" s="178">
        <v>1520</v>
      </c>
      <c r="H189" s="178">
        <v>0</v>
      </c>
      <c r="I189" s="178">
        <v>0</v>
      </c>
      <c r="J189" s="178">
        <v>0</v>
      </c>
      <c r="K189" s="178">
        <v>0</v>
      </c>
      <c r="L189" s="178">
        <v>125000.84</v>
      </c>
      <c r="M189" s="178">
        <v>0</v>
      </c>
      <c r="N189" s="178">
        <v>0</v>
      </c>
      <c r="O189" s="178">
        <v>3168.72</v>
      </c>
      <c r="P189" s="178">
        <v>3168.72</v>
      </c>
      <c r="Q189" s="178">
        <v>0</v>
      </c>
      <c r="R189" s="178">
        <v>50</v>
      </c>
      <c r="S189" s="178">
        <v>0</v>
      </c>
      <c r="T189" s="178">
        <v>2038.37</v>
      </c>
      <c r="U189" s="178">
        <v>0</v>
      </c>
      <c r="V189" s="178">
        <v>0</v>
      </c>
      <c r="W189" s="178">
        <v>0</v>
      </c>
      <c r="X189" s="178">
        <v>0</v>
      </c>
      <c r="Y189" s="178">
        <v>1040</v>
      </c>
      <c r="Z189" s="178">
        <v>480</v>
      </c>
      <c r="AA189" s="178">
        <v>0</v>
      </c>
      <c r="AB189" s="178">
        <v>0</v>
      </c>
      <c r="AC189" s="178">
        <v>0</v>
      </c>
      <c r="AD189" s="178">
        <v>0</v>
      </c>
      <c r="AE189" s="178">
        <v>0</v>
      </c>
      <c r="AF189" s="178">
        <v>0</v>
      </c>
      <c r="AG189" s="178">
        <v>0</v>
      </c>
      <c r="AH189" s="178">
        <v>7792.91</v>
      </c>
      <c r="AI189" s="178">
        <v>0</v>
      </c>
      <c r="AJ189" s="178"/>
      <c r="AK189" s="178"/>
      <c r="AL189" s="178"/>
    </row>
    <row r="190" spans="1:38" ht="16.350000000000001" customHeight="1">
      <c r="A190" s="177" t="s">
        <v>545</v>
      </c>
      <c r="B190" s="178">
        <v>0</v>
      </c>
      <c r="C190" s="178">
        <v>100000</v>
      </c>
      <c r="D190" s="178">
        <v>0</v>
      </c>
      <c r="E190" s="178">
        <v>0</v>
      </c>
      <c r="F190" s="178">
        <v>58000</v>
      </c>
      <c r="G190" s="178">
        <v>0</v>
      </c>
      <c r="H190" s="178">
        <v>0</v>
      </c>
      <c r="I190" s="178">
        <v>20000</v>
      </c>
      <c r="J190" s="178">
        <v>8000</v>
      </c>
      <c r="K190" s="178">
        <v>0</v>
      </c>
      <c r="L190" s="178">
        <v>470000</v>
      </c>
      <c r="M190" s="178">
        <v>0</v>
      </c>
      <c r="N190" s="178">
        <v>8000</v>
      </c>
      <c r="O190" s="178">
        <v>0</v>
      </c>
      <c r="P190" s="178">
        <v>50000</v>
      </c>
      <c r="Q190" s="178">
        <v>0</v>
      </c>
      <c r="R190" s="178">
        <v>0</v>
      </c>
      <c r="S190" s="178">
        <v>0</v>
      </c>
      <c r="T190" s="178">
        <v>0</v>
      </c>
      <c r="U190" s="178">
        <v>0</v>
      </c>
      <c r="V190" s="178">
        <v>0</v>
      </c>
      <c r="W190" s="178">
        <v>0</v>
      </c>
      <c r="X190" s="178">
        <v>0</v>
      </c>
      <c r="Y190" s="178">
        <v>0</v>
      </c>
      <c r="Z190" s="178">
        <v>0</v>
      </c>
      <c r="AA190" s="178">
        <v>0</v>
      </c>
      <c r="AB190" s="178">
        <v>0</v>
      </c>
      <c r="AC190" s="178">
        <v>0</v>
      </c>
      <c r="AD190" s="178">
        <v>0</v>
      </c>
      <c r="AE190" s="178">
        <v>0</v>
      </c>
      <c r="AF190" s="178">
        <v>0</v>
      </c>
      <c r="AG190" s="178">
        <v>0</v>
      </c>
      <c r="AH190" s="178">
        <v>0</v>
      </c>
      <c r="AI190" s="178">
        <v>0</v>
      </c>
      <c r="AJ190" s="178"/>
      <c r="AK190" s="178"/>
      <c r="AL190" s="178"/>
    </row>
    <row r="191" spans="1:38" ht="16.350000000000001" customHeight="1">
      <c r="A191" s="177" t="s">
        <v>546</v>
      </c>
      <c r="B191" s="178">
        <v>0</v>
      </c>
      <c r="C191" s="178">
        <v>464210.29</v>
      </c>
      <c r="D191" s="178">
        <v>0</v>
      </c>
      <c r="E191" s="178">
        <v>0</v>
      </c>
      <c r="F191" s="178">
        <v>701822.68</v>
      </c>
      <c r="G191" s="178">
        <v>28301.88</v>
      </c>
      <c r="H191" s="178">
        <v>47169.81</v>
      </c>
      <c r="I191" s="178">
        <v>0</v>
      </c>
      <c r="J191" s="178">
        <v>0</v>
      </c>
      <c r="K191" s="178">
        <v>0</v>
      </c>
      <c r="L191" s="178">
        <v>208498.45</v>
      </c>
      <c r="M191" s="178">
        <v>0</v>
      </c>
      <c r="N191" s="178">
        <v>0</v>
      </c>
      <c r="O191" s="178">
        <v>0</v>
      </c>
      <c r="P191" s="178">
        <v>701822.68</v>
      </c>
      <c r="Q191" s="178">
        <v>0</v>
      </c>
      <c r="R191" s="178">
        <v>0</v>
      </c>
      <c r="S191" s="178">
        <v>0</v>
      </c>
      <c r="T191" s="178">
        <v>0</v>
      </c>
      <c r="U191" s="178">
        <v>0</v>
      </c>
      <c r="V191" s="178">
        <v>0</v>
      </c>
      <c r="W191" s="178">
        <v>28301.88</v>
      </c>
      <c r="X191" s="178">
        <v>0</v>
      </c>
      <c r="Y191" s="178">
        <v>0</v>
      </c>
      <c r="Z191" s="178">
        <v>0</v>
      </c>
      <c r="AA191" s="178">
        <v>0</v>
      </c>
      <c r="AB191" s="178">
        <v>0</v>
      </c>
      <c r="AC191" s="178">
        <v>0</v>
      </c>
      <c r="AD191" s="178">
        <v>0</v>
      </c>
      <c r="AE191" s="178">
        <v>47169.81</v>
      </c>
      <c r="AF191" s="178">
        <v>0</v>
      </c>
      <c r="AG191" s="178">
        <v>0</v>
      </c>
      <c r="AH191" s="178">
        <v>0</v>
      </c>
      <c r="AI191" s="178">
        <v>0</v>
      </c>
      <c r="AJ191" s="178"/>
      <c r="AK191" s="178"/>
      <c r="AL191" s="178"/>
    </row>
    <row r="192" spans="1:38" ht="16.350000000000001" customHeight="1">
      <c r="A192" s="177" t="s">
        <v>547</v>
      </c>
      <c r="B192" s="178">
        <v>0</v>
      </c>
      <c r="C192" s="178">
        <v>0</v>
      </c>
      <c r="D192" s="178">
        <v>0</v>
      </c>
      <c r="E192" s="178">
        <v>0</v>
      </c>
      <c r="F192" s="178">
        <v>0</v>
      </c>
      <c r="G192" s="178">
        <v>0</v>
      </c>
      <c r="H192" s="178">
        <v>0</v>
      </c>
      <c r="I192" s="178">
        <v>0</v>
      </c>
      <c r="J192" s="178">
        <v>0</v>
      </c>
      <c r="K192" s="178">
        <v>0</v>
      </c>
      <c r="L192" s="178">
        <v>0</v>
      </c>
      <c r="M192" s="178">
        <v>0</v>
      </c>
      <c r="N192" s="178">
        <v>0</v>
      </c>
      <c r="O192" s="178">
        <v>0</v>
      </c>
      <c r="P192" s="178">
        <v>0</v>
      </c>
      <c r="Q192" s="178">
        <v>0</v>
      </c>
      <c r="R192" s="178">
        <v>0</v>
      </c>
      <c r="S192" s="178">
        <v>0</v>
      </c>
      <c r="T192" s="178">
        <v>0</v>
      </c>
      <c r="U192" s="178">
        <v>0</v>
      </c>
      <c r="V192" s="178">
        <v>0</v>
      </c>
      <c r="W192" s="178">
        <v>0</v>
      </c>
      <c r="X192" s="178">
        <v>0</v>
      </c>
      <c r="Y192" s="178">
        <v>0</v>
      </c>
      <c r="Z192" s="178">
        <v>0</v>
      </c>
      <c r="AA192" s="178">
        <v>0</v>
      </c>
      <c r="AB192" s="178">
        <v>0</v>
      </c>
      <c r="AC192" s="178">
        <v>0</v>
      </c>
      <c r="AD192" s="178">
        <v>0</v>
      </c>
      <c r="AE192" s="178">
        <v>0</v>
      </c>
      <c r="AF192" s="178">
        <v>0</v>
      </c>
      <c r="AG192" s="178">
        <v>0</v>
      </c>
      <c r="AH192" s="178">
        <v>0</v>
      </c>
      <c r="AI192" s="178">
        <v>0</v>
      </c>
      <c r="AJ192" s="178"/>
      <c r="AK192" s="178"/>
      <c r="AL192" s="178"/>
    </row>
    <row r="193" spans="1:38" ht="16.350000000000001" customHeight="1">
      <c r="A193" s="177" t="s">
        <v>548</v>
      </c>
      <c r="B193" s="178">
        <v>0</v>
      </c>
      <c r="C193" s="178">
        <v>3035387.62</v>
      </c>
      <c r="D193" s="178">
        <v>0</v>
      </c>
      <c r="E193" s="178">
        <v>0</v>
      </c>
      <c r="F193" s="178">
        <v>223636.37</v>
      </c>
      <c r="G193" s="178">
        <v>0</v>
      </c>
      <c r="H193" s="178">
        <v>87811.63</v>
      </c>
      <c r="I193" s="178">
        <v>0</v>
      </c>
      <c r="J193" s="178">
        <v>32603.71</v>
      </c>
      <c r="K193" s="178">
        <v>0</v>
      </c>
      <c r="L193" s="178">
        <v>2814748.36</v>
      </c>
      <c r="M193" s="178">
        <v>0</v>
      </c>
      <c r="N193" s="178">
        <v>58727.33</v>
      </c>
      <c r="O193" s="178">
        <v>18687.169999999998</v>
      </c>
      <c r="P193" s="178">
        <v>21647.17</v>
      </c>
      <c r="Q193" s="178">
        <v>11783.77</v>
      </c>
      <c r="R193" s="178">
        <v>101007.16</v>
      </c>
      <c r="S193" s="178">
        <v>0</v>
      </c>
      <c r="T193" s="178">
        <v>11783.77</v>
      </c>
      <c r="U193" s="178">
        <v>0</v>
      </c>
      <c r="V193" s="178">
        <v>0</v>
      </c>
      <c r="W193" s="178">
        <v>0</v>
      </c>
      <c r="X193" s="178">
        <v>0</v>
      </c>
      <c r="Y193" s="178">
        <v>0</v>
      </c>
      <c r="Z193" s="178">
        <v>0</v>
      </c>
      <c r="AA193" s="178">
        <v>0</v>
      </c>
      <c r="AB193" s="178">
        <v>0</v>
      </c>
      <c r="AC193" s="178">
        <v>0</v>
      </c>
      <c r="AD193" s="178">
        <v>64244.09</v>
      </c>
      <c r="AE193" s="178">
        <v>0</v>
      </c>
      <c r="AF193" s="178">
        <v>11783.77</v>
      </c>
      <c r="AG193" s="178">
        <v>11783.77</v>
      </c>
      <c r="AH193" s="178">
        <v>0</v>
      </c>
      <c r="AI193" s="178">
        <v>0</v>
      </c>
      <c r="AJ193" s="178"/>
      <c r="AK193" s="178"/>
      <c r="AL193" s="178"/>
    </row>
    <row r="194" spans="1:38" ht="16.350000000000001" customHeight="1">
      <c r="A194" s="177" t="s">
        <v>549</v>
      </c>
      <c r="B194" s="178">
        <v>0</v>
      </c>
      <c r="C194" s="178">
        <v>517921.63</v>
      </c>
      <c r="D194" s="178">
        <v>0</v>
      </c>
      <c r="E194" s="178">
        <v>0</v>
      </c>
      <c r="F194" s="178">
        <v>248448.35</v>
      </c>
      <c r="G194" s="178">
        <v>2000</v>
      </c>
      <c r="H194" s="178">
        <v>129914.16</v>
      </c>
      <c r="I194" s="178">
        <v>2363.64</v>
      </c>
      <c r="J194" s="178">
        <v>0</v>
      </c>
      <c r="K194" s="178">
        <v>0</v>
      </c>
      <c r="L194" s="178">
        <v>1475276.88</v>
      </c>
      <c r="M194" s="178">
        <v>0</v>
      </c>
      <c r="N194" s="178">
        <v>25</v>
      </c>
      <c r="O194" s="178">
        <v>108429.97</v>
      </c>
      <c r="P194" s="178">
        <v>108429.97</v>
      </c>
      <c r="Q194" s="178">
        <v>3702.83</v>
      </c>
      <c r="R194" s="178">
        <v>2948.11</v>
      </c>
      <c r="S194" s="178">
        <v>3948.11</v>
      </c>
      <c r="T194" s="178">
        <v>20964.36</v>
      </c>
      <c r="U194" s="178">
        <v>0</v>
      </c>
      <c r="V194" s="178">
        <v>2000</v>
      </c>
      <c r="W194" s="178">
        <v>0</v>
      </c>
      <c r="X194" s="178">
        <v>0</v>
      </c>
      <c r="Y194" s="178">
        <v>0</v>
      </c>
      <c r="Z194" s="178">
        <v>0</v>
      </c>
      <c r="AA194" s="178">
        <v>0</v>
      </c>
      <c r="AB194" s="178">
        <v>0</v>
      </c>
      <c r="AC194" s="178">
        <v>0</v>
      </c>
      <c r="AD194" s="178">
        <v>118776.42</v>
      </c>
      <c r="AE194" s="178">
        <v>0</v>
      </c>
      <c r="AF194" s="178">
        <v>5568.87</v>
      </c>
      <c r="AG194" s="178">
        <v>5568.87</v>
      </c>
      <c r="AH194" s="178">
        <v>0</v>
      </c>
      <c r="AI194" s="178">
        <v>0</v>
      </c>
      <c r="AJ194" s="178"/>
      <c r="AK194" s="178"/>
      <c r="AL194" s="178"/>
    </row>
    <row r="195" spans="1:38" ht="16.350000000000001" customHeight="1">
      <c r="A195" s="177" t="s">
        <v>550</v>
      </c>
      <c r="B195" s="178">
        <v>0</v>
      </c>
      <c r="C195" s="178">
        <v>1974542.78</v>
      </c>
      <c r="D195" s="178">
        <v>0</v>
      </c>
      <c r="E195" s="178">
        <v>0</v>
      </c>
      <c r="F195" s="178">
        <v>9866725.0500000007</v>
      </c>
      <c r="G195" s="178">
        <v>1413522.81</v>
      </c>
      <c r="H195" s="178">
        <v>46276.14</v>
      </c>
      <c r="I195" s="178">
        <v>55800.79</v>
      </c>
      <c r="J195" s="178">
        <v>0</v>
      </c>
      <c r="K195" s="178">
        <v>0</v>
      </c>
      <c r="L195" s="178">
        <v>14945069.35</v>
      </c>
      <c r="M195" s="178">
        <v>0</v>
      </c>
      <c r="N195" s="178">
        <v>9727896.6300000008</v>
      </c>
      <c r="O195" s="178">
        <v>23138.07</v>
      </c>
      <c r="P195" s="178">
        <v>23138.07</v>
      </c>
      <c r="Q195" s="178">
        <v>23138.07</v>
      </c>
      <c r="R195" s="178">
        <v>23138.07</v>
      </c>
      <c r="S195" s="178">
        <v>23138.07</v>
      </c>
      <c r="T195" s="178">
        <v>23138.07</v>
      </c>
      <c r="U195" s="178">
        <v>0</v>
      </c>
      <c r="V195" s="178">
        <v>964000.8</v>
      </c>
      <c r="W195" s="178">
        <v>269713.19</v>
      </c>
      <c r="X195" s="178">
        <v>179808.82</v>
      </c>
      <c r="Y195" s="178">
        <v>0</v>
      </c>
      <c r="Z195" s="178">
        <v>0</v>
      </c>
      <c r="AA195" s="178">
        <v>0</v>
      </c>
      <c r="AB195" s="178">
        <v>0</v>
      </c>
      <c r="AC195" s="178">
        <v>0</v>
      </c>
      <c r="AD195" s="178">
        <v>23138.07</v>
      </c>
      <c r="AE195" s="178">
        <v>0</v>
      </c>
      <c r="AF195" s="178">
        <v>0</v>
      </c>
      <c r="AG195" s="178">
        <v>23138.07</v>
      </c>
      <c r="AH195" s="178">
        <v>453476.77</v>
      </c>
      <c r="AI195" s="178">
        <v>248859.68</v>
      </c>
      <c r="AJ195" s="178"/>
      <c r="AK195" s="178"/>
      <c r="AL195" s="178"/>
    </row>
    <row r="196" spans="1:38" ht="16.350000000000001" customHeight="1">
      <c r="A196" s="177" t="s">
        <v>551</v>
      </c>
      <c r="B196" s="178">
        <v>0</v>
      </c>
      <c r="C196" s="178">
        <v>7126599.9199999999</v>
      </c>
      <c r="D196" s="178">
        <v>0</v>
      </c>
      <c r="E196" s="178">
        <v>0</v>
      </c>
      <c r="F196" s="178">
        <v>404037.79</v>
      </c>
      <c r="G196" s="178">
        <v>0</v>
      </c>
      <c r="H196" s="178">
        <v>12074.05</v>
      </c>
      <c r="I196" s="178">
        <v>162900.78</v>
      </c>
      <c r="J196" s="178">
        <v>19090.84</v>
      </c>
      <c r="K196" s="178">
        <v>0</v>
      </c>
      <c r="L196" s="178">
        <v>7994063.6900000004</v>
      </c>
      <c r="M196" s="178">
        <v>0</v>
      </c>
      <c r="N196" s="178">
        <v>294250.14</v>
      </c>
      <c r="O196" s="178">
        <v>22563.53</v>
      </c>
      <c r="P196" s="178">
        <v>14195.72</v>
      </c>
      <c r="Q196" s="178">
        <v>34385.660000000003</v>
      </c>
      <c r="R196" s="178">
        <v>15472.55</v>
      </c>
      <c r="S196" s="178">
        <v>5808.68</v>
      </c>
      <c r="T196" s="178">
        <v>17361.509999999998</v>
      </c>
      <c r="U196" s="178">
        <v>0</v>
      </c>
      <c r="V196" s="178">
        <v>0</v>
      </c>
      <c r="W196" s="178">
        <v>0</v>
      </c>
      <c r="X196" s="178">
        <v>0</v>
      </c>
      <c r="Y196" s="178">
        <v>0</v>
      </c>
      <c r="Z196" s="178">
        <v>0</v>
      </c>
      <c r="AA196" s="178">
        <v>0</v>
      </c>
      <c r="AB196" s="178">
        <v>0</v>
      </c>
      <c r="AC196" s="178">
        <v>0</v>
      </c>
      <c r="AD196" s="178">
        <v>7243.71</v>
      </c>
      <c r="AE196" s="178">
        <v>0</v>
      </c>
      <c r="AF196" s="178">
        <v>0</v>
      </c>
      <c r="AG196" s="178">
        <v>4830.34</v>
      </c>
      <c r="AH196" s="178">
        <v>5833333.3300000001</v>
      </c>
      <c r="AI196" s="178">
        <v>0</v>
      </c>
      <c r="AJ196" s="178"/>
      <c r="AK196" s="178"/>
      <c r="AL196" s="178"/>
    </row>
    <row r="197" spans="1:38" ht="16.350000000000001" customHeight="1">
      <c r="A197" s="177" t="s">
        <v>552</v>
      </c>
      <c r="B197" s="178">
        <v>0</v>
      </c>
      <c r="C197" s="178">
        <v>6582837.1500000004</v>
      </c>
      <c r="D197" s="178">
        <v>0</v>
      </c>
      <c r="E197" s="178">
        <v>0</v>
      </c>
      <c r="F197" s="178">
        <v>78133.37</v>
      </c>
      <c r="G197" s="178">
        <v>0</v>
      </c>
      <c r="H197" s="178">
        <v>0</v>
      </c>
      <c r="I197" s="178">
        <v>0</v>
      </c>
      <c r="J197" s="178">
        <v>0</v>
      </c>
      <c r="K197" s="178">
        <v>0</v>
      </c>
      <c r="L197" s="178">
        <v>349500.8</v>
      </c>
      <c r="M197" s="178">
        <v>0</v>
      </c>
      <c r="N197" s="178">
        <v>0</v>
      </c>
      <c r="O197" s="178">
        <v>78133.37</v>
      </c>
      <c r="P197" s="178">
        <v>0</v>
      </c>
      <c r="Q197" s="178">
        <v>0</v>
      </c>
      <c r="R197" s="178">
        <v>0</v>
      </c>
      <c r="S197" s="178">
        <v>0</v>
      </c>
      <c r="T197" s="178">
        <v>0</v>
      </c>
      <c r="U197" s="178">
        <v>0</v>
      </c>
      <c r="V197" s="178">
        <v>0</v>
      </c>
      <c r="W197" s="178">
        <v>0</v>
      </c>
      <c r="X197" s="178">
        <v>0</v>
      </c>
      <c r="Y197" s="178">
        <v>0</v>
      </c>
      <c r="Z197" s="178">
        <v>0</v>
      </c>
      <c r="AA197" s="178">
        <v>0</v>
      </c>
      <c r="AB197" s="178">
        <v>0</v>
      </c>
      <c r="AC197" s="178">
        <v>0</v>
      </c>
      <c r="AD197" s="178">
        <v>0</v>
      </c>
      <c r="AE197" s="178">
        <v>0</v>
      </c>
      <c r="AF197" s="178">
        <v>0</v>
      </c>
      <c r="AG197" s="178">
        <v>0</v>
      </c>
      <c r="AH197" s="178">
        <v>0</v>
      </c>
      <c r="AI197" s="178">
        <v>4402.58</v>
      </c>
      <c r="AJ197" s="178"/>
      <c r="AK197" s="178"/>
      <c r="AL197" s="178"/>
    </row>
    <row r="198" spans="1:38" ht="16.350000000000001" customHeight="1">
      <c r="A198" s="177" t="s">
        <v>553</v>
      </c>
      <c r="B198" s="178">
        <v>0</v>
      </c>
      <c r="C198" s="178">
        <v>1349139.22</v>
      </c>
      <c r="D198" s="178">
        <v>0</v>
      </c>
      <c r="E198" s="178">
        <v>0</v>
      </c>
      <c r="F198" s="178">
        <v>131422.28</v>
      </c>
      <c r="G198" s="178">
        <v>10977.4</v>
      </c>
      <c r="H198" s="178">
        <v>43583.54</v>
      </c>
      <c r="I198" s="178">
        <v>1070.1600000000001</v>
      </c>
      <c r="J198" s="178">
        <v>23024.68</v>
      </c>
      <c r="K198" s="178">
        <v>0</v>
      </c>
      <c r="L198" s="178">
        <v>2629061.71</v>
      </c>
      <c r="M198" s="178">
        <v>0</v>
      </c>
      <c r="N198" s="178">
        <v>46880.45</v>
      </c>
      <c r="O198" s="178">
        <v>14309.06</v>
      </c>
      <c r="P198" s="178">
        <v>16095.26</v>
      </c>
      <c r="Q198" s="178">
        <v>13534.38</v>
      </c>
      <c r="R198" s="178">
        <v>13534.38</v>
      </c>
      <c r="S198" s="178">
        <v>13534.38</v>
      </c>
      <c r="T198" s="178">
        <v>13534.37</v>
      </c>
      <c r="U198" s="178">
        <v>0</v>
      </c>
      <c r="V198" s="178">
        <v>0</v>
      </c>
      <c r="W198" s="178">
        <v>1096.69</v>
      </c>
      <c r="X198" s="178">
        <v>9880.7099999999991</v>
      </c>
      <c r="Y198" s="178">
        <v>0</v>
      </c>
      <c r="Z198" s="178">
        <v>0</v>
      </c>
      <c r="AA198" s="178">
        <v>0</v>
      </c>
      <c r="AB198" s="178">
        <v>0</v>
      </c>
      <c r="AC198" s="178">
        <v>0</v>
      </c>
      <c r="AD198" s="178">
        <v>19375.14</v>
      </c>
      <c r="AE198" s="178">
        <v>7194.95</v>
      </c>
      <c r="AF198" s="178">
        <v>0</v>
      </c>
      <c r="AG198" s="178">
        <v>17013.45</v>
      </c>
      <c r="AH198" s="178">
        <v>-20725.39</v>
      </c>
      <c r="AI198" s="178">
        <v>76514.759999999995</v>
      </c>
      <c r="AJ198" s="178"/>
      <c r="AK198" s="178"/>
      <c r="AL198" s="178"/>
    </row>
    <row r="199" spans="1:38" ht="16.350000000000001" customHeight="1">
      <c r="A199" s="177" t="s">
        <v>554</v>
      </c>
      <c r="B199" s="178">
        <v>0</v>
      </c>
      <c r="C199" s="178">
        <v>96698.12</v>
      </c>
      <c r="D199" s="178">
        <v>0</v>
      </c>
      <c r="E199" s="178">
        <v>0</v>
      </c>
      <c r="F199" s="178">
        <v>217475.72</v>
      </c>
      <c r="G199" s="178">
        <v>0</v>
      </c>
      <c r="H199" s="178">
        <v>377.36</v>
      </c>
      <c r="I199" s="178">
        <v>9849.06</v>
      </c>
      <c r="J199" s="178">
        <v>0</v>
      </c>
      <c r="K199" s="178">
        <v>0</v>
      </c>
      <c r="L199" s="178">
        <v>141483.95000000001</v>
      </c>
      <c r="M199" s="178">
        <v>0</v>
      </c>
      <c r="N199" s="178">
        <v>0</v>
      </c>
      <c r="O199" s="178">
        <v>0</v>
      </c>
      <c r="P199" s="178">
        <v>0</v>
      </c>
      <c r="Q199" s="178">
        <v>0</v>
      </c>
      <c r="R199" s="178">
        <v>217475.72</v>
      </c>
      <c r="S199" s="178">
        <v>0</v>
      </c>
      <c r="T199" s="178">
        <v>0</v>
      </c>
      <c r="U199" s="178">
        <v>0</v>
      </c>
      <c r="V199" s="178">
        <v>0</v>
      </c>
      <c r="W199" s="178">
        <v>0</v>
      </c>
      <c r="X199" s="178">
        <v>0</v>
      </c>
      <c r="Y199" s="178">
        <v>0</v>
      </c>
      <c r="Z199" s="178">
        <v>0</v>
      </c>
      <c r="AA199" s="178">
        <v>0</v>
      </c>
      <c r="AB199" s="178">
        <v>0</v>
      </c>
      <c r="AC199" s="178">
        <v>0</v>
      </c>
      <c r="AD199" s="178">
        <v>0</v>
      </c>
      <c r="AE199" s="178">
        <v>0</v>
      </c>
      <c r="AF199" s="178">
        <v>0</v>
      </c>
      <c r="AG199" s="178">
        <v>377.36</v>
      </c>
      <c r="AH199" s="178">
        <v>0</v>
      </c>
      <c r="AI199" s="178">
        <v>0</v>
      </c>
      <c r="AJ199" s="178"/>
      <c r="AK199" s="178"/>
      <c r="AL199" s="178"/>
    </row>
    <row r="200" spans="1:38" ht="16.350000000000001" customHeight="1">
      <c r="A200" s="177" t="s">
        <v>555</v>
      </c>
      <c r="B200" s="178">
        <v>0</v>
      </c>
      <c r="C200" s="178">
        <v>23542926.050000001</v>
      </c>
      <c r="D200" s="178">
        <v>0</v>
      </c>
      <c r="E200" s="178">
        <v>0</v>
      </c>
      <c r="F200" s="178">
        <v>12240824.16</v>
      </c>
      <c r="G200" s="178">
        <v>1554853.55</v>
      </c>
      <c r="H200" s="178">
        <v>401996.83</v>
      </c>
      <c r="I200" s="178">
        <v>288671.83</v>
      </c>
      <c r="J200" s="178">
        <v>88008.54</v>
      </c>
      <c r="K200" s="178">
        <v>0</v>
      </c>
      <c r="L200" s="178">
        <v>34501216.600000001</v>
      </c>
      <c r="M200" s="178">
        <v>0</v>
      </c>
      <c r="N200" s="178">
        <v>10353798.68</v>
      </c>
      <c r="O200" s="178">
        <v>279362.34000000003</v>
      </c>
      <c r="P200" s="178">
        <v>954883.19</v>
      </c>
      <c r="Q200" s="178">
        <v>97598.48</v>
      </c>
      <c r="R200" s="178">
        <v>392298.06</v>
      </c>
      <c r="S200" s="178">
        <v>55408.56</v>
      </c>
      <c r="T200" s="178">
        <v>107474.85</v>
      </c>
      <c r="U200" s="178">
        <v>0</v>
      </c>
      <c r="V200" s="178">
        <v>973844.47</v>
      </c>
      <c r="W200" s="178">
        <v>335844.1</v>
      </c>
      <c r="X200" s="178">
        <v>218373.48</v>
      </c>
      <c r="Y200" s="178">
        <v>9224.2199999999993</v>
      </c>
      <c r="Z200" s="178">
        <v>3564.39</v>
      </c>
      <c r="AA200" s="178">
        <v>11837.53</v>
      </c>
      <c r="AB200" s="178">
        <v>2165.36</v>
      </c>
      <c r="AC200" s="178">
        <v>0</v>
      </c>
      <c r="AD200" s="178">
        <v>249196.4</v>
      </c>
      <c r="AE200" s="178">
        <v>59001.52</v>
      </c>
      <c r="AF200" s="178">
        <v>19316.22</v>
      </c>
      <c r="AG200" s="178">
        <v>74482.69</v>
      </c>
      <c r="AH200" s="178">
        <v>6373981.1100000003</v>
      </c>
      <c r="AI200" s="178">
        <v>402831.95</v>
      </c>
      <c r="AJ200" s="178"/>
      <c r="AK200" s="178"/>
      <c r="AL200" s="178"/>
    </row>
    <row r="201" spans="1:38" ht="16.350000000000001" customHeight="1">
      <c r="A201" s="177" t="s">
        <v>556</v>
      </c>
      <c r="B201" s="178">
        <v>0</v>
      </c>
      <c r="C201" s="178">
        <v>99024046.256675005</v>
      </c>
      <c r="D201" s="178">
        <v>29877.14</v>
      </c>
      <c r="E201" s="178">
        <v>0</v>
      </c>
      <c r="F201" s="178">
        <v>25504342.658325002</v>
      </c>
      <c r="G201" s="178">
        <v>45911123.7993</v>
      </c>
      <c r="H201" s="178">
        <v>6441489.1732750004</v>
      </c>
      <c r="I201" s="178">
        <v>2931184.42</v>
      </c>
      <c r="J201" s="178">
        <v>2433922.19</v>
      </c>
      <c r="K201" s="178">
        <v>0</v>
      </c>
      <c r="L201" s="178">
        <v>193983726.37204999</v>
      </c>
      <c r="M201" s="178">
        <v>0</v>
      </c>
      <c r="N201" s="178">
        <v>12227781.630000001</v>
      </c>
      <c r="O201" s="178">
        <v>2016203.0146250001</v>
      </c>
      <c r="P201" s="178">
        <v>3642615.0952249998</v>
      </c>
      <c r="Q201" s="178">
        <v>2909563.7939749998</v>
      </c>
      <c r="R201" s="178">
        <v>2564432.1568499999</v>
      </c>
      <c r="S201" s="178">
        <v>1152304.97655</v>
      </c>
      <c r="T201" s="178">
        <v>991441.99109999998</v>
      </c>
      <c r="U201" s="178">
        <v>0</v>
      </c>
      <c r="V201" s="178">
        <v>5886532.7400000002</v>
      </c>
      <c r="W201" s="178">
        <v>19447970.286725</v>
      </c>
      <c r="X201" s="178">
        <v>7730267.9462000001</v>
      </c>
      <c r="Y201" s="178">
        <v>4826805.3628500002</v>
      </c>
      <c r="Z201" s="178">
        <v>1917194.0335250001</v>
      </c>
      <c r="AA201" s="178">
        <v>4919333</v>
      </c>
      <c r="AB201" s="178">
        <v>1183020.43</v>
      </c>
      <c r="AC201" s="178">
        <v>0</v>
      </c>
      <c r="AD201" s="178">
        <v>1904292.5173750001</v>
      </c>
      <c r="AE201" s="178">
        <v>2844950.6366499998</v>
      </c>
      <c r="AF201" s="178">
        <v>-4110095.7500499999</v>
      </c>
      <c r="AG201" s="178">
        <v>5802341.7692999998</v>
      </c>
      <c r="AH201" s="178">
        <v>44670303.212049998</v>
      </c>
      <c r="AI201" s="178">
        <v>6869938.1900000004</v>
      </c>
      <c r="AJ201" s="178"/>
      <c r="AK201" s="178"/>
      <c r="AL201" s="178"/>
    </row>
    <row r="202" spans="1:38" ht="16.350000000000001" customHeight="1">
      <c r="A202" s="177" t="s">
        <v>557</v>
      </c>
      <c r="B202" s="178">
        <v>0</v>
      </c>
      <c r="C202" s="178">
        <v>0</v>
      </c>
      <c r="D202" s="178">
        <v>0</v>
      </c>
      <c r="E202" s="178">
        <v>0</v>
      </c>
      <c r="F202" s="178">
        <v>0</v>
      </c>
      <c r="G202" s="178">
        <v>0</v>
      </c>
      <c r="H202" s="178">
        <v>0</v>
      </c>
      <c r="I202" s="178">
        <v>0</v>
      </c>
      <c r="J202" s="178">
        <v>0</v>
      </c>
      <c r="K202" s="178">
        <v>0</v>
      </c>
      <c r="L202" s="178">
        <v>0</v>
      </c>
      <c r="M202" s="178">
        <v>0</v>
      </c>
      <c r="N202" s="178">
        <v>0</v>
      </c>
      <c r="O202" s="178">
        <v>0</v>
      </c>
      <c r="P202" s="178">
        <v>0</v>
      </c>
      <c r="Q202" s="178">
        <v>0</v>
      </c>
      <c r="R202" s="178">
        <v>0</v>
      </c>
      <c r="S202" s="178">
        <v>0</v>
      </c>
      <c r="T202" s="178">
        <v>0</v>
      </c>
      <c r="U202" s="178">
        <v>0</v>
      </c>
      <c r="V202" s="178">
        <v>0</v>
      </c>
      <c r="W202" s="178">
        <v>0</v>
      </c>
      <c r="X202" s="178">
        <v>0</v>
      </c>
      <c r="Y202" s="178">
        <v>0</v>
      </c>
      <c r="Z202" s="178">
        <v>0</v>
      </c>
      <c r="AA202" s="178">
        <v>0</v>
      </c>
      <c r="AB202" s="178">
        <v>0</v>
      </c>
      <c r="AC202" s="178">
        <v>0</v>
      </c>
      <c r="AD202" s="178">
        <v>0</v>
      </c>
      <c r="AE202" s="178">
        <v>0</v>
      </c>
      <c r="AF202" s="178">
        <v>0</v>
      </c>
      <c r="AG202" s="178">
        <v>0</v>
      </c>
      <c r="AH202" s="178">
        <v>0</v>
      </c>
      <c r="AI202" s="178">
        <v>0</v>
      </c>
      <c r="AJ202" s="178"/>
      <c r="AK202" s="178"/>
      <c r="AL202" s="178"/>
    </row>
    <row r="203" spans="1:38" ht="16.350000000000001" customHeight="1">
      <c r="A203" s="177" t="s">
        <v>558</v>
      </c>
      <c r="B203" s="178">
        <v>0</v>
      </c>
      <c r="C203" s="178">
        <v>0</v>
      </c>
      <c r="D203" s="178">
        <v>0</v>
      </c>
      <c r="E203" s="178">
        <v>0</v>
      </c>
      <c r="F203" s="178">
        <v>0</v>
      </c>
      <c r="G203" s="178">
        <v>0</v>
      </c>
      <c r="H203" s="178">
        <v>0</v>
      </c>
      <c r="I203" s="178">
        <v>0</v>
      </c>
      <c r="J203" s="178">
        <v>0</v>
      </c>
      <c r="K203" s="178">
        <v>0</v>
      </c>
      <c r="L203" s="178">
        <v>0</v>
      </c>
      <c r="M203" s="178">
        <v>0</v>
      </c>
      <c r="N203" s="178">
        <v>0</v>
      </c>
      <c r="O203" s="178">
        <v>0</v>
      </c>
      <c r="P203" s="178">
        <v>0</v>
      </c>
      <c r="Q203" s="178">
        <v>0</v>
      </c>
      <c r="R203" s="178">
        <v>0</v>
      </c>
      <c r="S203" s="178">
        <v>0</v>
      </c>
      <c r="T203" s="178">
        <v>0</v>
      </c>
      <c r="U203" s="178">
        <v>0</v>
      </c>
      <c r="V203" s="178">
        <v>0</v>
      </c>
      <c r="W203" s="178">
        <v>0</v>
      </c>
      <c r="X203" s="178">
        <v>0</v>
      </c>
      <c r="Y203" s="178">
        <v>0</v>
      </c>
      <c r="Z203" s="178">
        <v>0</v>
      </c>
      <c r="AA203" s="178">
        <v>0</v>
      </c>
      <c r="AB203" s="178">
        <v>0</v>
      </c>
      <c r="AC203" s="178">
        <v>0</v>
      </c>
      <c r="AD203" s="178">
        <v>0</v>
      </c>
      <c r="AE203" s="178">
        <v>0</v>
      </c>
      <c r="AF203" s="178">
        <v>0</v>
      </c>
      <c r="AG203" s="178">
        <v>0</v>
      </c>
      <c r="AH203" s="178">
        <v>0</v>
      </c>
      <c r="AI203" s="178">
        <v>0</v>
      </c>
      <c r="AJ203" s="178"/>
      <c r="AK203" s="178"/>
      <c r="AL203" s="178"/>
    </row>
    <row r="204" spans="1:38" ht="16.350000000000001" customHeight="1">
      <c r="A204" s="177" t="s">
        <v>559</v>
      </c>
      <c r="B204" s="178">
        <v>0</v>
      </c>
      <c r="C204" s="178">
        <v>0</v>
      </c>
      <c r="D204" s="178">
        <v>0</v>
      </c>
      <c r="E204" s="178">
        <v>0</v>
      </c>
      <c r="F204" s="178">
        <v>0</v>
      </c>
      <c r="G204" s="178">
        <v>0</v>
      </c>
      <c r="H204" s="178">
        <v>0</v>
      </c>
      <c r="I204" s="178">
        <v>0</v>
      </c>
      <c r="J204" s="178">
        <v>0</v>
      </c>
      <c r="K204" s="178">
        <v>0</v>
      </c>
      <c r="L204" s="178">
        <v>0</v>
      </c>
      <c r="M204" s="178">
        <v>0</v>
      </c>
      <c r="N204" s="178">
        <v>0</v>
      </c>
      <c r="O204" s="178">
        <v>0</v>
      </c>
      <c r="P204" s="178">
        <v>0</v>
      </c>
      <c r="Q204" s="178">
        <v>0</v>
      </c>
      <c r="R204" s="178">
        <v>0</v>
      </c>
      <c r="S204" s="178">
        <v>0</v>
      </c>
      <c r="T204" s="178">
        <v>0</v>
      </c>
      <c r="U204" s="178">
        <v>0</v>
      </c>
      <c r="V204" s="178">
        <v>0</v>
      </c>
      <c r="W204" s="178">
        <v>0</v>
      </c>
      <c r="X204" s="178">
        <v>0</v>
      </c>
      <c r="Y204" s="178">
        <v>0</v>
      </c>
      <c r="Z204" s="178">
        <v>0</v>
      </c>
      <c r="AA204" s="178">
        <v>0</v>
      </c>
      <c r="AB204" s="178">
        <v>0</v>
      </c>
      <c r="AC204" s="178">
        <v>0</v>
      </c>
      <c r="AD204" s="178">
        <v>0</v>
      </c>
      <c r="AE204" s="178">
        <v>0</v>
      </c>
      <c r="AF204" s="178">
        <v>0</v>
      </c>
      <c r="AG204" s="178">
        <v>0</v>
      </c>
      <c r="AH204" s="178">
        <v>0</v>
      </c>
      <c r="AI204" s="178">
        <v>0</v>
      </c>
      <c r="AJ204" s="178"/>
      <c r="AK204" s="178"/>
      <c r="AL204" s="178"/>
    </row>
    <row r="205" spans="1:38" ht="16.350000000000001" customHeight="1">
      <c r="A205" s="177" t="s">
        <v>560</v>
      </c>
      <c r="B205" s="178">
        <v>0</v>
      </c>
      <c r="C205" s="178">
        <v>0</v>
      </c>
      <c r="D205" s="178">
        <v>0</v>
      </c>
      <c r="E205" s="178">
        <v>0</v>
      </c>
      <c r="F205" s="178">
        <v>0</v>
      </c>
      <c r="G205" s="178">
        <v>0</v>
      </c>
      <c r="H205" s="178">
        <v>0</v>
      </c>
      <c r="I205" s="178">
        <v>0</v>
      </c>
      <c r="J205" s="178">
        <v>0</v>
      </c>
      <c r="K205" s="178">
        <v>0</v>
      </c>
      <c r="L205" s="178">
        <v>0</v>
      </c>
      <c r="M205" s="178">
        <v>0</v>
      </c>
      <c r="N205" s="178">
        <v>0</v>
      </c>
      <c r="O205" s="178">
        <v>0</v>
      </c>
      <c r="P205" s="178">
        <v>0</v>
      </c>
      <c r="Q205" s="178">
        <v>0</v>
      </c>
      <c r="R205" s="178">
        <v>0</v>
      </c>
      <c r="S205" s="178">
        <v>0</v>
      </c>
      <c r="T205" s="178">
        <v>0</v>
      </c>
      <c r="U205" s="178">
        <v>0</v>
      </c>
      <c r="V205" s="178">
        <v>0</v>
      </c>
      <c r="W205" s="178">
        <v>0</v>
      </c>
      <c r="X205" s="178">
        <v>0</v>
      </c>
      <c r="Y205" s="178">
        <v>0</v>
      </c>
      <c r="Z205" s="178">
        <v>0</v>
      </c>
      <c r="AA205" s="178">
        <v>0</v>
      </c>
      <c r="AB205" s="178">
        <v>0</v>
      </c>
      <c r="AC205" s="178">
        <v>0</v>
      </c>
      <c r="AD205" s="178">
        <v>0</v>
      </c>
      <c r="AE205" s="178">
        <v>0</v>
      </c>
      <c r="AF205" s="178">
        <v>0</v>
      </c>
      <c r="AG205" s="178">
        <v>0</v>
      </c>
      <c r="AH205" s="178">
        <v>0</v>
      </c>
      <c r="AI205" s="178">
        <v>0</v>
      </c>
      <c r="AJ205" s="178"/>
      <c r="AK205" s="178"/>
      <c r="AL205" s="178"/>
    </row>
    <row r="206" spans="1:38" ht="16.350000000000001" customHeight="1">
      <c r="A206" s="177" t="s">
        <v>561</v>
      </c>
      <c r="B206" s="178">
        <v>0</v>
      </c>
      <c r="C206" s="178">
        <v>0</v>
      </c>
      <c r="D206" s="178">
        <v>0</v>
      </c>
      <c r="E206" s="178">
        <v>0</v>
      </c>
      <c r="F206" s="178">
        <v>0</v>
      </c>
      <c r="G206" s="178">
        <v>0</v>
      </c>
      <c r="H206" s="178">
        <v>0</v>
      </c>
      <c r="I206" s="178">
        <v>0</v>
      </c>
      <c r="J206" s="178">
        <v>0</v>
      </c>
      <c r="K206" s="178">
        <v>0</v>
      </c>
      <c r="L206" s="178">
        <v>0</v>
      </c>
      <c r="M206" s="178">
        <v>0</v>
      </c>
      <c r="N206" s="178">
        <v>0</v>
      </c>
      <c r="O206" s="178">
        <v>0</v>
      </c>
      <c r="P206" s="178">
        <v>0</v>
      </c>
      <c r="Q206" s="178">
        <v>0</v>
      </c>
      <c r="R206" s="178">
        <v>0</v>
      </c>
      <c r="S206" s="178">
        <v>0</v>
      </c>
      <c r="T206" s="178">
        <v>0</v>
      </c>
      <c r="U206" s="178">
        <v>0</v>
      </c>
      <c r="V206" s="178">
        <v>0</v>
      </c>
      <c r="W206" s="178">
        <v>0</v>
      </c>
      <c r="X206" s="178">
        <v>0</v>
      </c>
      <c r="Y206" s="178">
        <v>0</v>
      </c>
      <c r="Z206" s="178">
        <v>0</v>
      </c>
      <c r="AA206" s="178">
        <v>0</v>
      </c>
      <c r="AB206" s="178">
        <v>0</v>
      </c>
      <c r="AC206" s="178">
        <v>0</v>
      </c>
      <c r="AD206" s="178">
        <v>0</v>
      </c>
      <c r="AE206" s="178">
        <v>0</v>
      </c>
      <c r="AF206" s="178">
        <v>0</v>
      </c>
      <c r="AG206" s="178">
        <v>0</v>
      </c>
      <c r="AH206" s="178">
        <v>0</v>
      </c>
      <c r="AI206" s="178">
        <v>0</v>
      </c>
      <c r="AJ206" s="178"/>
      <c r="AK206" s="178"/>
      <c r="AL206" s="178"/>
    </row>
    <row r="207" spans="1:38" ht="16.350000000000001" customHeight="1">
      <c r="A207" s="177" t="s">
        <v>562</v>
      </c>
      <c r="B207" s="178">
        <v>0</v>
      </c>
      <c r="C207" s="178">
        <v>0</v>
      </c>
      <c r="D207" s="178">
        <v>0</v>
      </c>
      <c r="E207" s="178">
        <v>0</v>
      </c>
      <c r="F207" s="178">
        <v>0</v>
      </c>
      <c r="G207" s="178">
        <v>0</v>
      </c>
      <c r="H207" s="178">
        <v>0</v>
      </c>
      <c r="I207" s="178">
        <v>0</v>
      </c>
      <c r="J207" s="178">
        <v>0</v>
      </c>
      <c r="K207" s="178">
        <v>0</v>
      </c>
      <c r="L207" s="178">
        <v>0</v>
      </c>
      <c r="M207" s="178">
        <v>0</v>
      </c>
      <c r="N207" s="178">
        <v>0</v>
      </c>
      <c r="O207" s="178">
        <v>0</v>
      </c>
      <c r="P207" s="178">
        <v>0</v>
      </c>
      <c r="Q207" s="178">
        <v>0</v>
      </c>
      <c r="R207" s="178">
        <v>0</v>
      </c>
      <c r="S207" s="178">
        <v>0</v>
      </c>
      <c r="T207" s="178">
        <v>0</v>
      </c>
      <c r="U207" s="178">
        <v>0</v>
      </c>
      <c r="V207" s="178">
        <v>0</v>
      </c>
      <c r="W207" s="178">
        <v>0</v>
      </c>
      <c r="X207" s="178">
        <v>0</v>
      </c>
      <c r="Y207" s="178">
        <v>0</v>
      </c>
      <c r="Z207" s="178">
        <v>0</v>
      </c>
      <c r="AA207" s="178">
        <v>0</v>
      </c>
      <c r="AB207" s="178">
        <v>0</v>
      </c>
      <c r="AC207" s="178">
        <v>0</v>
      </c>
      <c r="AD207" s="178">
        <v>0</v>
      </c>
      <c r="AE207" s="178">
        <v>0</v>
      </c>
      <c r="AF207" s="178">
        <v>0</v>
      </c>
      <c r="AG207" s="178">
        <v>0</v>
      </c>
      <c r="AH207" s="178">
        <v>0</v>
      </c>
      <c r="AI207" s="178">
        <v>0</v>
      </c>
      <c r="AJ207" s="178"/>
      <c r="AK207" s="178"/>
      <c r="AL207" s="178"/>
    </row>
    <row r="208" spans="1:38" ht="16.350000000000001" customHeight="1">
      <c r="A208" s="177" t="s">
        <v>563</v>
      </c>
      <c r="B208" s="178">
        <v>0</v>
      </c>
      <c r="C208" s="178">
        <v>0</v>
      </c>
      <c r="D208" s="178">
        <v>0</v>
      </c>
      <c r="E208" s="178">
        <v>0</v>
      </c>
      <c r="F208" s="178">
        <v>0</v>
      </c>
      <c r="G208" s="178">
        <v>0</v>
      </c>
      <c r="H208" s="178">
        <v>0</v>
      </c>
      <c r="I208" s="178">
        <v>0</v>
      </c>
      <c r="J208" s="178">
        <v>0</v>
      </c>
      <c r="K208" s="178">
        <v>0</v>
      </c>
      <c r="L208" s="178">
        <v>0</v>
      </c>
      <c r="M208" s="178">
        <v>0</v>
      </c>
      <c r="N208" s="178">
        <v>0</v>
      </c>
      <c r="O208" s="178">
        <v>0</v>
      </c>
      <c r="P208" s="178">
        <v>0</v>
      </c>
      <c r="Q208" s="178">
        <v>0</v>
      </c>
      <c r="R208" s="178">
        <v>0</v>
      </c>
      <c r="S208" s="178">
        <v>0</v>
      </c>
      <c r="T208" s="178">
        <v>0</v>
      </c>
      <c r="U208" s="178">
        <v>0</v>
      </c>
      <c r="V208" s="178">
        <v>0</v>
      </c>
      <c r="W208" s="178">
        <v>0</v>
      </c>
      <c r="X208" s="178">
        <v>0</v>
      </c>
      <c r="Y208" s="178">
        <v>0</v>
      </c>
      <c r="Z208" s="178">
        <v>0</v>
      </c>
      <c r="AA208" s="178">
        <v>0</v>
      </c>
      <c r="AB208" s="178">
        <v>0</v>
      </c>
      <c r="AC208" s="178">
        <v>0</v>
      </c>
      <c r="AD208" s="178">
        <v>0</v>
      </c>
      <c r="AE208" s="178">
        <v>0</v>
      </c>
      <c r="AF208" s="178">
        <v>0</v>
      </c>
      <c r="AG208" s="178">
        <v>0</v>
      </c>
      <c r="AH208" s="178">
        <v>0</v>
      </c>
      <c r="AI208" s="178">
        <v>0</v>
      </c>
      <c r="AJ208" s="178"/>
      <c r="AK208" s="178"/>
      <c r="AL208" s="178"/>
    </row>
    <row r="209" spans="1:38" ht="16.350000000000001" customHeight="1">
      <c r="A209" s="177" t="s">
        <v>564</v>
      </c>
      <c r="B209" s="178">
        <v>0</v>
      </c>
      <c r="C209" s="178">
        <v>0</v>
      </c>
      <c r="D209" s="178">
        <v>0</v>
      </c>
      <c r="E209" s="178">
        <v>0</v>
      </c>
      <c r="F209" s="178">
        <v>0</v>
      </c>
      <c r="G209" s="178">
        <v>0</v>
      </c>
      <c r="H209" s="178">
        <v>0</v>
      </c>
      <c r="I209" s="178">
        <v>0</v>
      </c>
      <c r="J209" s="178">
        <v>0</v>
      </c>
      <c r="K209" s="178">
        <v>0</v>
      </c>
      <c r="L209" s="178">
        <v>0</v>
      </c>
      <c r="M209" s="178">
        <v>0</v>
      </c>
      <c r="N209" s="178">
        <v>0</v>
      </c>
      <c r="O209" s="178">
        <v>0</v>
      </c>
      <c r="P209" s="178">
        <v>0</v>
      </c>
      <c r="Q209" s="178">
        <v>0</v>
      </c>
      <c r="R209" s="178">
        <v>0</v>
      </c>
      <c r="S209" s="178">
        <v>0</v>
      </c>
      <c r="T209" s="178">
        <v>0</v>
      </c>
      <c r="U209" s="178">
        <v>0</v>
      </c>
      <c r="V209" s="178">
        <v>0</v>
      </c>
      <c r="W209" s="178">
        <v>0</v>
      </c>
      <c r="X209" s="178">
        <v>0</v>
      </c>
      <c r="Y209" s="178">
        <v>0</v>
      </c>
      <c r="Z209" s="178">
        <v>0</v>
      </c>
      <c r="AA209" s="178">
        <v>0</v>
      </c>
      <c r="AB209" s="178">
        <v>0</v>
      </c>
      <c r="AC209" s="178">
        <v>0</v>
      </c>
      <c r="AD209" s="178">
        <v>0</v>
      </c>
      <c r="AE209" s="178">
        <v>0</v>
      </c>
      <c r="AF209" s="178">
        <v>0</v>
      </c>
      <c r="AG209" s="178">
        <v>0</v>
      </c>
      <c r="AH209" s="178">
        <v>0</v>
      </c>
      <c r="AI209" s="178">
        <v>0</v>
      </c>
      <c r="AJ209" s="178"/>
      <c r="AK209" s="178"/>
      <c r="AL209" s="178"/>
    </row>
    <row r="210" spans="1:38" ht="16.350000000000001" customHeight="1">
      <c r="A210" s="177" t="s">
        <v>565</v>
      </c>
      <c r="B210" s="178">
        <v>0</v>
      </c>
      <c r="C210" s="178">
        <v>0</v>
      </c>
      <c r="D210" s="178">
        <v>0</v>
      </c>
      <c r="E210" s="178">
        <v>0</v>
      </c>
      <c r="F210" s="178">
        <v>0</v>
      </c>
      <c r="G210" s="178">
        <v>0</v>
      </c>
      <c r="H210" s="178">
        <v>0</v>
      </c>
      <c r="I210" s="178">
        <v>0</v>
      </c>
      <c r="J210" s="178">
        <v>0</v>
      </c>
      <c r="K210" s="178">
        <v>0</v>
      </c>
      <c r="L210" s="178">
        <v>0</v>
      </c>
      <c r="M210" s="178">
        <v>0</v>
      </c>
      <c r="N210" s="178">
        <v>0</v>
      </c>
      <c r="O210" s="178">
        <v>0</v>
      </c>
      <c r="P210" s="178">
        <v>0</v>
      </c>
      <c r="Q210" s="178">
        <v>0</v>
      </c>
      <c r="R210" s="178">
        <v>0</v>
      </c>
      <c r="S210" s="178">
        <v>0</v>
      </c>
      <c r="T210" s="178">
        <v>0</v>
      </c>
      <c r="U210" s="178">
        <v>0</v>
      </c>
      <c r="V210" s="178">
        <v>0</v>
      </c>
      <c r="W210" s="178">
        <v>0</v>
      </c>
      <c r="X210" s="178">
        <v>0</v>
      </c>
      <c r="Y210" s="178">
        <v>0</v>
      </c>
      <c r="Z210" s="178">
        <v>0</v>
      </c>
      <c r="AA210" s="178">
        <v>0</v>
      </c>
      <c r="AB210" s="178">
        <v>0</v>
      </c>
      <c r="AC210" s="178">
        <v>0</v>
      </c>
      <c r="AD210" s="178">
        <v>0</v>
      </c>
      <c r="AE210" s="178">
        <v>0</v>
      </c>
      <c r="AF210" s="178">
        <v>0</v>
      </c>
      <c r="AG210" s="178">
        <v>0</v>
      </c>
      <c r="AH210" s="178">
        <v>0</v>
      </c>
      <c r="AI210" s="178">
        <v>0</v>
      </c>
      <c r="AJ210" s="178"/>
      <c r="AK210" s="178"/>
      <c r="AL210" s="178"/>
    </row>
    <row r="211" spans="1:38" ht="16.350000000000001" customHeight="1">
      <c r="A211" s="177" t="s">
        <v>566</v>
      </c>
      <c r="B211" s="178">
        <v>0</v>
      </c>
      <c r="C211" s="178">
        <v>0</v>
      </c>
      <c r="D211" s="178">
        <v>0</v>
      </c>
      <c r="E211" s="178">
        <v>0</v>
      </c>
      <c r="F211" s="178">
        <v>0</v>
      </c>
      <c r="G211" s="178">
        <v>0</v>
      </c>
      <c r="H211" s="178">
        <v>0</v>
      </c>
      <c r="I211" s="178">
        <v>0</v>
      </c>
      <c r="J211" s="178">
        <v>0</v>
      </c>
      <c r="K211" s="178">
        <v>0</v>
      </c>
      <c r="L211" s="178">
        <v>0</v>
      </c>
      <c r="M211" s="178">
        <v>0</v>
      </c>
      <c r="N211" s="178">
        <v>0</v>
      </c>
      <c r="O211" s="178">
        <v>0</v>
      </c>
      <c r="P211" s="178">
        <v>0</v>
      </c>
      <c r="Q211" s="178">
        <v>0</v>
      </c>
      <c r="R211" s="178">
        <v>0</v>
      </c>
      <c r="S211" s="178">
        <v>0</v>
      </c>
      <c r="T211" s="178">
        <v>0</v>
      </c>
      <c r="U211" s="178">
        <v>0</v>
      </c>
      <c r="V211" s="178">
        <v>0</v>
      </c>
      <c r="W211" s="178">
        <v>0</v>
      </c>
      <c r="X211" s="178">
        <v>0</v>
      </c>
      <c r="Y211" s="178">
        <v>0</v>
      </c>
      <c r="Z211" s="178">
        <v>0</v>
      </c>
      <c r="AA211" s="178">
        <v>0</v>
      </c>
      <c r="AB211" s="178">
        <v>0</v>
      </c>
      <c r="AC211" s="178">
        <v>0</v>
      </c>
      <c r="AD211" s="178">
        <v>0</v>
      </c>
      <c r="AE211" s="178">
        <v>0</v>
      </c>
      <c r="AF211" s="178">
        <v>0</v>
      </c>
      <c r="AG211" s="178">
        <v>0</v>
      </c>
      <c r="AH211" s="178">
        <v>0</v>
      </c>
      <c r="AI211" s="178">
        <v>0</v>
      </c>
      <c r="AJ211" s="178"/>
      <c r="AK211" s="178"/>
      <c r="AL211" s="178"/>
    </row>
    <row r="212" spans="1:38" ht="16.350000000000001" customHeight="1">
      <c r="A212" s="177" t="s">
        <v>567</v>
      </c>
      <c r="B212" s="178">
        <v>0</v>
      </c>
      <c r="C212" s="178">
        <v>0</v>
      </c>
      <c r="D212" s="178">
        <v>0</v>
      </c>
      <c r="E212" s="178">
        <v>0</v>
      </c>
      <c r="F212" s="178">
        <v>0</v>
      </c>
      <c r="G212" s="178">
        <v>0</v>
      </c>
      <c r="H212" s="178">
        <v>0</v>
      </c>
      <c r="I212" s="178">
        <v>0</v>
      </c>
      <c r="J212" s="178">
        <v>0</v>
      </c>
      <c r="K212" s="178">
        <v>0</v>
      </c>
      <c r="L212" s="178">
        <v>0</v>
      </c>
      <c r="M212" s="178">
        <v>0</v>
      </c>
      <c r="N212" s="178">
        <v>0</v>
      </c>
      <c r="O212" s="178">
        <v>0</v>
      </c>
      <c r="P212" s="178">
        <v>0</v>
      </c>
      <c r="Q212" s="178">
        <v>0</v>
      </c>
      <c r="R212" s="178">
        <v>0</v>
      </c>
      <c r="S212" s="178">
        <v>0</v>
      </c>
      <c r="T212" s="178">
        <v>0</v>
      </c>
      <c r="U212" s="178">
        <v>0</v>
      </c>
      <c r="V212" s="178">
        <v>0</v>
      </c>
      <c r="W212" s="178">
        <v>0</v>
      </c>
      <c r="X212" s="178">
        <v>0</v>
      </c>
      <c r="Y212" s="178">
        <v>0</v>
      </c>
      <c r="Z212" s="178">
        <v>0</v>
      </c>
      <c r="AA212" s="178">
        <v>0</v>
      </c>
      <c r="AB212" s="178">
        <v>0</v>
      </c>
      <c r="AC212" s="178">
        <v>0</v>
      </c>
      <c r="AD212" s="178">
        <v>0</v>
      </c>
      <c r="AE212" s="178">
        <v>0</v>
      </c>
      <c r="AF212" s="178">
        <v>0</v>
      </c>
      <c r="AG212" s="178">
        <v>0</v>
      </c>
      <c r="AH212" s="178">
        <v>0</v>
      </c>
      <c r="AI212" s="178">
        <v>0</v>
      </c>
      <c r="AJ212" s="178"/>
      <c r="AK212" s="178"/>
      <c r="AL212" s="178"/>
    </row>
    <row r="213" spans="1:38" ht="16.350000000000001" customHeight="1">
      <c r="A213" s="177" t="s">
        <v>568</v>
      </c>
      <c r="B213" s="178">
        <v>0</v>
      </c>
      <c r="C213" s="178">
        <v>0</v>
      </c>
      <c r="D213" s="178">
        <v>0</v>
      </c>
      <c r="E213" s="178">
        <v>0</v>
      </c>
      <c r="F213" s="178">
        <v>0</v>
      </c>
      <c r="G213" s="178">
        <v>0</v>
      </c>
      <c r="H213" s="178">
        <v>0</v>
      </c>
      <c r="I213" s="178">
        <v>0</v>
      </c>
      <c r="J213" s="178">
        <v>0</v>
      </c>
      <c r="K213" s="178">
        <v>0</v>
      </c>
      <c r="L213" s="178">
        <v>0</v>
      </c>
      <c r="M213" s="178">
        <v>0</v>
      </c>
      <c r="N213" s="178">
        <v>0</v>
      </c>
      <c r="O213" s="178">
        <v>0</v>
      </c>
      <c r="P213" s="178">
        <v>0</v>
      </c>
      <c r="Q213" s="178">
        <v>0</v>
      </c>
      <c r="R213" s="178">
        <v>0</v>
      </c>
      <c r="S213" s="178">
        <v>0</v>
      </c>
      <c r="T213" s="178">
        <v>0</v>
      </c>
      <c r="U213" s="178">
        <v>0</v>
      </c>
      <c r="V213" s="178">
        <v>0</v>
      </c>
      <c r="W213" s="178">
        <v>0</v>
      </c>
      <c r="X213" s="178">
        <v>0</v>
      </c>
      <c r="Y213" s="178">
        <v>0</v>
      </c>
      <c r="Z213" s="178">
        <v>0</v>
      </c>
      <c r="AA213" s="178">
        <v>0</v>
      </c>
      <c r="AB213" s="178">
        <v>0</v>
      </c>
      <c r="AC213" s="178">
        <v>0</v>
      </c>
      <c r="AD213" s="178">
        <v>0</v>
      </c>
      <c r="AE213" s="178">
        <v>0</v>
      </c>
      <c r="AF213" s="178">
        <v>0</v>
      </c>
      <c r="AG213" s="178">
        <v>0</v>
      </c>
      <c r="AH213" s="178">
        <v>0</v>
      </c>
      <c r="AI213" s="178">
        <v>0</v>
      </c>
      <c r="AJ213" s="178"/>
      <c r="AK213" s="178"/>
      <c r="AL213" s="178"/>
    </row>
    <row r="214" spans="1:38" ht="16.350000000000001" customHeight="1">
      <c r="A214" s="177" t="s">
        <v>569</v>
      </c>
      <c r="B214" s="178">
        <v>0</v>
      </c>
      <c r="C214" s="178">
        <v>0</v>
      </c>
      <c r="D214" s="178">
        <v>0</v>
      </c>
      <c r="E214" s="178">
        <v>0</v>
      </c>
      <c r="F214" s="178">
        <v>0</v>
      </c>
      <c r="G214" s="178">
        <v>0</v>
      </c>
      <c r="H214" s="178">
        <v>0</v>
      </c>
      <c r="I214" s="178">
        <v>0</v>
      </c>
      <c r="J214" s="178">
        <v>0</v>
      </c>
      <c r="K214" s="178">
        <v>0</v>
      </c>
      <c r="L214" s="178">
        <v>0</v>
      </c>
      <c r="M214" s="178">
        <v>0</v>
      </c>
      <c r="N214" s="178">
        <v>0</v>
      </c>
      <c r="O214" s="178">
        <v>0</v>
      </c>
      <c r="P214" s="178">
        <v>0</v>
      </c>
      <c r="Q214" s="178">
        <v>0</v>
      </c>
      <c r="R214" s="178">
        <v>0</v>
      </c>
      <c r="S214" s="178">
        <v>0</v>
      </c>
      <c r="T214" s="178">
        <v>0</v>
      </c>
      <c r="U214" s="178">
        <v>0</v>
      </c>
      <c r="V214" s="178">
        <v>0</v>
      </c>
      <c r="W214" s="178">
        <v>0</v>
      </c>
      <c r="X214" s="178">
        <v>0</v>
      </c>
      <c r="Y214" s="178">
        <v>0</v>
      </c>
      <c r="Z214" s="178">
        <v>0</v>
      </c>
      <c r="AA214" s="178">
        <v>0</v>
      </c>
      <c r="AB214" s="178">
        <v>0</v>
      </c>
      <c r="AC214" s="178">
        <v>0</v>
      </c>
      <c r="AD214" s="178">
        <v>0</v>
      </c>
      <c r="AE214" s="178">
        <v>0</v>
      </c>
      <c r="AF214" s="178">
        <v>0</v>
      </c>
      <c r="AG214" s="178">
        <v>0</v>
      </c>
      <c r="AH214" s="178">
        <v>0</v>
      </c>
      <c r="AI214" s="178">
        <v>0</v>
      </c>
      <c r="AJ214" s="178"/>
      <c r="AK214" s="178"/>
      <c r="AL214" s="178"/>
    </row>
    <row r="215" spans="1:38" ht="16.350000000000001" customHeight="1">
      <c r="A215" s="177" t="s">
        <v>570</v>
      </c>
      <c r="B215" s="178">
        <v>0</v>
      </c>
      <c r="C215" s="178">
        <v>0</v>
      </c>
      <c r="D215" s="178">
        <v>0</v>
      </c>
      <c r="E215" s="178">
        <v>0</v>
      </c>
      <c r="F215" s="178">
        <v>0</v>
      </c>
      <c r="G215" s="178">
        <v>0</v>
      </c>
      <c r="H215" s="178">
        <v>0</v>
      </c>
      <c r="I215" s="178">
        <v>0</v>
      </c>
      <c r="J215" s="178">
        <v>0</v>
      </c>
      <c r="K215" s="178">
        <v>0</v>
      </c>
      <c r="L215" s="178">
        <v>0</v>
      </c>
      <c r="M215" s="178">
        <v>0</v>
      </c>
      <c r="N215" s="178">
        <v>0</v>
      </c>
      <c r="O215" s="178">
        <v>0</v>
      </c>
      <c r="P215" s="178">
        <v>0</v>
      </c>
      <c r="Q215" s="178">
        <v>0</v>
      </c>
      <c r="R215" s="178">
        <v>0</v>
      </c>
      <c r="S215" s="178">
        <v>0</v>
      </c>
      <c r="T215" s="178">
        <v>0</v>
      </c>
      <c r="U215" s="178">
        <v>0</v>
      </c>
      <c r="V215" s="178">
        <v>0</v>
      </c>
      <c r="W215" s="178">
        <v>0</v>
      </c>
      <c r="X215" s="178">
        <v>0</v>
      </c>
      <c r="Y215" s="178">
        <v>0</v>
      </c>
      <c r="Z215" s="178">
        <v>0</v>
      </c>
      <c r="AA215" s="178">
        <v>0</v>
      </c>
      <c r="AB215" s="178">
        <v>0</v>
      </c>
      <c r="AC215" s="178">
        <v>0</v>
      </c>
      <c r="AD215" s="178">
        <v>0</v>
      </c>
      <c r="AE215" s="178">
        <v>0</v>
      </c>
      <c r="AF215" s="178">
        <v>0</v>
      </c>
      <c r="AG215" s="178">
        <v>0</v>
      </c>
      <c r="AH215" s="178">
        <v>0</v>
      </c>
      <c r="AI215" s="178">
        <v>0</v>
      </c>
      <c r="AJ215" s="178"/>
      <c r="AK215" s="178"/>
      <c r="AL215" s="178"/>
    </row>
    <row r="216" spans="1:38" ht="16.350000000000001" customHeight="1">
      <c r="A216" s="177" t="s">
        <v>571</v>
      </c>
      <c r="B216" s="178">
        <v>0</v>
      </c>
      <c r="C216" s="178">
        <v>0</v>
      </c>
      <c r="D216" s="178">
        <v>0</v>
      </c>
      <c r="E216" s="178">
        <v>0</v>
      </c>
      <c r="F216" s="178">
        <v>0</v>
      </c>
      <c r="G216" s="178">
        <v>0</v>
      </c>
      <c r="H216" s="178">
        <v>0</v>
      </c>
      <c r="I216" s="178">
        <v>0</v>
      </c>
      <c r="J216" s="178">
        <v>0</v>
      </c>
      <c r="K216" s="178">
        <v>0</v>
      </c>
      <c r="L216" s="178">
        <v>0</v>
      </c>
      <c r="M216" s="178">
        <v>0</v>
      </c>
      <c r="N216" s="178">
        <v>0</v>
      </c>
      <c r="O216" s="178">
        <v>0</v>
      </c>
      <c r="P216" s="178">
        <v>0</v>
      </c>
      <c r="Q216" s="178">
        <v>0</v>
      </c>
      <c r="R216" s="178">
        <v>0</v>
      </c>
      <c r="S216" s="178">
        <v>0</v>
      </c>
      <c r="T216" s="178">
        <v>0</v>
      </c>
      <c r="U216" s="178">
        <v>0</v>
      </c>
      <c r="V216" s="178">
        <v>0</v>
      </c>
      <c r="W216" s="178">
        <v>0</v>
      </c>
      <c r="X216" s="178">
        <v>0</v>
      </c>
      <c r="Y216" s="178">
        <v>0</v>
      </c>
      <c r="Z216" s="178">
        <v>0</v>
      </c>
      <c r="AA216" s="178">
        <v>0</v>
      </c>
      <c r="AB216" s="178">
        <v>0</v>
      </c>
      <c r="AC216" s="178">
        <v>0</v>
      </c>
      <c r="AD216" s="178">
        <v>0</v>
      </c>
      <c r="AE216" s="178">
        <v>0</v>
      </c>
      <c r="AF216" s="178">
        <v>0</v>
      </c>
      <c r="AG216" s="178">
        <v>0</v>
      </c>
      <c r="AH216" s="178">
        <v>0</v>
      </c>
      <c r="AI216" s="178">
        <v>0</v>
      </c>
      <c r="AJ216" s="178"/>
      <c r="AK216" s="178"/>
      <c r="AL216" s="178"/>
    </row>
    <row r="217" spans="1:38" ht="16.350000000000001" customHeight="1">
      <c r="A217" s="177" t="s">
        <v>572</v>
      </c>
      <c r="B217" s="178">
        <v>0</v>
      </c>
      <c r="C217" s="178">
        <v>0</v>
      </c>
      <c r="D217" s="178">
        <v>0</v>
      </c>
      <c r="E217" s="178">
        <v>0</v>
      </c>
      <c r="F217" s="178">
        <v>0</v>
      </c>
      <c r="G217" s="178">
        <v>0</v>
      </c>
      <c r="H217" s="178">
        <v>0</v>
      </c>
      <c r="I217" s="178">
        <v>0</v>
      </c>
      <c r="J217" s="178">
        <v>0</v>
      </c>
      <c r="K217" s="178">
        <v>0</v>
      </c>
      <c r="L217" s="178">
        <v>0</v>
      </c>
      <c r="M217" s="178">
        <v>0</v>
      </c>
      <c r="N217" s="178">
        <v>0</v>
      </c>
      <c r="O217" s="178">
        <v>0</v>
      </c>
      <c r="P217" s="178">
        <v>0</v>
      </c>
      <c r="Q217" s="178">
        <v>0</v>
      </c>
      <c r="R217" s="178">
        <v>0</v>
      </c>
      <c r="S217" s="178">
        <v>0</v>
      </c>
      <c r="T217" s="178">
        <v>0</v>
      </c>
      <c r="U217" s="178">
        <v>0</v>
      </c>
      <c r="V217" s="178">
        <v>0</v>
      </c>
      <c r="W217" s="178">
        <v>0</v>
      </c>
      <c r="X217" s="178">
        <v>0</v>
      </c>
      <c r="Y217" s="178">
        <v>0</v>
      </c>
      <c r="Z217" s="178">
        <v>0</v>
      </c>
      <c r="AA217" s="178">
        <v>0</v>
      </c>
      <c r="AB217" s="178">
        <v>0</v>
      </c>
      <c r="AC217" s="178">
        <v>0</v>
      </c>
      <c r="AD217" s="178">
        <v>0</v>
      </c>
      <c r="AE217" s="178">
        <v>0</v>
      </c>
      <c r="AF217" s="178">
        <v>0</v>
      </c>
      <c r="AG217" s="178">
        <v>0</v>
      </c>
      <c r="AH217" s="178">
        <v>0</v>
      </c>
      <c r="AI217" s="178">
        <v>0</v>
      </c>
      <c r="AJ217" s="178"/>
      <c r="AK217" s="178"/>
      <c r="AL217" s="178"/>
    </row>
    <row r="218" spans="1:38" ht="16.350000000000001" customHeight="1">
      <c r="A218" s="177" t="s">
        <v>573</v>
      </c>
      <c r="B218" s="178">
        <v>0</v>
      </c>
      <c r="C218" s="178">
        <v>0</v>
      </c>
      <c r="D218" s="178">
        <v>0</v>
      </c>
      <c r="E218" s="178">
        <v>0</v>
      </c>
      <c r="F218" s="178">
        <v>0</v>
      </c>
      <c r="G218" s="178">
        <v>0</v>
      </c>
      <c r="H218" s="178">
        <v>0</v>
      </c>
      <c r="I218" s="178">
        <v>0</v>
      </c>
      <c r="J218" s="178">
        <v>0</v>
      </c>
      <c r="K218" s="178">
        <v>0</v>
      </c>
      <c r="L218" s="178">
        <v>0</v>
      </c>
      <c r="M218" s="178">
        <v>0</v>
      </c>
      <c r="N218" s="178">
        <v>0</v>
      </c>
      <c r="O218" s="178">
        <v>0</v>
      </c>
      <c r="P218" s="178">
        <v>0</v>
      </c>
      <c r="Q218" s="178">
        <v>0</v>
      </c>
      <c r="R218" s="178">
        <v>0</v>
      </c>
      <c r="S218" s="178">
        <v>0</v>
      </c>
      <c r="T218" s="178">
        <v>0</v>
      </c>
      <c r="U218" s="178">
        <v>0</v>
      </c>
      <c r="V218" s="178">
        <v>0</v>
      </c>
      <c r="W218" s="178">
        <v>0</v>
      </c>
      <c r="X218" s="178">
        <v>0</v>
      </c>
      <c r="Y218" s="178">
        <v>0</v>
      </c>
      <c r="Z218" s="178">
        <v>0</v>
      </c>
      <c r="AA218" s="178">
        <v>0</v>
      </c>
      <c r="AB218" s="178">
        <v>0</v>
      </c>
      <c r="AC218" s="178">
        <v>0</v>
      </c>
      <c r="AD218" s="178">
        <v>0</v>
      </c>
      <c r="AE218" s="178">
        <v>0</v>
      </c>
      <c r="AF218" s="178">
        <v>0</v>
      </c>
      <c r="AG218" s="178">
        <v>0</v>
      </c>
      <c r="AH218" s="178">
        <v>0</v>
      </c>
      <c r="AI218" s="178">
        <v>0</v>
      </c>
      <c r="AJ218" s="178"/>
      <c r="AK218" s="178"/>
      <c r="AL218" s="178"/>
    </row>
    <row r="219" spans="1:38" ht="16.350000000000001" customHeight="1">
      <c r="A219" s="177" t="s">
        <v>574</v>
      </c>
      <c r="B219" s="178">
        <v>0</v>
      </c>
      <c r="C219" s="178">
        <v>0</v>
      </c>
      <c r="D219" s="178">
        <v>0</v>
      </c>
      <c r="E219" s="178">
        <v>0</v>
      </c>
      <c r="F219" s="178">
        <v>0</v>
      </c>
      <c r="G219" s="178">
        <v>0</v>
      </c>
      <c r="H219" s="178">
        <v>0</v>
      </c>
      <c r="I219" s="178">
        <v>0</v>
      </c>
      <c r="J219" s="178">
        <v>0</v>
      </c>
      <c r="K219" s="178">
        <v>0</v>
      </c>
      <c r="L219" s="178">
        <v>0</v>
      </c>
      <c r="M219" s="178">
        <v>0</v>
      </c>
      <c r="N219" s="178">
        <v>0</v>
      </c>
      <c r="O219" s="178">
        <v>0</v>
      </c>
      <c r="P219" s="178">
        <v>0</v>
      </c>
      <c r="Q219" s="178">
        <v>0</v>
      </c>
      <c r="R219" s="178">
        <v>0</v>
      </c>
      <c r="S219" s="178">
        <v>0</v>
      </c>
      <c r="T219" s="178">
        <v>0</v>
      </c>
      <c r="U219" s="178">
        <v>0</v>
      </c>
      <c r="V219" s="178">
        <v>0</v>
      </c>
      <c r="W219" s="178">
        <v>0</v>
      </c>
      <c r="X219" s="178">
        <v>0</v>
      </c>
      <c r="Y219" s="178">
        <v>0</v>
      </c>
      <c r="Z219" s="178">
        <v>0</v>
      </c>
      <c r="AA219" s="178">
        <v>0</v>
      </c>
      <c r="AB219" s="178">
        <v>0</v>
      </c>
      <c r="AC219" s="178">
        <v>0</v>
      </c>
      <c r="AD219" s="178">
        <v>0</v>
      </c>
      <c r="AE219" s="178">
        <v>0</v>
      </c>
      <c r="AF219" s="178">
        <v>0</v>
      </c>
      <c r="AG219" s="178">
        <v>0</v>
      </c>
      <c r="AH219" s="178">
        <v>0</v>
      </c>
      <c r="AI219" s="178">
        <v>0</v>
      </c>
      <c r="AJ219" s="178"/>
      <c r="AK219" s="178"/>
      <c r="AL219" s="178"/>
    </row>
    <row r="220" spans="1:38" ht="16.350000000000001" customHeight="1">
      <c r="A220" s="177" t="s">
        <v>575</v>
      </c>
      <c r="B220" s="178">
        <v>0</v>
      </c>
      <c r="C220" s="178">
        <v>0</v>
      </c>
      <c r="D220" s="178">
        <v>0</v>
      </c>
      <c r="E220" s="178">
        <v>0</v>
      </c>
      <c r="F220" s="178">
        <v>0</v>
      </c>
      <c r="G220" s="178">
        <v>0</v>
      </c>
      <c r="H220" s="178">
        <v>0</v>
      </c>
      <c r="I220" s="178">
        <v>0</v>
      </c>
      <c r="J220" s="178">
        <v>0</v>
      </c>
      <c r="K220" s="178">
        <v>0</v>
      </c>
      <c r="L220" s="178">
        <v>0</v>
      </c>
      <c r="M220" s="178">
        <v>0</v>
      </c>
      <c r="N220" s="178">
        <v>0</v>
      </c>
      <c r="O220" s="178">
        <v>0</v>
      </c>
      <c r="P220" s="178">
        <v>0</v>
      </c>
      <c r="Q220" s="178">
        <v>0</v>
      </c>
      <c r="R220" s="178">
        <v>0</v>
      </c>
      <c r="S220" s="178">
        <v>0</v>
      </c>
      <c r="T220" s="178">
        <v>0</v>
      </c>
      <c r="U220" s="178">
        <v>0</v>
      </c>
      <c r="V220" s="178">
        <v>0</v>
      </c>
      <c r="W220" s="178">
        <v>0</v>
      </c>
      <c r="X220" s="178">
        <v>0</v>
      </c>
      <c r="Y220" s="178">
        <v>0</v>
      </c>
      <c r="Z220" s="178">
        <v>0</v>
      </c>
      <c r="AA220" s="178">
        <v>0</v>
      </c>
      <c r="AB220" s="178">
        <v>0</v>
      </c>
      <c r="AC220" s="178">
        <v>0</v>
      </c>
      <c r="AD220" s="178">
        <v>0</v>
      </c>
      <c r="AE220" s="178">
        <v>0</v>
      </c>
      <c r="AF220" s="178">
        <v>0</v>
      </c>
      <c r="AG220" s="178">
        <v>0</v>
      </c>
      <c r="AH220" s="178">
        <v>0</v>
      </c>
      <c r="AI220" s="178">
        <v>0</v>
      </c>
      <c r="AJ220" s="178"/>
      <c r="AK220" s="178"/>
      <c r="AL220" s="178"/>
    </row>
    <row r="221" spans="1:38" ht="16.350000000000001" customHeight="1">
      <c r="A221" s="177" t="s">
        <v>576</v>
      </c>
      <c r="B221" s="178">
        <v>0</v>
      </c>
      <c r="C221" s="178">
        <v>0</v>
      </c>
      <c r="D221" s="178">
        <v>0</v>
      </c>
      <c r="E221" s="178">
        <v>0</v>
      </c>
      <c r="F221" s="178">
        <v>0</v>
      </c>
      <c r="G221" s="178">
        <v>0</v>
      </c>
      <c r="H221" s="178">
        <v>0</v>
      </c>
      <c r="I221" s="178">
        <v>0</v>
      </c>
      <c r="J221" s="178">
        <v>0</v>
      </c>
      <c r="K221" s="178">
        <v>0</v>
      </c>
      <c r="L221" s="178">
        <v>0</v>
      </c>
      <c r="M221" s="178">
        <v>0</v>
      </c>
      <c r="N221" s="178">
        <v>0</v>
      </c>
      <c r="O221" s="178">
        <v>0</v>
      </c>
      <c r="P221" s="178">
        <v>0</v>
      </c>
      <c r="Q221" s="178">
        <v>0</v>
      </c>
      <c r="R221" s="178">
        <v>0</v>
      </c>
      <c r="S221" s="178">
        <v>0</v>
      </c>
      <c r="T221" s="178">
        <v>0</v>
      </c>
      <c r="U221" s="178">
        <v>0</v>
      </c>
      <c r="V221" s="178">
        <v>0</v>
      </c>
      <c r="W221" s="178">
        <v>0</v>
      </c>
      <c r="X221" s="178">
        <v>0</v>
      </c>
      <c r="Y221" s="178">
        <v>0</v>
      </c>
      <c r="Z221" s="178">
        <v>0</v>
      </c>
      <c r="AA221" s="178">
        <v>0</v>
      </c>
      <c r="AB221" s="178">
        <v>0</v>
      </c>
      <c r="AC221" s="178">
        <v>0</v>
      </c>
      <c r="AD221" s="178">
        <v>0</v>
      </c>
      <c r="AE221" s="178">
        <v>0</v>
      </c>
      <c r="AF221" s="178">
        <v>0</v>
      </c>
      <c r="AG221" s="178">
        <v>0</v>
      </c>
      <c r="AH221" s="178">
        <v>0</v>
      </c>
      <c r="AI221" s="178">
        <v>0</v>
      </c>
      <c r="AJ221" s="178"/>
      <c r="AK221" s="178"/>
      <c r="AL221" s="178"/>
    </row>
    <row r="222" spans="1:38" ht="16.350000000000001" customHeight="1">
      <c r="A222" s="177" t="s">
        <v>577</v>
      </c>
      <c r="B222" s="178">
        <v>0</v>
      </c>
      <c r="C222" s="178">
        <v>0</v>
      </c>
      <c r="D222" s="178">
        <v>0</v>
      </c>
      <c r="E222" s="178">
        <v>0</v>
      </c>
      <c r="F222" s="178">
        <v>0</v>
      </c>
      <c r="G222" s="178">
        <v>0</v>
      </c>
      <c r="H222" s="178">
        <v>0</v>
      </c>
      <c r="I222" s="178">
        <v>0</v>
      </c>
      <c r="J222" s="178">
        <v>0</v>
      </c>
      <c r="K222" s="178">
        <v>0</v>
      </c>
      <c r="L222" s="178">
        <v>0</v>
      </c>
      <c r="M222" s="178">
        <v>0</v>
      </c>
      <c r="N222" s="178">
        <v>0</v>
      </c>
      <c r="O222" s="178">
        <v>0</v>
      </c>
      <c r="P222" s="178">
        <v>0</v>
      </c>
      <c r="Q222" s="178">
        <v>0</v>
      </c>
      <c r="R222" s="178">
        <v>0</v>
      </c>
      <c r="S222" s="178">
        <v>0</v>
      </c>
      <c r="T222" s="178">
        <v>0</v>
      </c>
      <c r="U222" s="178">
        <v>0</v>
      </c>
      <c r="V222" s="178">
        <v>0</v>
      </c>
      <c r="W222" s="178">
        <v>0</v>
      </c>
      <c r="X222" s="178">
        <v>0</v>
      </c>
      <c r="Y222" s="178">
        <v>0</v>
      </c>
      <c r="Z222" s="178">
        <v>0</v>
      </c>
      <c r="AA222" s="178">
        <v>0</v>
      </c>
      <c r="AB222" s="178">
        <v>0</v>
      </c>
      <c r="AC222" s="178">
        <v>0</v>
      </c>
      <c r="AD222" s="178">
        <v>0</v>
      </c>
      <c r="AE222" s="178">
        <v>0</v>
      </c>
      <c r="AF222" s="178">
        <v>0</v>
      </c>
      <c r="AG222" s="178">
        <v>0</v>
      </c>
      <c r="AH222" s="178">
        <v>0</v>
      </c>
      <c r="AI222" s="178">
        <v>0</v>
      </c>
      <c r="AJ222" s="178"/>
      <c r="AK222" s="178"/>
      <c r="AL222" s="178"/>
    </row>
    <row r="223" spans="1:38" ht="16.350000000000001" customHeight="1">
      <c r="A223" s="177" t="s">
        <v>578</v>
      </c>
      <c r="B223" s="178">
        <v>0</v>
      </c>
      <c r="C223" s="178">
        <v>0</v>
      </c>
      <c r="D223" s="178">
        <v>0</v>
      </c>
      <c r="E223" s="178">
        <v>0</v>
      </c>
      <c r="F223" s="178">
        <v>0</v>
      </c>
      <c r="G223" s="178">
        <v>0</v>
      </c>
      <c r="H223" s="178">
        <v>0</v>
      </c>
      <c r="I223" s="178">
        <v>0</v>
      </c>
      <c r="J223" s="178">
        <v>0</v>
      </c>
      <c r="K223" s="178">
        <v>0</v>
      </c>
      <c r="L223" s="178">
        <v>0</v>
      </c>
      <c r="M223" s="178">
        <v>0</v>
      </c>
      <c r="N223" s="178">
        <v>0</v>
      </c>
      <c r="O223" s="178">
        <v>0</v>
      </c>
      <c r="P223" s="178">
        <v>0</v>
      </c>
      <c r="Q223" s="178">
        <v>0</v>
      </c>
      <c r="R223" s="178">
        <v>0</v>
      </c>
      <c r="S223" s="178">
        <v>0</v>
      </c>
      <c r="T223" s="178">
        <v>0</v>
      </c>
      <c r="U223" s="178">
        <v>0</v>
      </c>
      <c r="V223" s="178">
        <v>0</v>
      </c>
      <c r="W223" s="178">
        <v>0</v>
      </c>
      <c r="X223" s="178">
        <v>0</v>
      </c>
      <c r="Y223" s="178">
        <v>0</v>
      </c>
      <c r="Z223" s="178">
        <v>0</v>
      </c>
      <c r="AA223" s="178">
        <v>0</v>
      </c>
      <c r="AB223" s="178">
        <v>0</v>
      </c>
      <c r="AC223" s="178">
        <v>0</v>
      </c>
      <c r="AD223" s="178">
        <v>0</v>
      </c>
      <c r="AE223" s="178">
        <v>0</v>
      </c>
      <c r="AF223" s="178">
        <v>0</v>
      </c>
      <c r="AG223" s="178">
        <v>0</v>
      </c>
      <c r="AH223" s="178">
        <v>0</v>
      </c>
      <c r="AI223" s="178">
        <v>0</v>
      </c>
      <c r="AJ223" s="178"/>
      <c r="AK223" s="178"/>
      <c r="AL223" s="178"/>
    </row>
    <row r="224" spans="1:38" ht="16.350000000000001" customHeight="1">
      <c r="A224" s="177" t="s">
        <v>579</v>
      </c>
      <c r="B224" s="178">
        <v>0</v>
      </c>
      <c r="C224" s="178">
        <v>0</v>
      </c>
      <c r="D224" s="178">
        <v>0</v>
      </c>
      <c r="E224" s="178">
        <v>0</v>
      </c>
      <c r="F224" s="178">
        <v>0</v>
      </c>
      <c r="G224" s="178">
        <v>0</v>
      </c>
      <c r="H224" s="178">
        <v>0</v>
      </c>
      <c r="I224" s="178">
        <v>0</v>
      </c>
      <c r="J224" s="178">
        <v>0</v>
      </c>
      <c r="K224" s="178">
        <v>0</v>
      </c>
      <c r="L224" s="178">
        <v>0</v>
      </c>
      <c r="M224" s="178">
        <v>0</v>
      </c>
      <c r="N224" s="178">
        <v>0</v>
      </c>
      <c r="O224" s="178">
        <v>0</v>
      </c>
      <c r="P224" s="178">
        <v>0</v>
      </c>
      <c r="Q224" s="178">
        <v>0</v>
      </c>
      <c r="R224" s="178">
        <v>0</v>
      </c>
      <c r="S224" s="178">
        <v>0</v>
      </c>
      <c r="T224" s="178">
        <v>0</v>
      </c>
      <c r="U224" s="178">
        <v>0</v>
      </c>
      <c r="V224" s="178">
        <v>0</v>
      </c>
      <c r="W224" s="178">
        <v>0</v>
      </c>
      <c r="X224" s="178">
        <v>0</v>
      </c>
      <c r="Y224" s="178">
        <v>0</v>
      </c>
      <c r="Z224" s="178">
        <v>0</v>
      </c>
      <c r="AA224" s="178">
        <v>0</v>
      </c>
      <c r="AB224" s="178">
        <v>0</v>
      </c>
      <c r="AC224" s="178">
        <v>0</v>
      </c>
      <c r="AD224" s="178">
        <v>0</v>
      </c>
      <c r="AE224" s="178">
        <v>0</v>
      </c>
      <c r="AF224" s="178">
        <v>0</v>
      </c>
      <c r="AG224" s="178">
        <v>0</v>
      </c>
      <c r="AH224" s="178">
        <v>0</v>
      </c>
      <c r="AI224" s="178">
        <v>0</v>
      </c>
      <c r="AJ224" s="178"/>
      <c r="AK224" s="178"/>
      <c r="AL224" s="178"/>
    </row>
    <row r="225" spans="1:38" ht="16.350000000000001" customHeight="1">
      <c r="A225" s="177" t="s">
        <v>580</v>
      </c>
      <c r="B225" s="178">
        <v>0</v>
      </c>
      <c r="C225" s="178">
        <v>0</v>
      </c>
      <c r="D225" s="178">
        <v>0</v>
      </c>
      <c r="E225" s="178">
        <v>0</v>
      </c>
      <c r="F225" s="178">
        <v>0</v>
      </c>
      <c r="G225" s="178">
        <v>0</v>
      </c>
      <c r="H225" s="178">
        <v>0</v>
      </c>
      <c r="I225" s="178">
        <v>0</v>
      </c>
      <c r="J225" s="178">
        <v>0</v>
      </c>
      <c r="K225" s="178">
        <v>0</v>
      </c>
      <c r="L225" s="178">
        <v>0</v>
      </c>
      <c r="M225" s="178">
        <v>0</v>
      </c>
      <c r="N225" s="178">
        <v>0</v>
      </c>
      <c r="O225" s="178">
        <v>0</v>
      </c>
      <c r="P225" s="178">
        <v>0</v>
      </c>
      <c r="Q225" s="178">
        <v>0</v>
      </c>
      <c r="R225" s="178">
        <v>0</v>
      </c>
      <c r="S225" s="178">
        <v>0</v>
      </c>
      <c r="T225" s="178">
        <v>0</v>
      </c>
      <c r="U225" s="178">
        <v>0</v>
      </c>
      <c r="V225" s="178">
        <v>0</v>
      </c>
      <c r="W225" s="178">
        <v>0</v>
      </c>
      <c r="X225" s="178">
        <v>0</v>
      </c>
      <c r="Y225" s="178">
        <v>0</v>
      </c>
      <c r="Z225" s="178">
        <v>0</v>
      </c>
      <c r="AA225" s="178">
        <v>0</v>
      </c>
      <c r="AB225" s="178">
        <v>0</v>
      </c>
      <c r="AC225" s="178">
        <v>0</v>
      </c>
      <c r="AD225" s="178">
        <v>0</v>
      </c>
      <c r="AE225" s="178">
        <v>0</v>
      </c>
      <c r="AF225" s="178">
        <v>0</v>
      </c>
      <c r="AG225" s="178">
        <v>0</v>
      </c>
      <c r="AH225" s="178">
        <v>0</v>
      </c>
      <c r="AI225" s="178">
        <v>0</v>
      </c>
      <c r="AJ225" s="178"/>
      <c r="AK225" s="178"/>
      <c r="AL225" s="178"/>
    </row>
    <row r="226" spans="1:38" ht="16.350000000000001" customHeight="1">
      <c r="A226" s="177" t="s">
        <v>581</v>
      </c>
      <c r="B226" s="178">
        <v>0</v>
      </c>
      <c r="C226" s="178">
        <v>0</v>
      </c>
      <c r="D226" s="178">
        <v>0</v>
      </c>
      <c r="E226" s="178">
        <v>0</v>
      </c>
      <c r="F226" s="178">
        <v>0</v>
      </c>
      <c r="G226" s="178">
        <v>0</v>
      </c>
      <c r="H226" s="178">
        <v>0</v>
      </c>
      <c r="I226" s="178">
        <v>0</v>
      </c>
      <c r="J226" s="178">
        <v>0</v>
      </c>
      <c r="K226" s="178">
        <v>0</v>
      </c>
      <c r="L226" s="178">
        <v>0</v>
      </c>
      <c r="M226" s="178">
        <v>0</v>
      </c>
      <c r="N226" s="178">
        <v>0</v>
      </c>
      <c r="O226" s="178">
        <v>0</v>
      </c>
      <c r="P226" s="178">
        <v>0</v>
      </c>
      <c r="Q226" s="178">
        <v>0</v>
      </c>
      <c r="R226" s="178">
        <v>0</v>
      </c>
      <c r="S226" s="178">
        <v>0</v>
      </c>
      <c r="T226" s="178">
        <v>0</v>
      </c>
      <c r="U226" s="178">
        <v>0</v>
      </c>
      <c r="V226" s="178">
        <v>0</v>
      </c>
      <c r="W226" s="178">
        <v>0</v>
      </c>
      <c r="X226" s="178">
        <v>0</v>
      </c>
      <c r="Y226" s="178">
        <v>0</v>
      </c>
      <c r="Z226" s="178">
        <v>0</v>
      </c>
      <c r="AA226" s="178">
        <v>0</v>
      </c>
      <c r="AB226" s="178">
        <v>0</v>
      </c>
      <c r="AC226" s="178">
        <v>0</v>
      </c>
      <c r="AD226" s="178">
        <v>0</v>
      </c>
      <c r="AE226" s="178">
        <v>0</v>
      </c>
      <c r="AF226" s="178">
        <v>0</v>
      </c>
      <c r="AG226" s="178">
        <v>0</v>
      </c>
      <c r="AH226" s="178">
        <v>0</v>
      </c>
      <c r="AI226" s="178">
        <v>0</v>
      </c>
      <c r="AJ226" s="178"/>
      <c r="AK226" s="178"/>
      <c r="AL226" s="178"/>
    </row>
    <row r="227" spans="1:38" ht="16.350000000000001" customHeight="1">
      <c r="A227" s="177" t="s">
        <v>582</v>
      </c>
      <c r="B227" s="178">
        <v>0</v>
      </c>
      <c r="C227" s="178">
        <v>0</v>
      </c>
      <c r="D227" s="178">
        <v>0</v>
      </c>
      <c r="E227" s="178">
        <v>0</v>
      </c>
      <c r="F227" s="178">
        <v>0</v>
      </c>
      <c r="G227" s="178">
        <v>0</v>
      </c>
      <c r="H227" s="178">
        <v>0</v>
      </c>
      <c r="I227" s="178">
        <v>0</v>
      </c>
      <c r="J227" s="178">
        <v>0</v>
      </c>
      <c r="K227" s="178">
        <v>0</v>
      </c>
      <c r="L227" s="178">
        <v>0</v>
      </c>
      <c r="M227" s="178">
        <v>0</v>
      </c>
      <c r="N227" s="178">
        <v>0</v>
      </c>
      <c r="O227" s="178">
        <v>0</v>
      </c>
      <c r="P227" s="178">
        <v>0</v>
      </c>
      <c r="Q227" s="178">
        <v>0</v>
      </c>
      <c r="R227" s="178">
        <v>0</v>
      </c>
      <c r="S227" s="178">
        <v>0</v>
      </c>
      <c r="T227" s="178">
        <v>0</v>
      </c>
      <c r="U227" s="178">
        <v>0</v>
      </c>
      <c r="V227" s="178">
        <v>0</v>
      </c>
      <c r="W227" s="178">
        <v>0</v>
      </c>
      <c r="X227" s="178">
        <v>0</v>
      </c>
      <c r="Y227" s="178">
        <v>0</v>
      </c>
      <c r="Z227" s="178">
        <v>0</v>
      </c>
      <c r="AA227" s="178">
        <v>0</v>
      </c>
      <c r="AB227" s="178">
        <v>0</v>
      </c>
      <c r="AC227" s="178">
        <v>0</v>
      </c>
      <c r="AD227" s="178">
        <v>0</v>
      </c>
      <c r="AE227" s="178">
        <v>0</v>
      </c>
      <c r="AF227" s="178">
        <v>0</v>
      </c>
      <c r="AG227" s="178">
        <v>0</v>
      </c>
      <c r="AH227" s="178">
        <v>0</v>
      </c>
      <c r="AI227" s="178">
        <v>0</v>
      </c>
      <c r="AJ227" s="178"/>
      <c r="AK227" s="178"/>
      <c r="AL227" s="178"/>
    </row>
    <row r="228" spans="1:38" ht="16.350000000000001" customHeight="1">
      <c r="A228" s="177" t="s">
        <v>583</v>
      </c>
      <c r="B228" s="178">
        <v>0</v>
      </c>
      <c r="C228" s="178">
        <v>0</v>
      </c>
      <c r="D228" s="178">
        <v>0</v>
      </c>
      <c r="E228" s="178">
        <v>0</v>
      </c>
      <c r="F228" s="178">
        <v>0</v>
      </c>
      <c r="G228" s="178">
        <v>0</v>
      </c>
      <c r="H228" s="178">
        <v>0</v>
      </c>
      <c r="I228" s="178">
        <v>0</v>
      </c>
      <c r="J228" s="178">
        <v>0</v>
      </c>
      <c r="K228" s="178">
        <v>0</v>
      </c>
      <c r="L228" s="178">
        <v>0</v>
      </c>
      <c r="M228" s="178">
        <v>0</v>
      </c>
      <c r="N228" s="178">
        <v>0</v>
      </c>
      <c r="O228" s="178">
        <v>0</v>
      </c>
      <c r="P228" s="178">
        <v>0</v>
      </c>
      <c r="Q228" s="178">
        <v>0</v>
      </c>
      <c r="R228" s="178">
        <v>0</v>
      </c>
      <c r="S228" s="178">
        <v>0</v>
      </c>
      <c r="T228" s="178">
        <v>0</v>
      </c>
      <c r="U228" s="178">
        <v>0</v>
      </c>
      <c r="V228" s="178">
        <v>0</v>
      </c>
      <c r="W228" s="178">
        <v>0</v>
      </c>
      <c r="X228" s="178">
        <v>0</v>
      </c>
      <c r="Y228" s="178">
        <v>0</v>
      </c>
      <c r="Z228" s="178">
        <v>0</v>
      </c>
      <c r="AA228" s="178">
        <v>0</v>
      </c>
      <c r="AB228" s="178">
        <v>0</v>
      </c>
      <c r="AC228" s="178">
        <v>0</v>
      </c>
      <c r="AD228" s="178">
        <v>0</v>
      </c>
      <c r="AE228" s="178">
        <v>0</v>
      </c>
      <c r="AF228" s="178">
        <v>0</v>
      </c>
      <c r="AG228" s="178">
        <v>0</v>
      </c>
      <c r="AH228" s="178">
        <v>0</v>
      </c>
      <c r="AI228" s="178">
        <v>0</v>
      </c>
      <c r="AJ228" s="178"/>
      <c r="AK228" s="178"/>
      <c r="AL228" s="178"/>
    </row>
    <row r="229" spans="1:38" ht="16.350000000000001" customHeight="1">
      <c r="A229" s="177" t="s">
        <v>584</v>
      </c>
      <c r="B229" s="178">
        <v>0</v>
      </c>
      <c r="C229" s="178">
        <v>0</v>
      </c>
      <c r="D229" s="178">
        <v>0</v>
      </c>
      <c r="E229" s="178">
        <v>0</v>
      </c>
      <c r="F229" s="178">
        <v>0</v>
      </c>
      <c r="G229" s="178">
        <v>0</v>
      </c>
      <c r="H229" s="178">
        <v>0</v>
      </c>
      <c r="I229" s="178">
        <v>0</v>
      </c>
      <c r="J229" s="178">
        <v>0</v>
      </c>
      <c r="K229" s="178">
        <v>0</v>
      </c>
      <c r="L229" s="178">
        <v>0</v>
      </c>
      <c r="M229" s="178">
        <v>0</v>
      </c>
      <c r="N229" s="178">
        <v>0</v>
      </c>
      <c r="O229" s="178">
        <v>0</v>
      </c>
      <c r="P229" s="178">
        <v>0</v>
      </c>
      <c r="Q229" s="178">
        <v>0</v>
      </c>
      <c r="R229" s="178">
        <v>0</v>
      </c>
      <c r="S229" s="178">
        <v>0</v>
      </c>
      <c r="T229" s="178">
        <v>0</v>
      </c>
      <c r="U229" s="178">
        <v>0</v>
      </c>
      <c r="V229" s="178">
        <v>0</v>
      </c>
      <c r="W229" s="178">
        <v>0</v>
      </c>
      <c r="X229" s="178">
        <v>0</v>
      </c>
      <c r="Y229" s="178">
        <v>0</v>
      </c>
      <c r="Z229" s="178">
        <v>0</v>
      </c>
      <c r="AA229" s="178">
        <v>0</v>
      </c>
      <c r="AB229" s="178">
        <v>0</v>
      </c>
      <c r="AC229" s="178">
        <v>0</v>
      </c>
      <c r="AD229" s="178">
        <v>0</v>
      </c>
      <c r="AE229" s="178">
        <v>0</v>
      </c>
      <c r="AF229" s="178">
        <v>0</v>
      </c>
      <c r="AG229" s="178">
        <v>0</v>
      </c>
      <c r="AH229" s="178">
        <v>0</v>
      </c>
      <c r="AI229" s="178">
        <v>0</v>
      </c>
      <c r="AJ229" s="178"/>
      <c r="AK229" s="178"/>
      <c r="AL229" s="178"/>
    </row>
    <row r="230" spans="1:38" ht="16.350000000000001" customHeight="1">
      <c r="A230" s="177" t="s">
        <v>585</v>
      </c>
      <c r="B230" s="178">
        <v>0</v>
      </c>
      <c r="C230" s="178">
        <v>0</v>
      </c>
      <c r="D230" s="178">
        <v>0</v>
      </c>
      <c r="E230" s="178">
        <v>0</v>
      </c>
      <c r="F230" s="178">
        <v>0</v>
      </c>
      <c r="G230" s="178">
        <v>0</v>
      </c>
      <c r="H230" s="178">
        <v>0</v>
      </c>
      <c r="I230" s="178">
        <v>0</v>
      </c>
      <c r="J230" s="178">
        <v>0</v>
      </c>
      <c r="K230" s="178">
        <v>0</v>
      </c>
      <c r="L230" s="178">
        <v>0</v>
      </c>
      <c r="M230" s="178">
        <v>0</v>
      </c>
      <c r="N230" s="178">
        <v>0</v>
      </c>
      <c r="O230" s="178">
        <v>0</v>
      </c>
      <c r="P230" s="178">
        <v>0</v>
      </c>
      <c r="Q230" s="178">
        <v>0</v>
      </c>
      <c r="R230" s="178">
        <v>0</v>
      </c>
      <c r="S230" s="178">
        <v>0</v>
      </c>
      <c r="T230" s="178">
        <v>0</v>
      </c>
      <c r="U230" s="178">
        <v>0</v>
      </c>
      <c r="V230" s="178">
        <v>0</v>
      </c>
      <c r="W230" s="178">
        <v>0</v>
      </c>
      <c r="X230" s="178">
        <v>0</v>
      </c>
      <c r="Y230" s="178">
        <v>0</v>
      </c>
      <c r="Z230" s="178">
        <v>0</v>
      </c>
      <c r="AA230" s="178">
        <v>0</v>
      </c>
      <c r="AB230" s="178">
        <v>0</v>
      </c>
      <c r="AC230" s="178">
        <v>0</v>
      </c>
      <c r="AD230" s="178">
        <v>0</v>
      </c>
      <c r="AE230" s="178">
        <v>0</v>
      </c>
      <c r="AF230" s="178">
        <v>0</v>
      </c>
      <c r="AG230" s="178">
        <v>0</v>
      </c>
      <c r="AH230" s="178">
        <v>0</v>
      </c>
      <c r="AI230" s="178">
        <v>0</v>
      </c>
      <c r="AJ230" s="178"/>
      <c r="AK230" s="178"/>
      <c r="AL230" s="178"/>
    </row>
    <row r="231" spans="1:38" ht="16.350000000000001" customHeight="1">
      <c r="A231" s="177" t="s">
        <v>586</v>
      </c>
      <c r="B231" s="178">
        <v>0</v>
      </c>
      <c r="C231" s="178">
        <v>0</v>
      </c>
      <c r="D231" s="178">
        <v>0</v>
      </c>
      <c r="E231" s="178">
        <v>0</v>
      </c>
      <c r="F231" s="178">
        <v>0</v>
      </c>
      <c r="G231" s="178">
        <v>0</v>
      </c>
      <c r="H231" s="178">
        <v>0</v>
      </c>
      <c r="I231" s="178">
        <v>0</v>
      </c>
      <c r="J231" s="178">
        <v>0</v>
      </c>
      <c r="K231" s="178">
        <v>0</v>
      </c>
      <c r="L231" s="178">
        <v>0</v>
      </c>
      <c r="M231" s="178">
        <v>0</v>
      </c>
      <c r="N231" s="178">
        <v>0</v>
      </c>
      <c r="O231" s="178">
        <v>0</v>
      </c>
      <c r="P231" s="178">
        <v>0</v>
      </c>
      <c r="Q231" s="178">
        <v>0</v>
      </c>
      <c r="R231" s="178">
        <v>0</v>
      </c>
      <c r="S231" s="178">
        <v>0</v>
      </c>
      <c r="T231" s="178">
        <v>0</v>
      </c>
      <c r="U231" s="178">
        <v>0</v>
      </c>
      <c r="V231" s="178">
        <v>0</v>
      </c>
      <c r="W231" s="178">
        <v>0</v>
      </c>
      <c r="X231" s="178">
        <v>0</v>
      </c>
      <c r="Y231" s="178">
        <v>0</v>
      </c>
      <c r="Z231" s="178">
        <v>0</v>
      </c>
      <c r="AA231" s="178">
        <v>0</v>
      </c>
      <c r="AB231" s="178">
        <v>0</v>
      </c>
      <c r="AC231" s="178">
        <v>0</v>
      </c>
      <c r="AD231" s="178">
        <v>0</v>
      </c>
      <c r="AE231" s="178">
        <v>0</v>
      </c>
      <c r="AF231" s="178">
        <v>0</v>
      </c>
      <c r="AG231" s="178">
        <v>0</v>
      </c>
      <c r="AH231" s="178">
        <v>0</v>
      </c>
      <c r="AI231" s="178">
        <v>0</v>
      </c>
      <c r="AJ231" s="178"/>
      <c r="AK231" s="178"/>
      <c r="AL231" s="178"/>
    </row>
    <row r="232" spans="1:38" ht="16.350000000000001" customHeight="1">
      <c r="A232" s="177" t="s">
        <v>587</v>
      </c>
      <c r="B232" s="178">
        <v>0</v>
      </c>
      <c r="C232" s="178">
        <v>0</v>
      </c>
      <c r="D232" s="178">
        <v>0</v>
      </c>
      <c r="E232" s="178">
        <v>0</v>
      </c>
      <c r="F232" s="178">
        <v>0</v>
      </c>
      <c r="G232" s="178">
        <v>0</v>
      </c>
      <c r="H232" s="178">
        <v>0</v>
      </c>
      <c r="I232" s="178">
        <v>0</v>
      </c>
      <c r="J232" s="178">
        <v>0</v>
      </c>
      <c r="K232" s="178">
        <v>0</v>
      </c>
      <c r="L232" s="178">
        <v>0</v>
      </c>
      <c r="M232" s="178">
        <v>0</v>
      </c>
      <c r="N232" s="178">
        <v>0</v>
      </c>
      <c r="O232" s="178">
        <v>0</v>
      </c>
      <c r="P232" s="178">
        <v>0</v>
      </c>
      <c r="Q232" s="178">
        <v>0</v>
      </c>
      <c r="R232" s="178">
        <v>0</v>
      </c>
      <c r="S232" s="178">
        <v>0</v>
      </c>
      <c r="T232" s="178">
        <v>0</v>
      </c>
      <c r="U232" s="178">
        <v>0</v>
      </c>
      <c r="V232" s="178">
        <v>0</v>
      </c>
      <c r="W232" s="178">
        <v>0</v>
      </c>
      <c r="X232" s="178">
        <v>0</v>
      </c>
      <c r="Y232" s="178">
        <v>0</v>
      </c>
      <c r="Z232" s="178">
        <v>0</v>
      </c>
      <c r="AA232" s="178">
        <v>0</v>
      </c>
      <c r="AB232" s="178">
        <v>0</v>
      </c>
      <c r="AC232" s="178">
        <v>0</v>
      </c>
      <c r="AD232" s="178">
        <v>0</v>
      </c>
      <c r="AE232" s="178">
        <v>0</v>
      </c>
      <c r="AF232" s="178">
        <v>0</v>
      </c>
      <c r="AG232" s="178">
        <v>0</v>
      </c>
      <c r="AH232" s="178">
        <v>0</v>
      </c>
      <c r="AI232" s="178">
        <v>0</v>
      </c>
      <c r="AJ232" s="178"/>
      <c r="AK232" s="178"/>
      <c r="AL232" s="178"/>
    </row>
    <row r="233" spans="1:38" ht="16.350000000000001" customHeight="1">
      <c r="A233" s="177" t="s">
        <v>588</v>
      </c>
      <c r="B233" s="178">
        <v>0</v>
      </c>
      <c r="C233" s="178">
        <v>0</v>
      </c>
      <c r="D233" s="178">
        <v>0</v>
      </c>
      <c r="E233" s="178">
        <v>0</v>
      </c>
      <c r="F233" s="178">
        <v>0</v>
      </c>
      <c r="G233" s="178">
        <v>0</v>
      </c>
      <c r="H233" s="178">
        <v>0</v>
      </c>
      <c r="I233" s="178">
        <v>0</v>
      </c>
      <c r="J233" s="178">
        <v>0</v>
      </c>
      <c r="K233" s="178">
        <v>0</v>
      </c>
      <c r="L233" s="178">
        <v>0</v>
      </c>
      <c r="M233" s="178">
        <v>0</v>
      </c>
      <c r="N233" s="178">
        <v>0</v>
      </c>
      <c r="O233" s="178">
        <v>0</v>
      </c>
      <c r="P233" s="178">
        <v>0</v>
      </c>
      <c r="Q233" s="178">
        <v>0</v>
      </c>
      <c r="R233" s="178">
        <v>0</v>
      </c>
      <c r="S233" s="178">
        <v>0</v>
      </c>
      <c r="T233" s="178">
        <v>0</v>
      </c>
      <c r="U233" s="178">
        <v>0</v>
      </c>
      <c r="V233" s="178">
        <v>0</v>
      </c>
      <c r="W233" s="178">
        <v>0</v>
      </c>
      <c r="X233" s="178">
        <v>0</v>
      </c>
      <c r="Y233" s="178">
        <v>0</v>
      </c>
      <c r="Z233" s="178">
        <v>0</v>
      </c>
      <c r="AA233" s="178">
        <v>0</v>
      </c>
      <c r="AB233" s="178">
        <v>0</v>
      </c>
      <c r="AC233" s="178">
        <v>0</v>
      </c>
      <c r="AD233" s="178">
        <v>0</v>
      </c>
      <c r="AE233" s="178">
        <v>0</v>
      </c>
      <c r="AF233" s="178">
        <v>0</v>
      </c>
      <c r="AG233" s="178">
        <v>0</v>
      </c>
      <c r="AH233" s="178">
        <v>0</v>
      </c>
      <c r="AI233" s="178">
        <v>0</v>
      </c>
      <c r="AJ233" s="178"/>
      <c r="AK233" s="178"/>
      <c r="AL233" s="178"/>
    </row>
    <row r="234" spans="1:38" ht="16.350000000000001" customHeight="1">
      <c r="A234" s="177" t="s">
        <v>589</v>
      </c>
      <c r="B234" s="178">
        <v>0</v>
      </c>
      <c r="C234" s="178">
        <v>0</v>
      </c>
      <c r="D234" s="178">
        <v>0</v>
      </c>
      <c r="E234" s="178">
        <v>0</v>
      </c>
      <c r="F234" s="178">
        <v>0</v>
      </c>
      <c r="G234" s="178">
        <v>0</v>
      </c>
      <c r="H234" s="178">
        <v>0</v>
      </c>
      <c r="I234" s="178">
        <v>0</v>
      </c>
      <c r="J234" s="178">
        <v>0</v>
      </c>
      <c r="K234" s="178">
        <v>0</v>
      </c>
      <c r="L234" s="178">
        <v>0</v>
      </c>
      <c r="M234" s="178">
        <v>0</v>
      </c>
      <c r="N234" s="178">
        <v>0</v>
      </c>
      <c r="O234" s="178">
        <v>0</v>
      </c>
      <c r="P234" s="178">
        <v>0</v>
      </c>
      <c r="Q234" s="178">
        <v>0</v>
      </c>
      <c r="R234" s="178">
        <v>0</v>
      </c>
      <c r="S234" s="178">
        <v>0</v>
      </c>
      <c r="T234" s="178">
        <v>0</v>
      </c>
      <c r="U234" s="178">
        <v>0</v>
      </c>
      <c r="V234" s="178">
        <v>0</v>
      </c>
      <c r="W234" s="178">
        <v>0</v>
      </c>
      <c r="X234" s="178">
        <v>0</v>
      </c>
      <c r="Y234" s="178">
        <v>0</v>
      </c>
      <c r="Z234" s="178">
        <v>0</v>
      </c>
      <c r="AA234" s="178">
        <v>0</v>
      </c>
      <c r="AB234" s="178">
        <v>0</v>
      </c>
      <c r="AC234" s="178">
        <v>0</v>
      </c>
      <c r="AD234" s="178">
        <v>0</v>
      </c>
      <c r="AE234" s="178">
        <v>0</v>
      </c>
      <c r="AF234" s="178">
        <v>0</v>
      </c>
      <c r="AG234" s="178">
        <v>0</v>
      </c>
      <c r="AH234" s="178">
        <v>0</v>
      </c>
      <c r="AI234" s="178">
        <v>0</v>
      </c>
      <c r="AJ234" s="178"/>
      <c r="AK234" s="178"/>
      <c r="AL234" s="178"/>
    </row>
    <row r="235" spans="1:38" ht="16.350000000000001" customHeight="1">
      <c r="A235" s="177" t="s">
        <v>590</v>
      </c>
      <c r="B235" s="178">
        <v>0</v>
      </c>
      <c r="C235" s="178">
        <v>0</v>
      </c>
      <c r="D235" s="178">
        <v>0</v>
      </c>
      <c r="E235" s="178">
        <v>0</v>
      </c>
      <c r="F235" s="178">
        <v>0</v>
      </c>
      <c r="G235" s="178">
        <v>0</v>
      </c>
      <c r="H235" s="178">
        <v>0</v>
      </c>
      <c r="I235" s="178">
        <v>0</v>
      </c>
      <c r="J235" s="178">
        <v>0</v>
      </c>
      <c r="K235" s="178">
        <v>0</v>
      </c>
      <c r="L235" s="178">
        <v>0</v>
      </c>
      <c r="M235" s="178">
        <v>0</v>
      </c>
      <c r="N235" s="178">
        <v>0</v>
      </c>
      <c r="O235" s="178">
        <v>0</v>
      </c>
      <c r="P235" s="178">
        <v>0</v>
      </c>
      <c r="Q235" s="178">
        <v>0</v>
      </c>
      <c r="R235" s="178">
        <v>0</v>
      </c>
      <c r="S235" s="178">
        <v>0</v>
      </c>
      <c r="T235" s="178">
        <v>0</v>
      </c>
      <c r="U235" s="178">
        <v>0</v>
      </c>
      <c r="V235" s="178">
        <v>0</v>
      </c>
      <c r="W235" s="178">
        <v>0</v>
      </c>
      <c r="X235" s="178">
        <v>0</v>
      </c>
      <c r="Y235" s="178">
        <v>0</v>
      </c>
      <c r="Z235" s="178">
        <v>0</v>
      </c>
      <c r="AA235" s="178">
        <v>0</v>
      </c>
      <c r="AB235" s="178">
        <v>0</v>
      </c>
      <c r="AC235" s="178">
        <v>0</v>
      </c>
      <c r="AD235" s="178">
        <v>0</v>
      </c>
      <c r="AE235" s="178">
        <v>0</v>
      </c>
      <c r="AF235" s="178">
        <v>0</v>
      </c>
      <c r="AG235" s="178">
        <v>0</v>
      </c>
      <c r="AH235" s="178">
        <v>0</v>
      </c>
      <c r="AI235" s="178">
        <v>0</v>
      </c>
      <c r="AJ235" s="178"/>
      <c r="AK235" s="178"/>
      <c r="AL235" s="178"/>
    </row>
    <row r="236" spans="1:38" ht="16.350000000000001" customHeight="1">
      <c r="A236" s="177" t="s">
        <v>591</v>
      </c>
      <c r="B236" s="178">
        <v>0</v>
      </c>
      <c r="C236" s="178">
        <v>0</v>
      </c>
      <c r="D236" s="178">
        <v>0</v>
      </c>
      <c r="E236" s="178">
        <v>0</v>
      </c>
      <c r="F236" s="178">
        <v>0</v>
      </c>
      <c r="G236" s="178">
        <v>0</v>
      </c>
      <c r="H236" s="178">
        <v>0</v>
      </c>
      <c r="I236" s="178">
        <v>0</v>
      </c>
      <c r="J236" s="178">
        <v>0</v>
      </c>
      <c r="K236" s="178">
        <v>0</v>
      </c>
      <c r="L236" s="178">
        <v>0</v>
      </c>
      <c r="M236" s="178">
        <v>0</v>
      </c>
      <c r="N236" s="178">
        <v>0</v>
      </c>
      <c r="O236" s="178">
        <v>0</v>
      </c>
      <c r="P236" s="178">
        <v>0</v>
      </c>
      <c r="Q236" s="178">
        <v>0</v>
      </c>
      <c r="R236" s="178">
        <v>0</v>
      </c>
      <c r="S236" s="178">
        <v>0</v>
      </c>
      <c r="T236" s="178">
        <v>0</v>
      </c>
      <c r="U236" s="178">
        <v>0</v>
      </c>
      <c r="V236" s="178">
        <v>0</v>
      </c>
      <c r="W236" s="178">
        <v>0</v>
      </c>
      <c r="X236" s="178">
        <v>0</v>
      </c>
      <c r="Y236" s="178">
        <v>0</v>
      </c>
      <c r="Z236" s="178">
        <v>0</v>
      </c>
      <c r="AA236" s="178">
        <v>0</v>
      </c>
      <c r="AB236" s="178">
        <v>0</v>
      </c>
      <c r="AC236" s="178">
        <v>0</v>
      </c>
      <c r="AD236" s="178">
        <v>0</v>
      </c>
      <c r="AE236" s="178">
        <v>0</v>
      </c>
      <c r="AF236" s="178">
        <v>0</v>
      </c>
      <c r="AG236" s="178">
        <v>0</v>
      </c>
      <c r="AH236" s="178">
        <v>0</v>
      </c>
      <c r="AI236" s="178">
        <v>0</v>
      </c>
      <c r="AJ236" s="178"/>
      <c r="AK236" s="178"/>
      <c r="AL236" s="178"/>
    </row>
    <row r="237" spans="1:38" ht="16.350000000000001" customHeight="1">
      <c r="A237" s="177" t="s">
        <v>592</v>
      </c>
      <c r="B237" s="178">
        <v>0</v>
      </c>
      <c r="C237" s="178">
        <v>0</v>
      </c>
      <c r="D237" s="178">
        <v>0</v>
      </c>
      <c r="E237" s="178">
        <v>0</v>
      </c>
      <c r="F237" s="178">
        <v>0</v>
      </c>
      <c r="G237" s="178">
        <v>0</v>
      </c>
      <c r="H237" s="178">
        <v>0</v>
      </c>
      <c r="I237" s="178">
        <v>0</v>
      </c>
      <c r="J237" s="178">
        <v>0</v>
      </c>
      <c r="K237" s="178">
        <v>0</v>
      </c>
      <c r="L237" s="178">
        <v>0</v>
      </c>
      <c r="M237" s="178">
        <v>0</v>
      </c>
      <c r="N237" s="178">
        <v>0</v>
      </c>
      <c r="O237" s="178">
        <v>0</v>
      </c>
      <c r="P237" s="178">
        <v>0</v>
      </c>
      <c r="Q237" s="178">
        <v>0</v>
      </c>
      <c r="R237" s="178">
        <v>0</v>
      </c>
      <c r="S237" s="178">
        <v>0</v>
      </c>
      <c r="T237" s="178">
        <v>0</v>
      </c>
      <c r="U237" s="178">
        <v>0</v>
      </c>
      <c r="V237" s="178">
        <v>0</v>
      </c>
      <c r="W237" s="178">
        <v>0</v>
      </c>
      <c r="X237" s="178">
        <v>0</v>
      </c>
      <c r="Y237" s="178">
        <v>0</v>
      </c>
      <c r="Z237" s="178">
        <v>0</v>
      </c>
      <c r="AA237" s="178">
        <v>0</v>
      </c>
      <c r="AB237" s="178">
        <v>0</v>
      </c>
      <c r="AC237" s="178">
        <v>0</v>
      </c>
      <c r="AD237" s="178">
        <v>0</v>
      </c>
      <c r="AE237" s="178">
        <v>0</v>
      </c>
      <c r="AF237" s="178">
        <v>0</v>
      </c>
      <c r="AG237" s="178">
        <v>0</v>
      </c>
      <c r="AH237" s="178">
        <v>0</v>
      </c>
      <c r="AI237" s="178">
        <v>0</v>
      </c>
      <c r="AJ237" s="178"/>
      <c r="AK237" s="178"/>
      <c r="AL237" s="178"/>
    </row>
    <row r="238" spans="1:38" ht="16.350000000000001" customHeight="1">
      <c r="A238" s="177" t="s">
        <v>593</v>
      </c>
      <c r="B238" s="178">
        <v>0</v>
      </c>
      <c r="C238" s="178">
        <v>0</v>
      </c>
      <c r="D238" s="178">
        <v>0</v>
      </c>
      <c r="E238" s="178">
        <v>0</v>
      </c>
      <c r="F238" s="178">
        <v>0</v>
      </c>
      <c r="G238" s="178">
        <v>0</v>
      </c>
      <c r="H238" s="178">
        <v>0</v>
      </c>
      <c r="I238" s="178">
        <v>0</v>
      </c>
      <c r="J238" s="178">
        <v>0</v>
      </c>
      <c r="K238" s="178">
        <v>0</v>
      </c>
      <c r="L238" s="178">
        <v>0</v>
      </c>
      <c r="M238" s="178">
        <v>0</v>
      </c>
      <c r="N238" s="178">
        <v>0</v>
      </c>
      <c r="O238" s="178">
        <v>0</v>
      </c>
      <c r="P238" s="178">
        <v>0</v>
      </c>
      <c r="Q238" s="178">
        <v>0</v>
      </c>
      <c r="R238" s="178">
        <v>0</v>
      </c>
      <c r="S238" s="178">
        <v>0</v>
      </c>
      <c r="T238" s="178">
        <v>0</v>
      </c>
      <c r="U238" s="178">
        <v>0</v>
      </c>
      <c r="V238" s="178">
        <v>0</v>
      </c>
      <c r="W238" s="178">
        <v>0</v>
      </c>
      <c r="X238" s="178">
        <v>0</v>
      </c>
      <c r="Y238" s="178">
        <v>0</v>
      </c>
      <c r="Z238" s="178">
        <v>0</v>
      </c>
      <c r="AA238" s="178">
        <v>0</v>
      </c>
      <c r="AB238" s="178">
        <v>0</v>
      </c>
      <c r="AC238" s="178">
        <v>0</v>
      </c>
      <c r="AD238" s="178">
        <v>0</v>
      </c>
      <c r="AE238" s="178">
        <v>0</v>
      </c>
      <c r="AF238" s="178">
        <v>0</v>
      </c>
      <c r="AG238" s="178">
        <v>0</v>
      </c>
      <c r="AH238" s="178">
        <v>0</v>
      </c>
      <c r="AI238" s="178">
        <v>0</v>
      </c>
      <c r="AJ238" s="178"/>
      <c r="AK238" s="178"/>
      <c r="AL238" s="178"/>
    </row>
    <row r="239" spans="1:38" ht="16.350000000000001" customHeight="1">
      <c r="A239" s="177" t="s">
        <v>594</v>
      </c>
      <c r="B239" s="178">
        <v>0</v>
      </c>
      <c r="C239" s="178">
        <v>0</v>
      </c>
      <c r="D239" s="178">
        <v>0</v>
      </c>
      <c r="E239" s="178">
        <v>0</v>
      </c>
      <c r="F239" s="178">
        <v>0</v>
      </c>
      <c r="G239" s="178">
        <v>0</v>
      </c>
      <c r="H239" s="178">
        <v>0</v>
      </c>
      <c r="I239" s="178">
        <v>0</v>
      </c>
      <c r="J239" s="178">
        <v>0</v>
      </c>
      <c r="K239" s="178">
        <v>0</v>
      </c>
      <c r="L239" s="178">
        <v>0</v>
      </c>
      <c r="M239" s="178">
        <v>0</v>
      </c>
      <c r="N239" s="178">
        <v>0</v>
      </c>
      <c r="O239" s="178">
        <v>0</v>
      </c>
      <c r="P239" s="178">
        <v>0</v>
      </c>
      <c r="Q239" s="178">
        <v>0</v>
      </c>
      <c r="R239" s="178">
        <v>0</v>
      </c>
      <c r="S239" s="178">
        <v>0</v>
      </c>
      <c r="T239" s="178">
        <v>0</v>
      </c>
      <c r="U239" s="178">
        <v>0</v>
      </c>
      <c r="V239" s="178">
        <v>0</v>
      </c>
      <c r="W239" s="178">
        <v>0</v>
      </c>
      <c r="X239" s="178">
        <v>0</v>
      </c>
      <c r="Y239" s="178">
        <v>0</v>
      </c>
      <c r="Z239" s="178">
        <v>0</v>
      </c>
      <c r="AA239" s="178">
        <v>0</v>
      </c>
      <c r="AB239" s="178">
        <v>0</v>
      </c>
      <c r="AC239" s="178">
        <v>0</v>
      </c>
      <c r="AD239" s="178">
        <v>0</v>
      </c>
      <c r="AE239" s="178">
        <v>0</v>
      </c>
      <c r="AF239" s="178">
        <v>0</v>
      </c>
      <c r="AG239" s="178">
        <v>0</v>
      </c>
      <c r="AH239" s="178">
        <v>0</v>
      </c>
      <c r="AI239" s="178">
        <v>0</v>
      </c>
      <c r="AJ239" s="178"/>
      <c r="AK239" s="178"/>
      <c r="AL239" s="178"/>
    </row>
    <row r="240" spans="1:38" ht="16.350000000000001" customHeight="1">
      <c r="A240" s="177" t="s">
        <v>595</v>
      </c>
      <c r="B240" s="178">
        <v>0</v>
      </c>
      <c r="C240" s="178">
        <v>0</v>
      </c>
      <c r="D240" s="178">
        <v>0</v>
      </c>
      <c r="E240" s="178">
        <v>0</v>
      </c>
      <c r="F240" s="178">
        <v>0</v>
      </c>
      <c r="G240" s="178">
        <v>0</v>
      </c>
      <c r="H240" s="178">
        <v>0</v>
      </c>
      <c r="I240" s="178">
        <v>0</v>
      </c>
      <c r="J240" s="178">
        <v>0</v>
      </c>
      <c r="K240" s="178">
        <v>0</v>
      </c>
      <c r="L240" s="178">
        <v>0</v>
      </c>
      <c r="M240" s="178">
        <v>0</v>
      </c>
      <c r="N240" s="178">
        <v>0</v>
      </c>
      <c r="O240" s="178">
        <v>0</v>
      </c>
      <c r="P240" s="178">
        <v>0</v>
      </c>
      <c r="Q240" s="178">
        <v>0</v>
      </c>
      <c r="R240" s="178">
        <v>0</v>
      </c>
      <c r="S240" s="178">
        <v>0</v>
      </c>
      <c r="T240" s="178">
        <v>0</v>
      </c>
      <c r="U240" s="178">
        <v>0</v>
      </c>
      <c r="V240" s="178">
        <v>0</v>
      </c>
      <c r="W240" s="178">
        <v>0</v>
      </c>
      <c r="X240" s="178">
        <v>0</v>
      </c>
      <c r="Y240" s="178">
        <v>0</v>
      </c>
      <c r="Z240" s="178">
        <v>0</v>
      </c>
      <c r="AA240" s="178">
        <v>0</v>
      </c>
      <c r="AB240" s="178">
        <v>0</v>
      </c>
      <c r="AC240" s="178">
        <v>0</v>
      </c>
      <c r="AD240" s="178">
        <v>0</v>
      </c>
      <c r="AE240" s="178">
        <v>0</v>
      </c>
      <c r="AF240" s="178">
        <v>0</v>
      </c>
      <c r="AG240" s="178">
        <v>0</v>
      </c>
      <c r="AH240" s="178">
        <v>0</v>
      </c>
      <c r="AI240" s="178">
        <v>0</v>
      </c>
      <c r="AJ240" s="178"/>
      <c r="AK240" s="178"/>
      <c r="AL240" s="178"/>
    </row>
    <row r="241" spans="1:38" ht="16.350000000000001" customHeight="1">
      <c r="A241" s="177" t="s">
        <v>596</v>
      </c>
      <c r="B241" s="178">
        <v>0</v>
      </c>
      <c r="C241" s="178">
        <v>0</v>
      </c>
      <c r="D241" s="178">
        <v>0</v>
      </c>
      <c r="E241" s="178">
        <v>0</v>
      </c>
      <c r="F241" s="178">
        <v>0</v>
      </c>
      <c r="G241" s="178">
        <v>0</v>
      </c>
      <c r="H241" s="178">
        <v>0</v>
      </c>
      <c r="I241" s="178">
        <v>0</v>
      </c>
      <c r="J241" s="178">
        <v>0</v>
      </c>
      <c r="K241" s="178">
        <v>0</v>
      </c>
      <c r="L241" s="178">
        <v>0</v>
      </c>
      <c r="M241" s="178">
        <v>0</v>
      </c>
      <c r="N241" s="178">
        <v>0</v>
      </c>
      <c r="O241" s="178">
        <v>0</v>
      </c>
      <c r="P241" s="178">
        <v>0</v>
      </c>
      <c r="Q241" s="178">
        <v>0</v>
      </c>
      <c r="R241" s="178">
        <v>0</v>
      </c>
      <c r="S241" s="178">
        <v>0</v>
      </c>
      <c r="T241" s="178">
        <v>0</v>
      </c>
      <c r="U241" s="178">
        <v>0</v>
      </c>
      <c r="V241" s="178">
        <v>0</v>
      </c>
      <c r="W241" s="178">
        <v>0</v>
      </c>
      <c r="X241" s="178">
        <v>0</v>
      </c>
      <c r="Y241" s="178">
        <v>0</v>
      </c>
      <c r="Z241" s="178">
        <v>0</v>
      </c>
      <c r="AA241" s="178">
        <v>0</v>
      </c>
      <c r="AB241" s="178">
        <v>0</v>
      </c>
      <c r="AC241" s="178">
        <v>0</v>
      </c>
      <c r="AD241" s="178">
        <v>0</v>
      </c>
      <c r="AE241" s="178">
        <v>0</v>
      </c>
      <c r="AF241" s="178">
        <v>0</v>
      </c>
      <c r="AG241" s="178">
        <v>0</v>
      </c>
      <c r="AH241" s="178">
        <v>0</v>
      </c>
      <c r="AI241" s="178">
        <v>0</v>
      </c>
      <c r="AJ241" s="178"/>
      <c r="AK241" s="178"/>
      <c r="AL241" s="178"/>
    </row>
    <row r="242" spans="1:38" ht="16.350000000000001" customHeight="1">
      <c r="A242" s="177" t="s">
        <v>597</v>
      </c>
      <c r="B242" s="178">
        <v>0</v>
      </c>
      <c r="C242" s="178">
        <v>0</v>
      </c>
      <c r="D242" s="178">
        <v>0</v>
      </c>
      <c r="E242" s="178">
        <v>0</v>
      </c>
      <c r="F242" s="178">
        <v>0</v>
      </c>
      <c r="G242" s="178">
        <v>0</v>
      </c>
      <c r="H242" s="178">
        <v>0</v>
      </c>
      <c r="I242" s="178">
        <v>0</v>
      </c>
      <c r="J242" s="178">
        <v>0</v>
      </c>
      <c r="K242" s="178">
        <v>0</v>
      </c>
      <c r="L242" s="178">
        <v>0</v>
      </c>
      <c r="M242" s="178">
        <v>0</v>
      </c>
      <c r="N242" s="178">
        <v>0</v>
      </c>
      <c r="O242" s="178">
        <v>0</v>
      </c>
      <c r="P242" s="178">
        <v>0</v>
      </c>
      <c r="Q242" s="178">
        <v>0</v>
      </c>
      <c r="R242" s="178">
        <v>0</v>
      </c>
      <c r="S242" s="178">
        <v>0</v>
      </c>
      <c r="T242" s="178">
        <v>0</v>
      </c>
      <c r="U242" s="178">
        <v>0</v>
      </c>
      <c r="V242" s="178">
        <v>0</v>
      </c>
      <c r="W242" s="178">
        <v>0</v>
      </c>
      <c r="X242" s="178">
        <v>0</v>
      </c>
      <c r="Y242" s="178">
        <v>0</v>
      </c>
      <c r="Z242" s="178">
        <v>0</v>
      </c>
      <c r="AA242" s="178">
        <v>0</v>
      </c>
      <c r="AB242" s="178">
        <v>0</v>
      </c>
      <c r="AC242" s="178">
        <v>0</v>
      </c>
      <c r="AD242" s="178">
        <v>0</v>
      </c>
      <c r="AE242" s="178">
        <v>0</v>
      </c>
      <c r="AF242" s="178">
        <v>0</v>
      </c>
      <c r="AG242" s="178">
        <v>0</v>
      </c>
      <c r="AH242" s="178">
        <v>0</v>
      </c>
      <c r="AI242" s="178">
        <v>0</v>
      </c>
      <c r="AJ242" s="178"/>
      <c r="AK242" s="178"/>
      <c r="AL242" s="178"/>
    </row>
    <row r="243" spans="1:38" ht="16.350000000000001" customHeight="1">
      <c r="A243" s="177" t="s">
        <v>598</v>
      </c>
      <c r="B243" s="178">
        <v>0</v>
      </c>
      <c r="C243" s="178">
        <v>0</v>
      </c>
      <c r="D243" s="178">
        <v>0</v>
      </c>
      <c r="E243" s="178">
        <v>0</v>
      </c>
      <c r="F243" s="178">
        <v>0</v>
      </c>
      <c r="G243" s="178">
        <v>0</v>
      </c>
      <c r="H243" s="178">
        <v>0</v>
      </c>
      <c r="I243" s="178">
        <v>0</v>
      </c>
      <c r="J243" s="178">
        <v>0</v>
      </c>
      <c r="K243" s="178">
        <v>0</v>
      </c>
      <c r="L243" s="178">
        <v>0</v>
      </c>
      <c r="M243" s="178">
        <v>0</v>
      </c>
      <c r="N243" s="178">
        <v>0</v>
      </c>
      <c r="O243" s="178">
        <v>0</v>
      </c>
      <c r="P243" s="178">
        <v>0</v>
      </c>
      <c r="Q243" s="178">
        <v>0</v>
      </c>
      <c r="R243" s="178">
        <v>0</v>
      </c>
      <c r="S243" s="178">
        <v>0</v>
      </c>
      <c r="T243" s="178">
        <v>0</v>
      </c>
      <c r="U243" s="178">
        <v>0</v>
      </c>
      <c r="V243" s="178">
        <v>0</v>
      </c>
      <c r="W243" s="178">
        <v>0</v>
      </c>
      <c r="X243" s="178">
        <v>0</v>
      </c>
      <c r="Y243" s="178">
        <v>0</v>
      </c>
      <c r="Z243" s="178">
        <v>0</v>
      </c>
      <c r="AA243" s="178">
        <v>0</v>
      </c>
      <c r="AB243" s="178">
        <v>0</v>
      </c>
      <c r="AC243" s="178">
        <v>0</v>
      </c>
      <c r="AD243" s="178">
        <v>0</v>
      </c>
      <c r="AE243" s="178">
        <v>0</v>
      </c>
      <c r="AF243" s="178">
        <v>0</v>
      </c>
      <c r="AG243" s="178">
        <v>0</v>
      </c>
      <c r="AH243" s="178">
        <v>0</v>
      </c>
      <c r="AI243" s="178">
        <v>0</v>
      </c>
      <c r="AJ243" s="178"/>
      <c r="AK243" s="178"/>
      <c r="AL243" s="178"/>
    </row>
    <row r="244" spans="1:38" ht="16.350000000000001" customHeight="1">
      <c r="A244" s="177" t="s">
        <v>599</v>
      </c>
      <c r="B244" s="178">
        <v>0</v>
      </c>
      <c r="C244" s="178">
        <v>0</v>
      </c>
      <c r="D244" s="178">
        <v>0</v>
      </c>
      <c r="E244" s="178">
        <v>0</v>
      </c>
      <c r="F244" s="178">
        <v>0</v>
      </c>
      <c r="G244" s="178">
        <v>0</v>
      </c>
      <c r="H244" s="178">
        <v>0</v>
      </c>
      <c r="I244" s="178">
        <v>0</v>
      </c>
      <c r="J244" s="178">
        <v>0</v>
      </c>
      <c r="K244" s="178">
        <v>0</v>
      </c>
      <c r="L244" s="178">
        <v>0</v>
      </c>
      <c r="M244" s="178">
        <v>0</v>
      </c>
      <c r="N244" s="178">
        <v>0</v>
      </c>
      <c r="O244" s="178">
        <v>0</v>
      </c>
      <c r="P244" s="178">
        <v>0</v>
      </c>
      <c r="Q244" s="178">
        <v>0</v>
      </c>
      <c r="R244" s="178">
        <v>0</v>
      </c>
      <c r="S244" s="178">
        <v>0</v>
      </c>
      <c r="T244" s="178">
        <v>0</v>
      </c>
      <c r="U244" s="178">
        <v>0</v>
      </c>
      <c r="V244" s="178">
        <v>0</v>
      </c>
      <c r="W244" s="178">
        <v>0</v>
      </c>
      <c r="X244" s="178">
        <v>0</v>
      </c>
      <c r="Y244" s="178">
        <v>0</v>
      </c>
      <c r="Z244" s="178">
        <v>0</v>
      </c>
      <c r="AA244" s="178">
        <v>0</v>
      </c>
      <c r="AB244" s="178">
        <v>0</v>
      </c>
      <c r="AC244" s="178">
        <v>0</v>
      </c>
      <c r="AD244" s="178">
        <v>0</v>
      </c>
      <c r="AE244" s="178">
        <v>0</v>
      </c>
      <c r="AF244" s="178">
        <v>0</v>
      </c>
      <c r="AG244" s="178">
        <v>0</v>
      </c>
      <c r="AH244" s="178">
        <v>0</v>
      </c>
      <c r="AI244" s="178">
        <v>0</v>
      </c>
      <c r="AJ244" s="178"/>
      <c r="AK244" s="178"/>
      <c r="AL244" s="178"/>
    </row>
    <row r="245" spans="1:38" ht="16.350000000000001" customHeight="1">
      <c r="A245" s="177" t="s">
        <v>600</v>
      </c>
      <c r="B245" s="178">
        <v>0</v>
      </c>
      <c r="C245" s="178">
        <v>0</v>
      </c>
      <c r="D245" s="178">
        <v>0</v>
      </c>
      <c r="E245" s="178">
        <v>0</v>
      </c>
      <c r="F245" s="178">
        <v>0</v>
      </c>
      <c r="G245" s="178">
        <v>0</v>
      </c>
      <c r="H245" s="178">
        <v>0</v>
      </c>
      <c r="I245" s="178">
        <v>0</v>
      </c>
      <c r="J245" s="178">
        <v>0</v>
      </c>
      <c r="K245" s="178">
        <v>0</v>
      </c>
      <c r="L245" s="178">
        <v>0</v>
      </c>
      <c r="M245" s="178">
        <v>0</v>
      </c>
      <c r="N245" s="178">
        <v>0</v>
      </c>
      <c r="O245" s="178">
        <v>0</v>
      </c>
      <c r="P245" s="178">
        <v>0</v>
      </c>
      <c r="Q245" s="178">
        <v>0</v>
      </c>
      <c r="R245" s="178">
        <v>0</v>
      </c>
      <c r="S245" s="178">
        <v>0</v>
      </c>
      <c r="T245" s="178">
        <v>0</v>
      </c>
      <c r="U245" s="178">
        <v>0</v>
      </c>
      <c r="V245" s="178">
        <v>0</v>
      </c>
      <c r="W245" s="178">
        <v>0</v>
      </c>
      <c r="X245" s="178">
        <v>0</v>
      </c>
      <c r="Y245" s="178">
        <v>0</v>
      </c>
      <c r="Z245" s="178">
        <v>0</v>
      </c>
      <c r="AA245" s="178">
        <v>0</v>
      </c>
      <c r="AB245" s="178">
        <v>0</v>
      </c>
      <c r="AC245" s="178">
        <v>0</v>
      </c>
      <c r="AD245" s="178">
        <v>0</v>
      </c>
      <c r="AE245" s="178">
        <v>0</v>
      </c>
      <c r="AF245" s="178">
        <v>0</v>
      </c>
      <c r="AG245" s="178">
        <v>0</v>
      </c>
      <c r="AH245" s="178">
        <v>0</v>
      </c>
      <c r="AI245" s="178">
        <v>0</v>
      </c>
      <c r="AJ245" s="178"/>
      <c r="AK245" s="178"/>
      <c r="AL245" s="178"/>
    </row>
    <row r="246" spans="1:38" ht="16.350000000000001" customHeight="1">
      <c r="A246" s="177" t="s">
        <v>601</v>
      </c>
      <c r="B246" s="178">
        <v>0</v>
      </c>
      <c r="C246" s="178">
        <v>0</v>
      </c>
      <c r="D246" s="178">
        <v>0</v>
      </c>
      <c r="E246" s="178">
        <v>0</v>
      </c>
      <c r="F246" s="178">
        <v>0</v>
      </c>
      <c r="G246" s="178">
        <v>0</v>
      </c>
      <c r="H246" s="178">
        <v>0</v>
      </c>
      <c r="I246" s="178">
        <v>0</v>
      </c>
      <c r="J246" s="178">
        <v>0</v>
      </c>
      <c r="K246" s="178">
        <v>0</v>
      </c>
      <c r="L246" s="178">
        <v>0</v>
      </c>
      <c r="M246" s="178">
        <v>0</v>
      </c>
      <c r="N246" s="178">
        <v>0</v>
      </c>
      <c r="O246" s="178">
        <v>0</v>
      </c>
      <c r="P246" s="178">
        <v>0</v>
      </c>
      <c r="Q246" s="178">
        <v>0</v>
      </c>
      <c r="R246" s="178">
        <v>0</v>
      </c>
      <c r="S246" s="178">
        <v>0</v>
      </c>
      <c r="T246" s="178">
        <v>0</v>
      </c>
      <c r="U246" s="178">
        <v>0</v>
      </c>
      <c r="V246" s="178">
        <v>0</v>
      </c>
      <c r="W246" s="178">
        <v>0</v>
      </c>
      <c r="X246" s="178">
        <v>0</v>
      </c>
      <c r="Y246" s="178">
        <v>0</v>
      </c>
      <c r="Z246" s="178">
        <v>0</v>
      </c>
      <c r="AA246" s="178">
        <v>0</v>
      </c>
      <c r="AB246" s="178">
        <v>0</v>
      </c>
      <c r="AC246" s="178">
        <v>0</v>
      </c>
      <c r="AD246" s="178">
        <v>0</v>
      </c>
      <c r="AE246" s="178">
        <v>0</v>
      </c>
      <c r="AF246" s="178">
        <v>0</v>
      </c>
      <c r="AG246" s="178">
        <v>0</v>
      </c>
      <c r="AH246" s="178">
        <v>0</v>
      </c>
      <c r="AI246" s="178">
        <v>0</v>
      </c>
      <c r="AJ246" s="178"/>
      <c r="AK246" s="178"/>
      <c r="AL246" s="178"/>
    </row>
    <row r="247" spans="1:38" ht="16.350000000000001" customHeight="1">
      <c r="A247" s="177" t="s">
        <v>602</v>
      </c>
      <c r="B247" s="178">
        <v>0</v>
      </c>
      <c r="C247" s="178">
        <v>0</v>
      </c>
      <c r="D247" s="178">
        <v>0</v>
      </c>
      <c r="E247" s="178">
        <v>0</v>
      </c>
      <c r="F247" s="178">
        <v>0</v>
      </c>
      <c r="G247" s="178">
        <v>0</v>
      </c>
      <c r="H247" s="178">
        <v>0</v>
      </c>
      <c r="I247" s="178">
        <v>0</v>
      </c>
      <c r="J247" s="178">
        <v>0</v>
      </c>
      <c r="K247" s="178">
        <v>0</v>
      </c>
      <c r="L247" s="178">
        <v>0</v>
      </c>
      <c r="M247" s="178">
        <v>0</v>
      </c>
      <c r="N247" s="178">
        <v>0</v>
      </c>
      <c r="O247" s="178">
        <v>0</v>
      </c>
      <c r="P247" s="178">
        <v>0</v>
      </c>
      <c r="Q247" s="178">
        <v>0</v>
      </c>
      <c r="R247" s="178">
        <v>0</v>
      </c>
      <c r="S247" s="178">
        <v>0</v>
      </c>
      <c r="T247" s="178">
        <v>0</v>
      </c>
      <c r="U247" s="178">
        <v>0</v>
      </c>
      <c r="V247" s="178">
        <v>0</v>
      </c>
      <c r="W247" s="178">
        <v>0</v>
      </c>
      <c r="X247" s="178">
        <v>0</v>
      </c>
      <c r="Y247" s="178">
        <v>0</v>
      </c>
      <c r="Z247" s="178">
        <v>0</v>
      </c>
      <c r="AA247" s="178">
        <v>0</v>
      </c>
      <c r="AB247" s="178">
        <v>0</v>
      </c>
      <c r="AC247" s="178">
        <v>0</v>
      </c>
      <c r="AD247" s="178">
        <v>0</v>
      </c>
      <c r="AE247" s="178">
        <v>0</v>
      </c>
      <c r="AF247" s="178">
        <v>0</v>
      </c>
      <c r="AG247" s="178">
        <v>0</v>
      </c>
      <c r="AH247" s="178">
        <v>0</v>
      </c>
      <c r="AI247" s="178">
        <v>0</v>
      </c>
      <c r="AJ247" s="178"/>
      <c r="AK247" s="178"/>
      <c r="AL247" s="178"/>
    </row>
    <row r="248" spans="1:38" ht="16.350000000000001" customHeight="1">
      <c r="A248" s="177" t="s">
        <v>603</v>
      </c>
      <c r="B248" s="178">
        <v>0</v>
      </c>
      <c r="C248" s="178">
        <v>0</v>
      </c>
      <c r="D248" s="178">
        <v>0</v>
      </c>
      <c r="E248" s="178">
        <v>0</v>
      </c>
      <c r="F248" s="178">
        <v>0</v>
      </c>
      <c r="G248" s="178">
        <v>0</v>
      </c>
      <c r="H248" s="178">
        <v>0</v>
      </c>
      <c r="I248" s="178">
        <v>0</v>
      </c>
      <c r="J248" s="178">
        <v>0</v>
      </c>
      <c r="K248" s="178">
        <v>0</v>
      </c>
      <c r="L248" s="178">
        <v>0</v>
      </c>
      <c r="M248" s="178">
        <v>0</v>
      </c>
      <c r="N248" s="178">
        <v>0</v>
      </c>
      <c r="O248" s="178">
        <v>0</v>
      </c>
      <c r="P248" s="178">
        <v>0</v>
      </c>
      <c r="Q248" s="178">
        <v>0</v>
      </c>
      <c r="R248" s="178">
        <v>0</v>
      </c>
      <c r="S248" s="178">
        <v>0</v>
      </c>
      <c r="T248" s="178">
        <v>0</v>
      </c>
      <c r="U248" s="178">
        <v>0</v>
      </c>
      <c r="V248" s="178">
        <v>0</v>
      </c>
      <c r="W248" s="178">
        <v>0</v>
      </c>
      <c r="X248" s="178">
        <v>0</v>
      </c>
      <c r="Y248" s="178">
        <v>0</v>
      </c>
      <c r="Z248" s="178">
        <v>0</v>
      </c>
      <c r="AA248" s="178">
        <v>0</v>
      </c>
      <c r="AB248" s="178">
        <v>0</v>
      </c>
      <c r="AC248" s="178">
        <v>0</v>
      </c>
      <c r="AD248" s="178">
        <v>0</v>
      </c>
      <c r="AE248" s="178">
        <v>0</v>
      </c>
      <c r="AF248" s="178">
        <v>0</v>
      </c>
      <c r="AG248" s="178">
        <v>0</v>
      </c>
      <c r="AH248" s="178">
        <v>0</v>
      </c>
      <c r="AI248" s="178">
        <v>0</v>
      </c>
      <c r="AJ248" s="178"/>
      <c r="AK248" s="178"/>
      <c r="AL248" s="178"/>
    </row>
    <row r="249" spans="1:38" ht="16.350000000000001" customHeight="1">
      <c r="A249" s="177" t="s">
        <v>604</v>
      </c>
      <c r="B249" s="178">
        <v>0</v>
      </c>
      <c r="C249" s="178">
        <v>0</v>
      </c>
      <c r="D249" s="178">
        <v>0</v>
      </c>
      <c r="E249" s="178">
        <v>0</v>
      </c>
      <c r="F249" s="178">
        <v>0</v>
      </c>
      <c r="G249" s="178">
        <v>0</v>
      </c>
      <c r="H249" s="178">
        <v>0</v>
      </c>
      <c r="I249" s="178">
        <v>0</v>
      </c>
      <c r="J249" s="178">
        <v>0</v>
      </c>
      <c r="K249" s="178">
        <v>0</v>
      </c>
      <c r="L249" s="178">
        <v>0</v>
      </c>
      <c r="M249" s="178">
        <v>0</v>
      </c>
      <c r="N249" s="178">
        <v>0</v>
      </c>
      <c r="O249" s="178">
        <v>0</v>
      </c>
      <c r="P249" s="178">
        <v>0</v>
      </c>
      <c r="Q249" s="178">
        <v>0</v>
      </c>
      <c r="R249" s="178">
        <v>0</v>
      </c>
      <c r="S249" s="178">
        <v>0</v>
      </c>
      <c r="T249" s="178">
        <v>0</v>
      </c>
      <c r="U249" s="178">
        <v>0</v>
      </c>
      <c r="V249" s="178">
        <v>0</v>
      </c>
      <c r="W249" s="178">
        <v>0</v>
      </c>
      <c r="X249" s="178">
        <v>0</v>
      </c>
      <c r="Y249" s="178">
        <v>0</v>
      </c>
      <c r="Z249" s="178">
        <v>0</v>
      </c>
      <c r="AA249" s="178">
        <v>0</v>
      </c>
      <c r="AB249" s="178">
        <v>0</v>
      </c>
      <c r="AC249" s="178">
        <v>0</v>
      </c>
      <c r="AD249" s="178">
        <v>0</v>
      </c>
      <c r="AE249" s="178">
        <v>0</v>
      </c>
      <c r="AF249" s="178">
        <v>0</v>
      </c>
      <c r="AG249" s="178">
        <v>0</v>
      </c>
      <c r="AH249" s="178">
        <v>0</v>
      </c>
      <c r="AI249" s="178">
        <v>0</v>
      </c>
      <c r="AJ249" s="178"/>
      <c r="AK249" s="178"/>
      <c r="AL249" s="178"/>
    </row>
    <row r="250" spans="1:38" ht="16.350000000000001" customHeight="1">
      <c r="A250" s="177" t="s">
        <v>605</v>
      </c>
      <c r="B250" s="178">
        <v>0</v>
      </c>
      <c r="C250" s="178">
        <v>0</v>
      </c>
      <c r="D250" s="178">
        <v>0</v>
      </c>
      <c r="E250" s="178">
        <v>0</v>
      </c>
      <c r="F250" s="178">
        <v>0</v>
      </c>
      <c r="G250" s="178">
        <v>0</v>
      </c>
      <c r="H250" s="178">
        <v>0</v>
      </c>
      <c r="I250" s="178">
        <v>0</v>
      </c>
      <c r="J250" s="178">
        <v>0</v>
      </c>
      <c r="K250" s="178">
        <v>0</v>
      </c>
      <c r="L250" s="178">
        <v>0</v>
      </c>
      <c r="M250" s="178">
        <v>0</v>
      </c>
      <c r="N250" s="178">
        <v>0</v>
      </c>
      <c r="O250" s="178">
        <v>0</v>
      </c>
      <c r="P250" s="178">
        <v>0</v>
      </c>
      <c r="Q250" s="178">
        <v>0</v>
      </c>
      <c r="R250" s="178">
        <v>0</v>
      </c>
      <c r="S250" s="178">
        <v>0</v>
      </c>
      <c r="T250" s="178">
        <v>0</v>
      </c>
      <c r="U250" s="178">
        <v>0</v>
      </c>
      <c r="V250" s="178">
        <v>0</v>
      </c>
      <c r="W250" s="178">
        <v>0</v>
      </c>
      <c r="X250" s="178">
        <v>0</v>
      </c>
      <c r="Y250" s="178">
        <v>0</v>
      </c>
      <c r="Z250" s="178">
        <v>0</v>
      </c>
      <c r="AA250" s="178">
        <v>0</v>
      </c>
      <c r="AB250" s="178">
        <v>0</v>
      </c>
      <c r="AC250" s="178">
        <v>0</v>
      </c>
      <c r="AD250" s="178">
        <v>0</v>
      </c>
      <c r="AE250" s="178">
        <v>0</v>
      </c>
      <c r="AF250" s="178">
        <v>0</v>
      </c>
      <c r="AG250" s="178">
        <v>0</v>
      </c>
      <c r="AH250" s="178">
        <v>0</v>
      </c>
      <c r="AI250" s="178">
        <v>0</v>
      </c>
      <c r="AJ250" s="178"/>
      <c r="AK250" s="178"/>
      <c r="AL250" s="178"/>
    </row>
    <row r="251" spans="1:38" ht="16.350000000000001" customHeight="1">
      <c r="A251" s="177" t="s">
        <v>606</v>
      </c>
      <c r="B251" s="178">
        <v>0</v>
      </c>
      <c r="C251" s="178">
        <v>0</v>
      </c>
      <c r="D251" s="178">
        <v>0</v>
      </c>
      <c r="E251" s="178">
        <v>0</v>
      </c>
      <c r="F251" s="178">
        <v>0</v>
      </c>
      <c r="G251" s="178">
        <v>0</v>
      </c>
      <c r="H251" s="178">
        <v>0</v>
      </c>
      <c r="I251" s="178">
        <v>0</v>
      </c>
      <c r="J251" s="178">
        <v>0</v>
      </c>
      <c r="K251" s="178">
        <v>0</v>
      </c>
      <c r="L251" s="178">
        <v>0</v>
      </c>
      <c r="M251" s="178">
        <v>0</v>
      </c>
      <c r="N251" s="178">
        <v>0</v>
      </c>
      <c r="O251" s="178">
        <v>0</v>
      </c>
      <c r="P251" s="178">
        <v>0</v>
      </c>
      <c r="Q251" s="178">
        <v>0</v>
      </c>
      <c r="R251" s="178">
        <v>0</v>
      </c>
      <c r="S251" s="178">
        <v>0</v>
      </c>
      <c r="T251" s="178">
        <v>0</v>
      </c>
      <c r="U251" s="178">
        <v>0</v>
      </c>
      <c r="V251" s="178">
        <v>0</v>
      </c>
      <c r="W251" s="178">
        <v>0</v>
      </c>
      <c r="X251" s="178">
        <v>0</v>
      </c>
      <c r="Y251" s="178">
        <v>0</v>
      </c>
      <c r="Z251" s="178">
        <v>0</v>
      </c>
      <c r="AA251" s="178">
        <v>0</v>
      </c>
      <c r="AB251" s="178">
        <v>0</v>
      </c>
      <c r="AC251" s="178">
        <v>0</v>
      </c>
      <c r="AD251" s="178">
        <v>0</v>
      </c>
      <c r="AE251" s="178">
        <v>0</v>
      </c>
      <c r="AF251" s="178">
        <v>0</v>
      </c>
      <c r="AG251" s="178">
        <v>0</v>
      </c>
      <c r="AH251" s="178">
        <v>0</v>
      </c>
      <c r="AI251" s="178">
        <v>0</v>
      </c>
      <c r="AJ251" s="178"/>
      <c r="AK251" s="178"/>
      <c r="AL251" s="178"/>
    </row>
    <row r="252" spans="1:38" ht="16.350000000000001" customHeight="1">
      <c r="A252" s="177" t="s">
        <v>607</v>
      </c>
      <c r="B252" s="178">
        <v>0</v>
      </c>
      <c r="C252" s="178">
        <v>0</v>
      </c>
      <c r="D252" s="178">
        <v>0</v>
      </c>
      <c r="E252" s="178">
        <v>0</v>
      </c>
      <c r="F252" s="178">
        <v>0</v>
      </c>
      <c r="G252" s="178">
        <v>0</v>
      </c>
      <c r="H252" s="178">
        <v>0</v>
      </c>
      <c r="I252" s="178">
        <v>0</v>
      </c>
      <c r="J252" s="178">
        <v>0</v>
      </c>
      <c r="K252" s="178">
        <v>0</v>
      </c>
      <c r="L252" s="178">
        <v>0</v>
      </c>
      <c r="M252" s="178">
        <v>0</v>
      </c>
      <c r="N252" s="178">
        <v>0</v>
      </c>
      <c r="O252" s="178">
        <v>0</v>
      </c>
      <c r="P252" s="178">
        <v>0</v>
      </c>
      <c r="Q252" s="178">
        <v>0</v>
      </c>
      <c r="R252" s="178">
        <v>0</v>
      </c>
      <c r="S252" s="178">
        <v>0</v>
      </c>
      <c r="T252" s="178">
        <v>0</v>
      </c>
      <c r="U252" s="178">
        <v>0</v>
      </c>
      <c r="V252" s="178">
        <v>0</v>
      </c>
      <c r="W252" s="178">
        <v>0</v>
      </c>
      <c r="X252" s="178">
        <v>0</v>
      </c>
      <c r="Y252" s="178">
        <v>0</v>
      </c>
      <c r="Z252" s="178">
        <v>0</v>
      </c>
      <c r="AA252" s="178">
        <v>0</v>
      </c>
      <c r="AB252" s="178">
        <v>0</v>
      </c>
      <c r="AC252" s="178">
        <v>0</v>
      </c>
      <c r="AD252" s="178">
        <v>0</v>
      </c>
      <c r="AE252" s="178">
        <v>0</v>
      </c>
      <c r="AF252" s="178">
        <v>0</v>
      </c>
      <c r="AG252" s="178">
        <v>0</v>
      </c>
      <c r="AH252" s="178">
        <v>0</v>
      </c>
      <c r="AI252" s="178">
        <v>0</v>
      </c>
      <c r="AJ252" s="178"/>
      <c r="AK252" s="178"/>
      <c r="AL252" s="178"/>
    </row>
    <row r="253" spans="1:38" ht="16.350000000000001" customHeight="1">
      <c r="A253" s="177" t="s">
        <v>608</v>
      </c>
      <c r="B253" s="178">
        <v>0</v>
      </c>
      <c r="C253" s="178">
        <v>0</v>
      </c>
      <c r="D253" s="178">
        <v>0</v>
      </c>
      <c r="E253" s="178">
        <v>0</v>
      </c>
      <c r="F253" s="178">
        <v>0</v>
      </c>
      <c r="G253" s="178">
        <v>0</v>
      </c>
      <c r="H253" s="178">
        <v>0</v>
      </c>
      <c r="I253" s="178">
        <v>0</v>
      </c>
      <c r="J253" s="178">
        <v>0</v>
      </c>
      <c r="K253" s="178">
        <v>0</v>
      </c>
      <c r="L253" s="178">
        <v>0</v>
      </c>
      <c r="M253" s="178">
        <v>0</v>
      </c>
      <c r="N253" s="178">
        <v>0</v>
      </c>
      <c r="O253" s="178">
        <v>0</v>
      </c>
      <c r="P253" s="178">
        <v>0</v>
      </c>
      <c r="Q253" s="178">
        <v>0</v>
      </c>
      <c r="R253" s="178">
        <v>0</v>
      </c>
      <c r="S253" s="178">
        <v>0</v>
      </c>
      <c r="T253" s="178">
        <v>0</v>
      </c>
      <c r="U253" s="178">
        <v>0</v>
      </c>
      <c r="V253" s="178">
        <v>0</v>
      </c>
      <c r="W253" s="178">
        <v>0</v>
      </c>
      <c r="X253" s="178">
        <v>0</v>
      </c>
      <c r="Y253" s="178">
        <v>0</v>
      </c>
      <c r="Z253" s="178">
        <v>0</v>
      </c>
      <c r="AA253" s="178">
        <v>0</v>
      </c>
      <c r="AB253" s="178">
        <v>0</v>
      </c>
      <c r="AC253" s="178">
        <v>0</v>
      </c>
      <c r="AD253" s="178">
        <v>0</v>
      </c>
      <c r="AE253" s="178">
        <v>0</v>
      </c>
      <c r="AF253" s="178">
        <v>0</v>
      </c>
      <c r="AG253" s="178">
        <v>0</v>
      </c>
      <c r="AH253" s="178">
        <v>0</v>
      </c>
      <c r="AI253" s="178">
        <v>0</v>
      </c>
      <c r="AJ253" s="178"/>
      <c r="AK253" s="178"/>
      <c r="AL253" s="178"/>
    </row>
    <row r="254" spans="1:38" ht="16.350000000000001" customHeight="1">
      <c r="A254" s="177" t="s">
        <v>609</v>
      </c>
      <c r="B254" s="178">
        <v>0</v>
      </c>
      <c r="C254" s="178">
        <v>0</v>
      </c>
      <c r="D254" s="178">
        <v>0</v>
      </c>
      <c r="E254" s="178">
        <v>0</v>
      </c>
      <c r="F254" s="178">
        <v>0</v>
      </c>
      <c r="G254" s="178">
        <v>0</v>
      </c>
      <c r="H254" s="178">
        <v>0</v>
      </c>
      <c r="I254" s="178">
        <v>0</v>
      </c>
      <c r="J254" s="178">
        <v>0</v>
      </c>
      <c r="K254" s="178">
        <v>0</v>
      </c>
      <c r="L254" s="178">
        <v>0</v>
      </c>
      <c r="M254" s="178">
        <v>0</v>
      </c>
      <c r="N254" s="178">
        <v>0</v>
      </c>
      <c r="O254" s="178">
        <v>0</v>
      </c>
      <c r="P254" s="178">
        <v>0</v>
      </c>
      <c r="Q254" s="178">
        <v>0</v>
      </c>
      <c r="R254" s="178">
        <v>0</v>
      </c>
      <c r="S254" s="178">
        <v>0</v>
      </c>
      <c r="T254" s="178">
        <v>0</v>
      </c>
      <c r="U254" s="178">
        <v>0</v>
      </c>
      <c r="V254" s="178">
        <v>0</v>
      </c>
      <c r="W254" s="178">
        <v>0</v>
      </c>
      <c r="X254" s="178">
        <v>0</v>
      </c>
      <c r="Y254" s="178">
        <v>0</v>
      </c>
      <c r="Z254" s="178">
        <v>0</v>
      </c>
      <c r="AA254" s="178">
        <v>0</v>
      </c>
      <c r="AB254" s="178">
        <v>0</v>
      </c>
      <c r="AC254" s="178">
        <v>0</v>
      </c>
      <c r="AD254" s="178">
        <v>0</v>
      </c>
      <c r="AE254" s="178">
        <v>0</v>
      </c>
      <c r="AF254" s="178">
        <v>0</v>
      </c>
      <c r="AG254" s="178">
        <v>0</v>
      </c>
      <c r="AH254" s="178">
        <v>0</v>
      </c>
      <c r="AI254" s="178">
        <v>0</v>
      </c>
      <c r="AJ254" s="178"/>
      <c r="AK254" s="178"/>
      <c r="AL254" s="178"/>
    </row>
    <row r="255" spans="1:38" ht="16.350000000000001" customHeight="1">
      <c r="A255" s="177" t="s">
        <v>610</v>
      </c>
      <c r="B255" s="178">
        <v>0</v>
      </c>
      <c r="C255" s="178">
        <v>0</v>
      </c>
      <c r="D255" s="178">
        <v>0</v>
      </c>
      <c r="E255" s="178">
        <v>0</v>
      </c>
      <c r="F255" s="178">
        <v>0</v>
      </c>
      <c r="G255" s="178">
        <v>0</v>
      </c>
      <c r="H255" s="178">
        <v>0</v>
      </c>
      <c r="I255" s="178">
        <v>0</v>
      </c>
      <c r="J255" s="178">
        <v>0</v>
      </c>
      <c r="K255" s="178">
        <v>0</v>
      </c>
      <c r="L255" s="178">
        <v>0</v>
      </c>
      <c r="M255" s="178">
        <v>0</v>
      </c>
      <c r="N255" s="178">
        <v>0</v>
      </c>
      <c r="O255" s="178">
        <v>0</v>
      </c>
      <c r="P255" s="178">
        <v>0</v>
      </c>
      <c r="Q255" s="178">
        <v>0</v>
      </c>
      <c r="R255" s="178">
        <v>0</v>
      </c>
      <c r="S255" s="178">
        <v>0</v>
      </c>
      <c r="T255" s="178">
        <v>0</v>
      </c>
      <c r="U255" s="178">
        <v>0</v>
      </c>
      <c r="V255" s="178">
        <v>0</v>
      </c>
      <c r="W255" s="178">
        <v>0</v>
      </c>
      <c r="X255" s="178">
        <v>0</v>
      </c>
      <c r="Y255" s="178">
        <v>0</v>
      </c>
      <c r="Z255" s="178">
        <v>0</v>
      </c>
      <c r="AA255" s="178">
        <v>0</v>
      </c>
      <c r="AB255" s="178">
        <v>0</v>
      </c>
      <c r="AC255" s="178">
        <v>0</v>
      </c>
      <c r="AD255" s="178">
        <v>0</v>
      </c>
      <c r="AE255" s="178">
        <v>0</v>
      </c>
      <c r="AF255" s="178">
        <v>0</v>
      </c>
      <c r="AG255" s="178">
        <v>0</v>
      </c>
      <c r="AH255" s="178">
        <v>0</v>
      </c>
      <c r="AI255" s="178">
        <v>0</v>
      </c>
      <c r="AJ255" s="178"/>
      <c r="AK255" s="178"/>
      <c r="AL255" s="178"/>
    </row>
    <row r="256" spans="1:38" ht="16.350000000000001" customHeight="1">
      <c r="A256" s="177" t="s">
        <v>611</v>
      </c>
      <c r="B256" s="178">
        <v>0</v>
      </c>
      <c r="C256" s="178">
        <v>0</v>
      </c>
      <c r="D256" s="178">
        <v>0</v>
      </c>
      <c r="E256" s="178">
        <v>0</v>
      </c>
      <c r="F256" s="178">
        <v>0</v>
      </c>
      <c r="G256" s="178">
        <v>0</v>
      </c>
      <c r="H256" s="178">
        <v>0</v>
      </c>
      <c r="I256" s="178">
        <v>0</v>
      </c>
      <c r="J256" s="178">
        <v>0</v>
      </c>
      <c r="K256" s="178">
        <v>0</v>
      </c>
      <c r="L256" s="178">
        <v>0</v>
      </c>
      <c r="M256" s="178">
        <v>0</v>
      </c>
      <c r="N256" s="178">
        <v>0</v>
      </c>
      <c r="O256" s="178">
        <v>0</v>
      </c>
      <c r="P256" s="178">
        <v>0</v>
      </c>
      <c r="Q256" s="178">
        <v>0</v>
      </c>
      <c r="R256" s="178">
        <v>0</v>
      </c>
      <c r="S256" s="178">
        <v>0</v>
      </c>
      <c r="T256" s="178">
        <v>0</v>
      </c>
      <c r="U256" s="178">
        <v>0</v>
      </c>
      <c r="V256" s="178">
        <v>0</v>
      </c>
      <c r="W256" s="178">
        <v>0</v>
      </c>
      <c r="X256" s="178">
        <v>0</v>
      </c>
      <c r="Y256" s="178">
        <v>0</v>
      </c>
      <c r="Z256" s="178">
        <v>0</v>
      </c>
      <c r="AA256" s="178">
        <v>0</v>
      </c>
      <c r="AB256" s="178">
        <v>0</v>
      </c>
      <c r="AC256" s="178">
        <v>0</v>
      </c>
      <c r="AD256" s="178">
        <v>0</v>
      </c>
      <c r="AE256" s="178">
        <v>0</v>
      </c>
      <c r="AF256" s="178">
        <v>0</v>
      </c>
      <c r="AG256" s="178">
        <v>0</v>
      </c>
      <c r="AH256" s="178">
        <v>0</v>
      </c>
      <c r="AI256" s="178">
        <v>0</v>
      </c>
      <c r="AJ256" s="178"/>
      <c r="AK256" s="178"/>
      <c r="AL256" s="178"/>
    </row>
    <row r="257" spans="1:38" ht="16.350000000000001" customHeight="1">
      <c r="A257" s="177" t="s">
        <v>612</v>
      </c>
      <c r="B257" s="178">
        <v>0</v>
      </c>
      <c r="C257" s="178">
        <v>0</v>
      </c>
      <c r="D257" s="178">
        <v>0</v>
      </c>
      <c r="E257" s="178">
        <v>0</v>
      </c>
      <c r="F257" s="178">
        <v>0</v>
      </c>
      <c r="G257" s="178">
        <v>0</v>
      </c>
      <c r="H257" s="178">
        <v>0</v>
      </c>
      <c r="I257" s="178">
        <v>0</v>
      </c>
      <c r="J257" s="178">
        <v>0</v>
      </c>
      <c r="K257" s="178">
        <v>0</v>
      </c>
      <c r="L257" s="178">
        <v>0</v>
      </c>
      <c r="M257" s="178">
        <v>0</v>
      </c>
      <c r="N257" s="178">
        <v>0</v>
      </c>
      <c r="O257" s="178">
        <v>0</v>
      </c>
      <c r="P257" s="178">
        <v>0</v>
      </c>
      <c r="Q257" s="178">
        <v>0</v>
      </c>
      <c r="R257" s="178">
        <v>0</v>
      </c>
      <c r="S257" s="178">
        <v>0</v>
      </c>
      <c r="T257" s="178">
        <v>0</v>
      </c>
      <c r="U257" s="178">
        <v>0</v>
      </c>
      <c r="V257" s="178">
        <v>0</v>
      </c>
      <c r="W257" s="178">
        <v>0</v>
      </c>
      <c r="X257" s="178">
        <v>0</v>
      </c>
      <c r="Y257" s="178">
        <v>0</v>
      </c>
      <c r="Z257" s="178">
        <v>0</v>
      </c>
      <c r="AA257" s="178">
        <v>0</v>
      </c>
      <c r="AB257" s="178">
        <v>0</v>
      </c>
      <c r="AC257" s="178">
        <v>0</v>
      </c>
      <c r="AD257" s="178">
        <v>0</v>
      </c>
      <c r="AE257" s="178">
        <v>0</v>
      </c>
      <c r="AF257" s="178">
        <v>0</v>
      </c>
      <c r="AG257" s="178">
        <v>0</v>
      </c>
      <c r="AH257" s="178">
        <v>0</v>
      </c>
      <c r="AI257" s="178">
        <v>0</v>
      </c>
      <c r="AJ257" s="178"/>
      <c r="AK257" s="178"/>
      <c r="AL257" s="178"/>
    </row>
    <row r="258" spans="1:38" ht="16.350000000000001" customHeight="1">
      <c r="A258" s="177" t="s">
        <v>613</v>
      </c>
      <c r="B258" s="178">
        <v>0</v>
      </c>
      <c r="C258" s="178">
        <v>0</v>
      </c>
      <c r="D258" s="178">
        <v>0</v>
      </c>
      <c r="E258" s="178">
        <v>0</v>
      </c>
      <c r="F258" s="178">
        <v>0</v>
      </c>
      <c r="G258" s="178">
        <v>0</v>
      </c>
      <c r="H258" s="178">
        <v>0</v>
      </c>
      <c r="I258" s="178">
        <v>0</v>
      </c>
      <c r="J258" s="178">
        <v>0</v>
      </c>
      <c r="K258" s="178">
        <v>0</v>
      </c>
      <c r="L258" s="178">
        <v>0</v>
      </c>
      <c r="M258" s="178">
        <v>0</v>
      </c>
      <c r="N258" s="178">
        <v>0</v>
      </c>
      <c r="O258" s="178">
        <v>0</v>
      </c>
      <c r="P258" s="178">
        <v>0</v>
      </c>
      <c r="Q258" s="178">
        <v>0</v>
      </c>
      <c r="R258" s="178">
        <v>0</v>
      </c>
      <c r="S258" s="178">
        <v>0</v>
      </c>
      <c r="T258" s="178">
        <v>0</v>
      </c>
      <c r="U258" s="178">
        <v>0</v>
      </c>
      <c r="V258" s="178">
        <v>0</v>
      </c>
      <c r="W258" s="178">
        <v>0</v>
      </c>
      <c r="X258" s="178">
        <v>0</v>
      </c>
      <c r="Y258" s="178">
        <v>0</v>
      </c>
      <c r="Z258" s="178">
        <v>0</v>
      </c>
      <c r="AA258" s="178">
        <v>0</v>
      </c>
      <c r="AB258" s="178">
        <v>0</v>
      </c>
      <c r="AC258" s="178">
        <v>0</v>
      </c>
      <c r="AD258" s="178">
        <v>0</v>
      </c>
      <c r="AE258" s="178">
        <v>0</v>
      </c>
      <c r="AF258" s="178">
        <v>0</v>
      </c>
      <c r="AG258" s="178">
        <v>0</v>
      </c>
      <c r="AH258" s="178">
        <v>0</v>
      </c>
      <c r="AI258" s="178">
        <v>0</v>
      </c>
      <c r="AJ258" s="178"/>
      <c r="AK258" s="178"/>
      <c r="AL258" s="178"/>
    </row>
    <row r="259" spans="1:38" ht="16.350000000000001" customHeight="1">
      <c r="A259" s="177" t="s">
        <v>614</v>
      </c>
      <c r="B259" s="178">
        <v>0</v>
      </c>
      <c r="C259" s="178">
        <v>0</v>
      </c>
      <c r="D259" s="178">
        <v>0</v>
      </c>
      <c r="E259" s="178">
        <v>0</v>
      </c>
      <c r="F259" s="178">
        <v>0</v>
      </c>
      <c r="G259" s="178">
        <v>0</v>
      </c>
      <c r="H259" s="178">
        <v>0</v>
      </c>
      <c r="I259" s="178">
        <v>0</v>
      </c>
      <c r="J259" s="178">
        <v>0</v>
      </c>
      <c r="K259" s="178">
        <v>0</v>
      </c>
      <c r="L259" s="178">
        <v>0</v>
      </c>
      <c r="M259" s="178">
        <v>0</v>
      </c>
      <c r="N259" s="178">
        <v>0</v>
      </c>
      <c r="O259" s="178">
        <v>0</v>
      </c>
      <c r="P259" s="178">
        <v>0</v>
      </c>
      <c r="Q259" s="178">
        <v>0</v>
      </c>
      <c r="R259" s="178">
        <v>0</v>
      </c>
      <c r="S259" s="178">
        <v>0</v>
      </c>
      <c r="T259" s="178">
        <v>0</v>
      </c>
      <c r="U259" s="178">
        <v>0</v>
      </c>
      <c r="V259" s="178">
        <v>0</v>
      </c>
      <c r="W259" s="178">
        <v>0</v>
      </c>
      <c r="X259" s="178">
        <v>0</v>
      </c>
      <c r="Y259" s="178">
        <v>0</v>
      </c>
      <c r="Z259" s="178">
        <v>0</v>
      </c>
      <c r="AA259" s="178">
        <v>0</v>
      </c>
      <c r="AB259" s="178">
        <v>0</v>
      </c>
      <c r="AC259" s="178">
        <v>0</v>
      </c>
      <c r="AD259" s="178">
        <v>0</v>
      </c>
      <c r="AE259" s="178">
        <v>0</v>
      </c>
      <c r="AF259" s="178">
        <v>0</v>
      </c>
      <c r="AG259" s="178">
        <v>0</v>
      </c>
      <c r="AH259" s="178">
        <v>0</v>
      </c>
      <c r="AI259" s="178">
        <v>0</v>
      </c>
      <c r="AJ259" s="178"/>
      <c r="AK259" s="178"/>
      <c r="AL259" s="178"/>
    </row>
    <row r="260" spans="1:38" ht="16.350000000000001" customHeight="1">
      <c r="A260" s="177" t="s">
        <v>615</v>
      </c>
      <c r="B260" s="178">
        <v>0</v>
      </c>
      <c r="C260" s="178">
        <v>0</v>
      </c>
      <c r="D260" s="178">
        <v>0</v>
      </c>
      <c r="E260" s="178">
        <v>0</v>
      </c>
      <c r="F260" s="178">
        <v>0</v>
      </c>
      <c r="G260" s="178">
        <v>0</v>
      </c>
      <c r="H260" s="178">
        <v>0</v>
      </c>
      <c r="I260" s="178">
        <v>0</v>
      </c>
      <c r="J260" s="178">
        <v>0</v>
      </c>
      <c r="K260" s="178">
        <v>0</v>
      </c>
      <c r="L260" s="178">
        <v>0</v>
      </c>
      <c r="M260" s="178">
        <v>0</v>
      </c>
      <c r="N260" s="178">
        <v>0</v>
      </c>
      <c r="O260" s="178">
        <v>0</v>
      </c>
      <c r="P260" s="178">
        <v>0</v>
      </c>
      <c r="Q260" s="178">
        <v>0</v>
      </c>
      <c r="R260" s="178">
        <v>0</v>
      </c>
      <c r="S260" s="178">
        <v>0</v>
      </c>
      <c r="T260" s="178">
        <v>0</v>
      </c>
      <c r="U260" s="178">
        <v>0</v>
      </c>
      <c r="V260" s="178">
        <v>0</v>
      </c>
      <c r="W260" s="178">
        <v>0</v>
      </c>
      <c r="X260" s="178">
        <v>0</v>
      </c>
      <c r="Y260" s="178">
        <v>0</v>
      </c>
      <c r="Z260" s="178">
        <v>0</v>
      </c>
      <c r="AA260" s="178">
        <v>0</v>
      </c>
      <c r="AB260" s="178">
        <v>0</v>
      </c>
      <c r="AC260" s="178">
        <v>0</v>
      </c>
      <c r="AD260" s="178">
        <v>0</v>
      </c>
      <c r="AE260" s="178">
        <v>0</v>
      </c>
      <c r="AF260" s="178">
        <v>0</v>
      </c>
      <c r="AG260" s="178">
        <v>0</v>
      </c>
      <c r="AH260" s="178">
        <v>0</v>
      </c>
      <c r="AI260" s="178">
        <v>0</v>
      </c>
      <c r="AJ260" s="178"/>
      <c r="AK260" s="178"/>
      <c r="AL260" s="178"/>
    </row>
    <row r="261" spans="1:38" ht="16.350000000000001" customHeight="1">
      <c r="A261" s="177" t="s">
        <v>616</v>
      </c>
      <c r="B261" s="178">
        <v>0</v>
      </c>
      <c r="C261" s="178">
        <v>0</v>
      </c>
      <c r="D261" s="178">
        <v>0</v>
      </c>
      <c r="E261" s="178">
        <v>0</v>
      </c>
      <c r="F261" s="178">
        <v>0</v>
      </c>
      <c r="G261" s="178">
        <v>0</v>
      </c>
      <c r="H261" s="178">
        <v>0</v>
      </c>
      <c r="I261" s="178">
        <v>0</v>
      </c>
      <c r="J261" s="178">
        <v>0</v>
      </c>
      <c r="K261" s="178">
        <v>0</v>
      </c>
      <c r="L261" s="178">
        <v>0</v>
      </c>
      <c r="M261" s="178">
        <v>0</v>
      </c>
      <c r="N261" s="178">
        <v>0</v>
      </c>
      <c r="O261" s="178">
        <v>0</v>
      </c>
      <c r="P261" s="178">
        <v>0</v>
      </c>
      <c r="Q261" s="178">
        <v>0</v>
      </c>
      <c r="R261" s="178">
        <v>0</v>
      </c>
      <c r="S261" s="178">
        <v>0</v>
      </c>
      <c r="T261" s="178">
        <v>0</v>
      </c>
      <c r="U261" s="178">
        <v>0</v>
      </c>
      <c r="V261" s="178">
        <v>0</v>
      </c>
      <c r="W261" s="178">
        <v>0</v>
      </c>
      <c r="X261" s="178">
        <v>0</v>
      </c>
      <c r="Y261" s="178">
        <v>0</v>
      </c>
      <c r="Z261" s="178">
        <v>0</v>
      </c>
      <c r="AA261" s="178">
        <v>0</v>
      </c>
      <c r="AB261" s="178">
        <v>0</v>
      </c>
      <c r="AC261" s="178">
        <v>0</v>
      </c>
      <c r="AD261" s="178">
        <v>0</v>
      </c>
      <c r="AE261" s="178">
        <v>0</v>
      </c>
      <c r="AF261" s="178">
        <v>0</v>
      </c>
      <c r="AG261" s="178">
        <v>0</v>
      </c>
      <c r="AH261" s="178">
        <v>0</v>
      </c>
      <c r="AI261" s="178">
        <v>0</v>
      </c>
      <c r="AJ261" s="178"/>
      <c r="AK261" s="178"/>
      <c r="AL261" s="178"/>
    </row>
    <row r="262" spans="1:38" ht="16.350000000000001" customHeight="1">
      <c r="A262" s="177" t="s">
        <v>617</v>
      </c>
      <c r="B262" s="178">
        <v>0</v>
      </c>
      <c r="C262" s="178">
        <v>0</v>
      </c>
      <c r="D262" s="178">
        <v>0</v>
      </c>
      <c r="E262" s="178">
        <v>0</v>
      </c>
      <c r="F262" s="178">
        <v>0</v>
      </c>
      <c r="G262" s="178">
        <v>0</v>
      </c>
      <c r="H262" s="178">
        <v>0</v>
      </c>
      <c r="I262" s="178">
        <v>0</v>
      </c>
      <c r="J262" s="178">
        <v>0</v>
      </c>
      <c r="K262" s="178">
        <v>0</v>
      </c>
      <c r="L262" s="178">
        <v>0</v>
      </c>
      <c r="M262" s="178">
        <v>0</v>
      </c>
      <c r="N262" s="178">
        <v>0</v>
      </c>
      <c r="O262" s="178">
        <v>0</v>
      </c>
      <c r="P262" s="178">
        <v>0</v>
      </c>
      <c r="Q262" s="178">
        <v>0</v>
      </c>
      <c r="R262" s="178">
        <v>0</v>
      </c>
      <c r="S262" s="178">
        <v>0</v>
      </c>
      <c r="T262" s="178">
        <v>0</v>
      </c>
      <c r="U262" s="178">
        <v>0</v>
      </c>
      <c r="V262" s="178">
        <v>0</v>
      </c>
      <c r="W262" s="178">
        <v>0</v>
      </c>
      <c r="X262" s="178">
        <v>0</v>
      </c>
      <c r="Y262" s="178">
        <v>0</v>
      </c>
      <c r="Z262" s="178">
        <v>0</v>
      </c>
      <c r="AA262" s="178">
        <v>0</v>
      </c>
      <c r="AB262" s="178">
        <v>0</v>
      </c>
      <c r="AC262" s="178">
        <v>0</v>
      </c>
      <c r="AD262" s="178">
        <v>0</v>
      </c>
      <c r="AE262" s="178">
        <v>0</v>
      </c>
      <c r="AF262" s="178">
        <v>0</v>
      </c>
      <c r="AG262" s="178">
        <v>0</v>
      </c>
      <c r="AH262" s="178">
        <v>0</v>
      </c>
      <c r="AI262" s="178">
        <v>0</v>
      </c>
      <c r="AJ262" s="178"/>
      <c r="AK262" s="178"/>
      <c r="AL262" s="178"/>
    </row>
    <row r="263" spans="1:38" ht="16.350000000000001" customHeight="1">
      <c r="A263" s="177" t="s">
        <v>618</v>
      </c>
      <c r="B263" s="178">
        <v>0</v>
      </c>
      <c r="C263" s="178">
        <v>0</v>
      </c>
      <c r="D263" s="178">
        <v>0</v>
      </c>
      <c r="E263" s="178">
        <v>0</v>
      </c>
      <c r="F263" s="178">
        <v>0</v>
      </c>
      <c r="G263" s="178">
        <v>0</v>
      </c>
      <c r="H263" s="178">
        <v>0</v>
      </c>
      <c r="I263" s="178">
        <v>0</v>
      </c>
      <c r="J263" s="178">
        <v>0</v>
      </c>
      <c r="K263" s="178">
        <v>0</v>
      </c>
      <c r="L263" s="178">
        <v>0</v>
      </c>
      <c r="M263" s="178">
        <v>0</v>
      </c>
      <c r="N263" s="178">
        <v>0</v>
      </c>
      <c r="O263" s="178">
        <v>0</v>
      </c>
      <c r="P263" s="178">
        <v>0</v>
      </c>
      <c r="Q263" s="178">
        <v>0</v>
      </c>
      <c r="R263" s="178">
        <v>0</v>
      </c>
      <c r="S263" s="178">
        <v>0</v>
      </c>
      <c r="T263" s="178">
        <v>0</v>
      </c>
      <c r="U263" s="178">
        <v>0</v>
      </c>
      <c r="V263" s="178">
        <v>0</v>
      </c>
      <c r="W263" s="178">
        <v>0</v>
      </c>
      <c r="X263" s="178">
        <v>0</v>
      </c>
      <c r="Y263" s="178">
        <v>0</v>
      </c>
      <c r="Z263" s="178">
        <v>0</v>
      </c>
      <c r="AA263" s="178">
        <v>0</v>
      </c>
      <c r="AB263" s="178">
        <v>0</v>
      </c>
      <c r="AC263" s="178">
        <v>0</v>
      </c>
      <c r="AD263" s="178">
        <v>0</v>
      </c>
      <c r="AE263" s="178">
        <v>0</v>
      </c>
      <c r="AF263" s="178">
        <v>0</v>
      </c>
      <c r="AG263" s="178">
        <v>0</v>
      </c>
      <c r="AH263" s="178">
        <v>0</v>
      </c>
      <c r="AI263" s="178">
        <v>0</v>
      </c>
      <c r="AJ263" s="178"/>
      <c r="AK263" s="178"/>
      <c r="AL263" s="178"/>
    </row>
    <row r="264" spans="1:38" ht="16.350000000000001" customHeight="1">
      <c r="A264" s="177" t="s">
        <v>619</v>
      </c>
      <c r="B264" s="178">
        <v>0</v>
      </c>
      <c r="C264" s="178">
        <v>0</v>
      </c>
      <c r="D264" s="178">
        <v>0</v>
      </c>
      <c r="E264" s="178">
        <v>0</v>
      </c>
      <c r="F264" s="178">
        <v>0</v>
      </c>
      <c r="G264" s="178">
        <v>0</v>
      </c>
      <c r="H264" s="178">
        <v>0</v>
      </c>
      <c r="I264" s="178">
        <v>0</v>
      </c>
      <c r="J264" s="178">
        <v>0</v>
      </c>
      <c r="K264" s="178">
        <v>0</v>
      </c>
      <c r="L264" s="178">
        <v>0</v>
      </c>
      <c r="M264" s="178">
        <v>0</v>
      </c>
      <c r="N264" s="178">
        <v>0</v>
      </c>
      <c r="O264" s="178">
        <v>0</v>
      </c>
      <c r="P264" s="178">
        <v>0</v>
      </c>
      <c r="Q264" s="178">
        <v>0</v>
      </c>
      <c r="R264" s="178">
        <v>0</v>
      </c>
      <c r="S264" s="178">
        <v>0</v>
      </c>
      <c r="T264" s="178">
        <v>0</v>
      </c>
      <c r="U264" s="178">
        <v>0</v>
      </c>
      <c r="V264" s="178">
        <v>0</v>
      </c>
      <c r="W264" s="178">
        <v>0</v>
      </c>
      <c r="X264" s="178">
        <v>0</v>
      </c>
      <c r="Y264" s="178">
        <v>0</v>
      </c>
      <c r="Z264" s="178">
        <v>0</v>
      </c>
      <c r="AA264" s="178">
        <v>0</v>
      </c>
      <c r="AB264" s="178">
        <v>0</v>
      </c>
      <c r="AC264" s="178">
        <v>0</v>
      </c>
      <c r="AD264" s="178">
        <v>0</v>
      </c>
      <c r="AE264" s="178">
        <v>0</v>
      </c>
      <c r="AF264" s="178">
        <v>0</v>
      </c>
      <c r="AG264" s="178">
        <v>0</v>
      </c>
      <c r="AH264" s="178">
        <v>0</v>
      </c>
      <c r="AI264" s="178">
        <v>0</v>
      </c>
      <c r="AJ264" s="178"/>
      <c r="AK264" s="178"/>
      <c r="AL264" s="178"/>
    </row>
    <row r="265" spans="1:38" ht="16.350000000000001" customHeight="1">
      <c r="A265" s="177" t="s">
        <v>620</v>
      </c>
      <c r="B265" s="178">
        <v>0</v>
      </c>
      <c r="C265" s="178">
        <v>0</v>
      </c>
      <c r="D265" s="178">
        <v>0</v>
      </c>
      <c r="E265" s="178">
        <v>0</v>
      </c>
      <c r="F265" s="178">
        <v>0</v>
      </c>
      <c r="G265" s="178">
        <v>0</v>
      </c>
      <c r="H265" s="178">
        <v>0</v>
      </c>
      <c r="I265" s="178">
        <v>0</v>
      </c>
      <c r="J265" s="178">
        <v>0</v>
      </c>
      <c r="K265" s="178">
        <v>0</v>
      </c>
      <c r="L265" s="178">
        <v>0</v>
      </c>
      <c r="M265" s="178">
        <v>0</v>
      </c>
      <c r="N265" s="178">
        <v>0</v>
      </c>
      <c r="O265" s="178">
        <v>0</v>
      </c>
      <c r="P265" s="178">
        <v>0</v>
      </c>
      <c r="Q265" s="178">
        <v>0</v>
      </c>
      <c r="R265" s="178">
        <v>0</v>
      </c>
      <c r="S265" s="178">
        <v>0</v>
      </c>
      <c r="T265" s="178">
        <v>0</v>
      </c>
      <c r="U265" s="178">
        <v>0</v>
      </c>
      <c r="V265" s="178">
        <v>0</v>
      </c>
      <c r="W265" s="178">
        <v>0</v>
      </c>
      <c r="X265" s="178">
        <v>0</v>
      </c>
      <c r="Y265" s="178">
        <v>0</v>
      </c>
      <c r="Z265" s="178">
        <v>0</v>
      </c>
      <c r="AA265" s="178">
        <v>0</v>
      </c>
      <c r="AB265" s="178">
        <v>0</v>
      </c>
      <c r="AC265" s="178">
        <v>0</v>
      </c>
      <c r="AD265" s="178">
        <v>0</v>
      </c>
      <c r="AE265" s="178">
        <v>0</v>
      </c>
      <c r="AF265" s="178">
        <v>0</v>
      </c>
      <c r="AG265" s="178">
        <v>0</v>
      </c>
      <c r="AH265" s="178">
        <v>0</v>
      </c>
      <c r="AI265" s="178">
        <v>0</v>
      </c>
      <c r="AJ265" s="178"/>
      <c r="AK265" s="178"/>
      <c r="AL265" s="178"/>
    </row>
    <row r="266" spans="1:38" ht="16.350000000000001" customHeight="1">
      <c r="A266" s="177" t="s">
        <v>621</v>
      </c>
      <c r="B266" s="178">
        <v>0</v>
      </c>
      <c r="C266" s="178">
        <v>0</v>
      </c>
      <c r="D266" s="178">
        <v>0</v>
      </c>
      <c r="E266" s="178">
        <v>0</v>
      </c>
      <c r="F266" s="178">
        <v>0</v>
      </c>
      <c r="G266" s="178">
        <v>0</v>
      </c>
      <c r="H266" s="178">
        <v>0</v>
      </c>
      <c r="I266" s="178">
        <v>0</v>
      </c>
      <c r="J266" s="178">
        <v>0</v>
      </c>
      <c r="K266" s="178">
        <v>0</v>
      </c>
      <c r="L266" s="178">
        <v>0</v>
      </c>
      <c r="M266" s="178">
        <v>0</v>
      </c>
      <c r="N266" s="178">
        <v>0</v>
      </c>
      <c r="O266" s="178">
        <v>0</v>
      </c>
      <c r="P266" s="178">
        <v>0</v>
      </c>
      <c r="Q266" s="178">
        <v>0</v>
      </c>
      <c r="R266" s="178">
        <v>0</v>
      </c>
      <c r="S266" s="178">
        <v>0</v>
      </c>
      <c r="T266" s="178">
        <v>0</v>
      </c>
      <c r="U266" s="178">
        <v>0</v>
      </c>
      <c r="V266" s="178">
        <v>0</v>
      </c>
      <c r="W266" s="178">
        <v>0</v>
      </c>
      <c r="X266" s="178">
        <v>0</v>
      </c>
      <c r="Y266" s="178">
        <v>0</v>
      </c>
      <c r="Z266" s="178">
        <v>0</v>
      </c>
      <c r="AA266" s="178">
        <v>0</v>
      </c>
      <c r="AB266" s="178">
        <v>0</v>
      </c>
      <c r="AC266" s="178">
        <v>0</v>
      </c>
      <c r="AD266" s="178">
        <v>0</v>
      </c>
      <c r="AE266" s="178">
        <v>0</v>
      </c>
      <c r="AF266" s="178">
        <v>0</v>
      </c>
      <c r="AG266" s="178">
        <v>0</v>
      </c>
      <c r="AH266" s="178">
        <v>0</v>
      </c>
      <c r="AI266" s="178">
        <v>0</v>
      </c>
      <c r="AJ266" s="178"/>
      <c r="AK266" s="178"/>
      <c r="AL266" s="178"/>
    </row>
    <row r="267" spans="1:38" ht="16.350000000000001" customHeight="1">
      <c r="A267" s="177" t="s">
        <v>622</v>
      </c>
      <c r="B267" s="178">
        <v>0</v>
      </c>
      <c r="C267" s="178">
        <v>0</v>
      </c>
      <c r="D267" s="178">
        <v>0</v>
      </c>
      <c r="E267" s="178">
        <v>0</v>
      </c>
      <c r="F267" s="178">
        <v>0</v>
      </c>
      <c r="G267" s="178">
        <v>0</v>
      </c>
      <c r="H267" s="178">
        <v>0</v>
      </c>
      <c r="I267" s="178">
        <v>0</v>
      </c>
      <c r="J267" s="178">
        <v>0</v>
      </c>
      <c r="K267" s="178">
        <v>0</v>
      </c>
      <c r="L267" s="178">
        <v>0</v>
      </c>
      <c r="M267" s="178">
        <v>0</v>
      </c>
      <c r="N267" s="178">
        <v>0</v>
      </c>
      <c r="O267" s="178">
        <v>0</v>
      </c>
      <c r="P267" s="178">
        <v>0</v>
      </c>
      <c r="Q267" s="178">
        <v>0</v>
      </c>
      <c r="R267" s="178">
        <v>0</v>
      </c>
      <c r="S267" s="178">
        <v>0</v>
      </c>
      <c r="T267" s="178">
        <v>0</v>
      </c>
      <c r="U267" s="178">
        <v>0</v>
      </c>
      <c r="V267" s="178">
        <v>0</v>
      </c>
      <c r="W267" s="178">
        <v>0</v>
      </c>
      <c r="X267" s="178">
        <v>0</v>
      </c>
      <c r="Y267" s="178">
        <v>0</v>
      </c>
      <c r="Z267" s="178">
        <v>0</v>
      </c>
      <c r="AA267" s="178">
        <v>0</v>
      </c>
      <c r="AB267" s="178">
        <v>0</v>
      </c>
      <c r="AC267" s="178">
        <v>0</v>
      </c>
      <c r="AD267" s="178">
        <v>0</v>
      </c>
      <c r="AE267" s="178">
        <v>0</v>
      </c>
      <c r="AF267" s="178">
        <v>0</v>
      </c>
      <c r="AG267" s="178">
        <v>0</v>
      </c>
      <c r="AH267" s="178">
        <v>0</v>
      </c>
      <c r="AI267" s="178">
        <v>0</v>
      </c>
      <c r="AJ267" s="178"/>
      <c r="AK267" s="178"/>
      <c r="AL267" s="178"/>
    </row>
    <row r="268" spans="1:38" ht="16.350000000000001" customHeight="1">
      <c r="A268" s="177" t="s">
        <v>623</v>
      </c>
      <c r="B268" s="178">
        <v>0</v>
      </c>
      <c r="C268" s="178">
        <v>0</v>
      </c>
      <c r="D268" s="178">
        <v>0</v>
      </c>
      <c r="E268" s="178">
        <v>0</v>
      </c>
      <c r="F268" s="178">
        <v>0</v>
      </c>
      <c r="G268" s="178">
        <v>0</v>
      </c>
      <c r="H268" s="178">
        <v>0</v>
      </c>
      <c r="I268" s="178">
        <v>0</v>
      </c>
      <c r="J268" s="178">
        <v>0</v>
      </c>
      <c r="K268" s="178">
        <v>0</v>
      </c>
      <c r="L268" s="178">
        <v>0</v>
      </c>
      <c r="M268" s="178">
        <v>0</v>
      </c>
      <c r="N268" s="178">
        <v>0</v>
      </c>
      <c r="O268" s="178">
        <v>0</v>
      </c>
      <c r="P268" s="178">
        <v>0</v>
      </c>
      <c r="Q268" s="178">
        <v>0</v>
      </c>
      <c r="R268" s="178">
        <v>0</v>
      </c>
      <c r="S268" s="178">
        <v>0</v>
      </c>
      <c r="T268" s="178">
        <v>0</v>
      </c>
      <c r="U268" s="178">
        <v>0</v>
      </c>
      <c r="V268" s="178">
        <v>0</v>
      </c>
      <c r="W268" s="178">
        <v>0</v>
      </c>
      <c r="X268" s="178">
        <v>0</v>
      </c>
      <c r="Y268" s="178">
        <v>0</v>
      </c>
      <c r="Z268" s="178">
        <v>0</v>
      </c>
      <c r="AA268" s="178">
        <v>0</v>
      </c>
      <c r="AB268" s="178">
        <v>0</v>
      </c>
      <c r="AC268" s="178">
        <v>0</v>
      </c>
      <c r="AD268" s="178">
        <v>0</v>
      </c>
      <c r="AE268" s="178">
        <v>0</v>
      </c>
      <c r="AF268" s="178">
        <v>0</v>
      </c>
      <c r="AG268" s="178">
        <v>0</v>
      </c>
      <c r="AH268" s="178">
        <v>0</v>
      </c>
      <c r="AI268" s="178">
        <v>0</v>
      </c>
      <c r="AJ268" s="178"/>
      <c r="AK268" s="178"/>
      <c r="AL268" s="178"/>
    </row>
    <row r="269" spans="1:38" ht="16.350000000000001" customHeight="1">
      <c r="A269" s="177" t="s">
        <v>624</v>
      </c>
      <c r="B269" s="178">
        <v>0</v>
      </c>
      <c r="C269" s="178">
        <v>0</v>
      </c>
      <c r="D269" s="178">
        <v>0</v>
      </c>
      <c r="E269" s="178">
        <v>0</v>
      </c>
      <c r="F269" s="178">
        <v>0</v>
      </c>
      <c r="G269" s="178">
        <v>0</v>
      </c>
      <c r="H269" s="178">
        <v>0</v>
      </c>
      <c r="I269" s="178">
        <v>0</v>
      </c>
      <c r="J269" s="178">
        <v>0</v>
      </c>
      <c r="K269" s="178">
        <v>0</v>
      </c>
      <c r="L269" s="178">
        <v>0</v>
      </c>
      <c r="M269" s="178">
        <v>0</v>
      </c>
      <c r="N269" s="178">
        <v>0</v>
      </c>
      <c r="O269" s="178">
        <v>0</v>
      </c>
      <c r="P269" s="178">
        <v>0</v>
      </c>
      <c r="Q269" s="178">
        <v>0</v>
      </c>
      <c r="R269" s="178">
        <v>0</v>
      </c>
      <c r="S269" s="178">
        <v>0</v>
      </c>
      <c r="T269" s="178">
        <v>0</v>
      </c>
      <c r="U269" s="178">
        <v>0</v>
      </c>
      <c r="V269" s="178">
        <v>0</v>
      </c>
      <c r="W269" s="178">
        <v>0</v>
      </c>
      <c r="X269" s="178">
        <v>0</v>
      </c>
      <c r="Y269" s="178">
        <v>0</v>
      </c>
      <c r="Z269" s="178">
        <v>0</v>
      </c>
      <c r="AA269" s="178">
        <v>0</v>
      </c>
      <c r="AB269" s="178">
        <v>0</v>
      </c>
      <c r="AC269" s="178">
        <v>0</v>
      </c>
      <c r="AD269" s="178">
        <v>0</v>
      </c>
      <c r="AE269" s="178">
        <v>0</v>
      </c>
      <c r="AF269" s="178">
        <v>0</v>
      </c>
      <c r="AG269" s="178">
        <v>0</v>
      </c>
      <c r="AH269" s="178">
        <v>0</v>
      </c>
      <c r="AI269" s="178">
        <v>0</v>
      </c>
      <c r="AJ269" s="178"/>
      <c r="AK269" s="178"/>
      <c r="AL269" s="178"/>
    </row>
    <row r="270" spans="1:38" ht="16.350000000000001" customHeight="1">
      <c r="A270" s="177" t="s">
        <v>625</v>
      </c>
      <c r="B270" s="178">
        <v>0</v>
      </c>
      <c r="C270" s="178">
        <v>0</v>
      </c>
      <c r="D270" s="178">
        <v>0</v>
      </c>
      <c r="E270" s="178">
        <v>0</v>
      </c>
      <c r="F270" s="178">
        <v>0</v>
      </c>
      <c r="G270" s="178">
        <v>0</v>
      </c>
      <c r="H270" s="178">
        <v>0</v>
      </c>
      <c r="I270" s="178">
        <v>0</v>
      </c>
      <c r="J270" s="178">
        <v>0</v>
      </c>
      <c r="K270" s="178">
        <v>0</v>
      </c>
      <c r="L270" s="178">
        <v>0</v>
      </c>
      <c r="M270" s="178">
        <v>0</v>
      </c>
      <c r="N270" s="178">
        <v>0</v>
      </c>
      <c r="O270" s="178">
        <v>0</v>
      </c>
      <c r="P270" s="178">
        <v>0</v>
      </c>
      <c r="Q270" s="178">
        <v>0</v>
      </c>
      <c r="R270" s="178">
        <v>0</v>
      </c>
      <c r="S270" s="178">
        <v>0</v>
      </c>
      <c r="T270" s="178">
        <v>0</v>
      </c>
      <c r="U270" s="178">
        <v>0</v>
      </c>
      <c r="V270" s="178">
        <v>0</v>
      </c>
      <c r="W270" s="178">
        <v>0</v>
      </c>
      <c r="X270" s="178">
        <v>0</v>
      </c>
      <c r="Y270" s="178">
        <v>0</v>
      </c>
      <c r="Z270" s="178">
        <v>0</v>
      </c>
      <c r="AA270" s="178">
        <v>0</v>
      </c>
      <c r="AB270" s="178">
        <v>0</v>
      </c>
      <c r="AC270" s="178">
        <v>0</v>
      </c>
      <c r="AD270" s="178">
        <v>0</v>
      </c>
      <c r="AE270" s="178">
        <v>0</v>
      </c>
      <c r="AF270" s="178">
        <v>0</v>
      </c>
      <c r="AG270" s="178">
        <v>0</v>
      </c>
      <c r="AH270" s="178">
        <v>0</v>
      </c>
      <c r="AI270" s="178">
        <v>0</v>
      </c>
      <c r="AJ270" s="178"/>
      <c r="AK270" s="178"/>
      <c r="AL270" s="178"/>
    </row>
    <row r="271" spans="1:38" ht="16.350000000000001" customHeight="1">
      <c r="A271" s="177" t="s">
        <v>626</v>
      </c>
      <c r="B271" s="178">
        <v>0</v>
      </c>
      <c r="C271" s="178">
        <v>0</v>
      </c>
      <c r="D271" s="178">
        <v>0</v>
      </c>
      <c r="E271" s="178">
        <v>0</v>
      </c>
      <c r="F271" s="178">
        <v>0</v>
      </c>
      <c r="G271" s="178">
        <v>0</v>
      </c>
      <c r="H271" s="178">
        <v>0</v>
      </c>
      <c r="I271" s="178">
        <v>0</v>
      </c>
      <c r="J271" s="178">
        <v>0</v>
      </c>
      <c r="K271" s="178">
        <v>0</v>
      </c>
      <c r="L271" s="178">
        <v>0</v>
      </c>
      <c r="M271" s="178">
        <v>0</v>
      </c>
      <c r="N271" s="178">
        <v>0</v>
      </c>
      <c r="O271" s="178">
        <v>0</v>
      </c>
      <c r="P271" s="178">
        <v>0</v>
      </c>
      <c r="Q271" s="178">
        <v>0</v>
      </c>
      <c r="R271" s="178">
        <v>0</v>
      </c>
      <c r="S271" s="178">
        <v>0</v>
      </c>
      <c r="T271" s="178">
        <v>0</v>
      </c>
      <c r="U271" s="178">
        <v>0</v>
      </c>
      <c r="V271" s="178">
        <v>0</v>
      </c>
      <c r="W271" s="178">
        <v>0</v>
      </c>
      <c r="X271" s="178">
        <v>0</v>
      </c>
      <c r="Y271" s="178">
        <v>0</v>
      </c>
      <c r="Z271" s="178">
        <v>0</v>
      </c>
      <c r="AA271" s="178">
        <v>0</v>
      </c>
      <c r="AB271" s="178">
        <v>0</v>
      </c>
      <c r="AC271" s="178">
        <v>0</v>
      </c>
      <c r="AD271" s="178">
        <v>0</v>
      </c>
      <c r="AE271" s="178">
        <v>0</v>
      </c>
      <c r="AF271" s="178">
        <v>0</v>
      </c>
      <c r="AG271" s="178">
        <v>0</v>
      </c>
      <c r="AH271" s="178">
        <v>0</v>
      </c>
      <c r="AI271" s="178">
        <v>0</v>
      </c>
      <c r="AJ271" s="178"/>
      <c r="AK271" s="178"/>
      <c r="AL271" s="178"/>
    </row>
    <row r="272" spans="1:38" ht="16.350000000000001" customHeight="1">
      <c r="A272" s="177" t="s">
        <v>627</v>
      </c>
      <c r="B272" s="178">
        <v>0</v>
      </c>
      <c r="C272" s="178">
        <v>0</v>
      </c>
      <c r="D272" s="178">
        <v>0</v>
      </c>
      <c r="E272" s="178">
        <v>0</v>
      </c>
      <c r="F272" s="178">
        <v>0</v>
      </c>
      <c r="G272" s="178">
        <v>0</v>
      </c>
      <c r="H272" s="178">
        <v>0</v>
      </c>
      <c r="I272" s="178">
        <v>0</v>
      </c>
      <c r="J272" s="178">
        <v>0</v>
      </c>
      <c r="K272" s="178">
        <v>0</v>
      </c>
      <c r="L272" s="178">
        <v>0</v>
      </c>
      <c r="M272" s="178">
        <v>0</v>
      </c>
      <c r="N272" s="178">
        <v>0</v>
      </c>
      <c r="O272" s="178">
        <v>0</v>
      </c>
      <c r="P272" s="178">
        <v>0</v>
      </c>
      <c r="Q272" s="178">
        <v>0</v>
      </c>
      <c r="R272" s="178">
        <v>0</v>
      </c>
      <c r="S272" s="178">
        <v>0</v>
      </c>
      <c r="T272" s="178">
        <v>0</v>
      </c>
      <c r="U272" s="178">
        <v>0</v>
      </c>
      <c r="V272" s="178">
        <v>0</v>
      </c>
      <c r="W272" s="178">
        <v>0</v>
      </c>
      <c r="X272" s="178">
        <v>0</v>
      </c>
      <c r="Y272" s="178">
        <v>0</v>
      </c>
      <c r="Z272" s="178">
        <v>0</v>
      </c>
      <c r="AA272" s="178">
        <v>0</v>
      </c>
      <c r="AB272" s="178">
        <v>0</v>
      </c>
      <c r="AC272" s="178">
        <v>0</v>
      </c>
      <c r="AD272" s="178">
        <v>0</v>
      </c>
      <c r="AE272" s="178">
        <v>0</v>
      </c>
      <c r="AF272" s="178">
        <v>0</v>
      </c>
      <c r="AG272" s="178">
        <v>0</v>
      </c>
      <c r="AH272" s="178">
        <v>0</v>
      </c>
      <c r="AI272" s="178">
        <v>0</v>
      </c>
      <c r="AJ272" s="178"/>
      <c r="AK272" s="178"/>
      <c r="AL272" s="178"/>
    </row>
    <row r="273" spans="1:38" ht="16.350000000000001" customHeight="1">
      <c r="A273" s="177" t="s">
        <v>628</v>
      </c>
      <c r="B273" s="178">
        <v>0</v>
      </c>
      <c r="C273" s="178">
        <v>0</v>
      </c>
      <c r="D273" s="178">
        <v>0</v>
      </c>
      <c r="E273" s="178">
        <v>0</v>
      </c>
      <c r="F273" s="178">
        <v>0</v>
      </c>
      <c r="G273" s="178">
        <v>0</v>
      </c>
      <c r="H273" s="178">
        <v>0</v>
      </c>
      <c r="I273" s="178">
        <v>0</v>
      </c>
      <c r="J273" s="178">
        <v>0</v>
      </c>
      <c r="K273" s="178">
        <v>0</v>
      </c>
      <c r="L273" s="178">
        <v>0</v>
      </c>
      <c r="M273" s="178">
        <v>0</v>
      </c>
      <c r="N273" s="178">
        <v>0</v>
      </c>
      <c r="O273" s="178">
        <v>0</v>
      </c>
      <c r="P273" s="178">
        <v>0</v>
      </c>
      <c r="Q273" s="178">
        <v>0</v>
      </c>
      <c r="R273" s="178">
        <v>0</v>
      </c>
      <c r="S273" s="178">
        <v>0</v>
      </c>
      <c r="T273" s="178">
        <v>0</v>
      </c>
      <c r="U273" s="178">
        <v>0</v>
      </c>
      <c r="V273" s="178">
        <v>0</v>
      </c>
      <c r="W273" s="178">
        <v>0</v>
      </c>
      <c r="X273" s="178">
        <v>0</v>
      </c>
      <c r="Y273" s="178">
        <v>0</v>
      </c>
      <c r="Z273" s="178">
        <v>0</v>
      </c>
      <c r="AA273" s="178">
        <v>0</v>
      </c>
      <c r="AB273" s="178">
        <v>0</v>
      </c>
      <c r="AC273" s="178">
        <v>0</v>
      </c>
      <c r="AD273" s="178">
        <v>0</v>
      </c>
      <c r="AE273" s="178">
        <v>0</v>
      </c>
      <c r="AF273" s="178">
        <v>0</v>
      </c>
      <c r="AG273" s="178">
        <v>0</v>
      </c>
      <c r="AH273" s="178">
        <v>0</v>
      </c>
      <c r="AI273" s="178">
        <v>0</v>
      </c>
      <c r="AJ273" s="178"/>
      <c r="AK273" s="178"/>
      <c r="AL273" s="178"/>
    </row>
    <row r="274" spans="1:38" ht="16.350000000000001" customHeight="1">
      <c r="A274" s="177" t="s">
        <v>629</v>
      </c>
      <c r="B274" s="178">
        <v>0</v>
      </c>
      <c r="C274" s="178">
        <v>0</v>
      </c>
      <c r="D274" s="178">
        <v>0</v>
      </c>
      <c r="E274" s="178">
        <v>0</v>
      </c>
      <c r="F274" s="178">
        <v>0</v>
      </c>
      <c r="G274" s="178">
        <v>0</v>
      </c>
      <c r="H274" s="178">
        <v>0</v>
      </c>
      <c r="I274" s="178">
        <v>0</v>
      </c>
      <c r="J274" s="178">
        <v>0</v>
      </c>
      <c r="K274" s="178">
        <v>0</v>
      </c>
      <c r="L274" s="178">
        <v>0</v>
      </c>
      <c r="M274" s="178">
        <v>0</v>
      </c>
      <c r="N274" s="178">
        <v>0</v>
      </c>
      <c r="O274" s="178">
        <v>0</v>
      </c>
      <c r="P274" s="178">
        <v>0</v>
      </c>
      <c r="Q274" s="178">
        <v>0</v>
      </c>
      <c r="R274" s="178">
        <v>0</v>
      </c>
      <c r="S274" s="178">
        <v>0</v>
      </c>
      <c r="T274" s="178">
        <v>0</v>
      </c>
      <c r="U274" s="178">
        <v>0</v>
      </c>
      <c r="V274" s="178">
        <v>0</v>
      </c>
      <c r="W274" s="178">
        <v>0</v>
      </c>
      <c r="X274" s="178">
        <v>0</v>
      </c>
      <c r="Y274" s="178">
        <v>0</v>
      </c>
      <c r="Z274" s="178">
        <v>0</v>
      </c>
      <c r="AA274" s="178">
        <v>0</v>
      </c>
      <c r="AB274" s="178">
        <v>0</v>
      </c>
      <c r="AC274" s="178">
        <v>0</v>
      </c>
      <c r="AD274" s="178">
        <v>0</v>
      </c>
      <c r="AE274" s="178">
        <v>0</v>
      </c>
      <c r="AF274" s="178">
        <v>0</v>
      </c>
      <c r="AG274" s="178">
        <v>0</v>
      </c>
      <c r="AH274" s="178">
        <v>0</v>
      </c>
      <c r="AI274" s="178">
        <v>0</v>
      </c>
      <c r="AJ274" s="178"/>
      <c r="AK274" s="178"/>
      <c r="AL274" s="178"/>
    </row>
    <row r="275" spans="1:38" ht="16.350000000000001" customHeight="1">
      <c r="A275" s="177" t="s">
        <v>630</v>
      </c>
      <c r="B275" s="178">
        <v>0</v>
      </c>
      <c r="C275" s="178">
        <v>0</v>
      </c>
      <c r="D275" s="178">
        <v>0</v>
      </c>
      <c r="E275" s="178">
        <v>0</v>
      </c>
      <c r="F275" s="178">
        <v>0</v>
      </c>
      <c r="G275" s="178">
        <v>0</v>
      </c>
      <c r="H275" s="178">
        <v>0</v>
      </c>
      <c r="I275" s="178">
        <v>0</v>
      </c>
      <c r="J275" s="178">
        <v>0</v>
      </c>
      <c r="K275" s="178">
        <v>0</v>
      </c>
      <c r="L275" s="178">
        <v>0</v>
      </c>
      <c r="M275" s="178">
        <v>0</v>
      </c>
      <c r="N275" s="178">
        <v>0</v>
      </c>
      <c r="O275" s="178">
        <v>0</v>
      </c>
      <c r="P275" s="178">
        <v>0</v>
      </c>
      <c r="Q275" s="178">
        <v>0</v>
      </c>
      <c r="R275" s="178">
        <v>0</v>
      </c>
      <c r="S275" s="178">
        <v>0</v>
      </c>
      <c r="T275" s="178">
        <v>0</v>
      </c>
      <c r="U275" s="178">
        <v>0</v>
      </c>
      <c r="V275" s="178">
        <v>0</v>
      </c>
      <c r="W275" s="178">
        <v>0</v>
      </c>
      <c r="X275" s="178">
        <v>0</v>
      </c>
      <c r="Y275" s="178">
        <v>0</v>
      </c>
      <c r="Z275" s="178">
        <v>0</v>
      </c>
      <c r="AA275" s="178">
        <v>0</v>
      </c>
      <c r="AB275" s="178">
        <v>0</v>
      </c>
      <c r="AC275" s="178">
        <v>0</v>
      </c>
      <c r="AD275" s="178">
        <v>0</v>
      </c>
      <c r="AE275" s="178">
        <v>0</v>
      </c>
      <c r="AF275" s="178">
        <v>0</v>
      </c>
      <c r="AG275" s="178">
        <v>0</v>
      </c>
      <c r="AH275" s="178">
        <v>0</v>
      </c>
      <c r="AI275" s="178">
        <v>0</v>
      </c>
      <c r="AJ275" s="178"/>
      <c r="AK275" s="178"/>
      <c r="AL275" s="178"/>
    </row>
    <row r="276" spans="1:38" ht="16.350000000000001" customHeight="1">
      <c r="A276" s="177" t="s">
        <v>631</v>
      </c>
      <c r="B276" s="178">
        <v>0</v>
      </c>
      <c r="C276" s="178">
        <v>0</v>
      </c>
      <c r="D276" s="178">
        <v>0</v>
      </c>
      <c r="E276" s="178">
        <v>0</v>
      </c>
      <c r="F276" s="178">
        <v>0</v>
      </c>
      <c r="G276" s="178">
        <v>0</v>
      </c>
      <c r="H276" s="178">
        <v>0</v>
      </c>
      <c r="I276" s="178">
        <v>0</v>
      </c>
      <c r="J276" s="178">
        <v>0</v>
      </c>
      <c r="K276" s="178">
        <v>0</v>
      </c>
      <c r="L276" s="178">
        <v>0</v>
      </c>
      <c r="M276" s="178">
        <v>0</v>
      </c>
      <c r="N276" s="178">
        <v>0</v>
      </c>
      <c r="O276" s="178">
        <v>0</v>
      </c>
      <c r="P276" s="178">
        <v>0</v>
      </c>
      <c r="Q276" s="178">
        <v>0</v>
      </c>
      <c r="R276" s="178">
        <v>0</v>
      </c>
      <c r="S276" s="178">
        <v>0</v>
      </c>
      <c r="T276" s="178">
        <v>0</v>
      </c>
      <c r="U276" s="178">
        <v>0</v>
      </c>
      <c r="V276" s="178">
        <v>0</v>
      </c>
      <c r="W276" s="178">
        <v>0</v>
      </c>
      <c r="X276" s="178">
        <v>0</v>
      </c>
      <c r="Y276" s="178">
        <v>0</v>
      </c>
      <c r="Z276" s="178">
        <v>0</v>
      </c>
      <c r="AA276" s="178">
        <v>0</v>
      </c>
      <c r="AB276" s="178">
        <v>0</v>
      </c>
      <c r="AC276" s="178">
        <v>0</v>
      </c>
      <c r="AD276" s="178">
        <v>0</v>
      </c>
      <c r="AE276" s="178">
        <v>0</v>
      </c>
      <c r="AF276" s="178">
        <v>0</v>
      </c>
      <c r="AG276" s="178">
        <v>0</v>
      </c>
      <c r="AH276" s="178">
        <v>0</v>
      </c>
      <c r="AI276" s="178">
        <v>0</v>
      </c>
      <c r="AJ276" s="178"/>
      <c r="AK276" s="178"/>
      <c r="AL276" s="178"/>
    </row>
    <row r="277" spans="1:38" ht="16.350000000000001" customHeight="1">
      <c r="A277" s="177" t="s">
        <v>632</v>
      </c>
      <c r="B277" s="178">
        <v>0</v>
      </c>
      <c r="C277" s="178">
        <v>0</v>
      </c>
      <c r="D277" s="178">
        <v>0</v>
      </c>
      <c r="E277" s="178">
        <v>0</v>
      </c>
      <c r="F277" s="178">
        <v>0</v>
      </c>
      <c r="G277" s="178">
        <v>0</v>
      </c>
      <c r="H277" s="178">
        <v>0</v>
      </c>
      <c r="I277" s="178">
        <v>0</v>
      </c>
      <c r="J277" s="178">
        <v>0</v>
      </c>
      <c r="K277" s="178">
        <v>0</v>
      </c>
      <c r="L277" s="178">
        <v>0</v>
      </c>
      <c r="M277" s="178">
        <v>0</v>
      </c>
      <c r="N277" s="178">
        <v>0</v>
      </c>
      <c r="O277" s="178">
        <v>0</v>
      </c>
      <c r="P277" s="178">
        <v>0</v>
      </c>
      <c r="Q277" s="178">
        <v>0</v>
      </c>
      <c r="R277" s="178">
        <v>0</v>
      </c>
      <c r="S277" s="178">
        <v>0</v>
      </c>
      <c r="T277" s="178">
        <v>0</v>
      </c>
      <c r="U277" s="178">
        <v>0</v>
      </c>
      <c r="V277" s="178">
        <v>0</v>
      </c>
      <c r="W277" s="178">
        <v>0</v>
      </c>
      <c r="X277" s="178">
        <v>0</v>
      </c>
      <c r="Y277" s="178">
        <v>0</v>
      </c>
      <c r="Z277" s="178">
        <v>0</v>
      </c>
      <c r="AA277" s="178">
        <v>0</v>
      </c>
      <c r="AB277" s="178">
        <v>0</v>
      </c>
      <c r="AC277" s="178">
        <v>0</v>
      </c>
      <c r="AD277" s="178">
        <v>0</v>
      </c>
      <c r="AE277" s="178">
        <v>0</v>
      </c>
      <c r="AF277" s="178">
        <v>0</v>
      </c>
      <c r="AG277" s="178">
        <v>0</v>
      </c>
      <c r="AH277" s="178">
        <v>0</v>
      </c>
      <c r="AI277" s="178">
        <v>0</v>
      </c>
      <c r="AJ277" s="178"/>
      <c r="AK277" s="178"/>
      <c r="AL277" s="178"/>
    </row>
    <row r="278" spans="1:38" ht="16.350000000000001" customHeight="1">
      <c r="A278" s="177" t="s">
        <v>633</v>
      </c>
      <c r="B278" s="178">
        <v>0</v>
      </c>
      <c r="C278" s="178">
        <v>0</v>
      </c>
      <c r="D278" s="178">
        <v>0</v>
      </c>
      <c r="E278" s="178">
        <v>0</v>
      </c>
      <c r="F278" s="178">
        <v>0</v>
      </c>
      <c r="G278" s="178">
        <v>0</v>
      </c>
      <c r="H278" s="178">
        <v>0</v>
      </c>
      <c r="I278" s="178">
        <v>0</v>
      </c>
      <c r="J278" s="178">
        <v>0</v>
      </c>
      <c r="K278" s="178">
        <v>0</v>
      </c>
      <c r="L278" s="178">
        <v>0</v>
      </c>
      <c r="M278" s="178">
        <v>0</v>
      </c>
      <c r="N278" s="178">
        <v>0</v>
      </c>
      <c r="O278" s="178">
        <v>0</v>
      </c>
      <c r="P278" s="178">
        <v>0</v>
      </c>
      <c r="Q278" s="178">
        <v>0</v>
      </c>
      <c r="R278" s="178">
        <v>0</v>
      </c>
      <c r="S278" s="178">
        <v>0</v>
      </c>
      <c r="T278" s="178">
        <v>0</v>
      </c>
      <c r="U278" s="178">
        <v>0</v>
      </c>
      <c r="V278" s="178">
        <v>0</v>
      </c>
      <c r="W278" s="178">
        <v>0</v>
      </c>
      <c r="X278" s="178">
        <v>0</v>
      </c>
      <c r="Y278" s="178">
        <v>0</v>
      </c>
      <c r="Z278" s="178">
        <v>0</v>
      </c>
      <c r="AA278" s="178">
        <v>0</v>
      </c>
      <c r="AB278" s="178">
        <v>0</v>
      </c>
      <c r="AC278" s="178">
        <v>0</v>
      </c>
      <c r="AD278" s="178">
        <v>0</v>
      </c>
      <c r="AE278" s="178">
        <v>0</v>
      </c>
      <c r="AF278" s="178">
        <v>0</v>
      </c>
      <c r="AG278" s="178">
        <v>0</v>
      </c>
      <c r="AH278" s="178">
        <v>0</v>
      </c>
      <c r="AI278" s="178">
        <v>0</v>
      </c>
      <c r="AJ278" s="178"/>
      <c r="AK278" s="178"/>
      <c r="AL278" s="178"/>
    </row>
    <row r="279" spans="1:38" ht="16.350000000000001" customHeight="1">
      <c r="A279" s="177" t="s">
        <v>634</v>
      </c>
      <c r="B279" s="178">
        <v>0</v>
      </c>
      <c r="C279" s="178">
        <v>0</v>
      </c>
      <c r="D279" s="178">
        <v>0</v>
      </c>
      <c r="E279" s="178">
        <v>0</v>
      </c>
      <c r="F279" s="178">
        <v>0</v>
      </c>
      <c r="G279" s="178">
        <v>0</v>
      </c>
      <c r="H279" s="178">
        <v>0</v>
      </c>
      <c r="I279" s="178">
        <v>0</v>
      </c>
      <c r="J279" s="178">
        <v>0</v>
      </c>
      <c r="K279" s="178">
        <v>0</v>
      </c>
      <c r="L279" s="178">
        <v>0</v>
      </c>
      <c r="M279" s="178">
        <v>0</v>
      </c>
      <c r="N279" s="178">
        <v>0</v>
      </c>
      <c r="O279" s="178">
        <v>0</v>
      </c>
      <c r="P279" s="178">
        <v>0</v>
      </c>
      <c r="Q279" s="178">
        <v>0</v>
      </c>
      <c r="R279" s="178">
        <v>0</v>
      </c>
      <c r="S279" s="178">
        <v>0</v>
      </c>
      <c r="T279" s="178">
        <v>0</v>
      </c>
      <c r="U279" s="178">
        <v>0</v>
      </c>
      <c r="V279" s="178">
        <v>0</v>
      </c>
      <c r="W279" s="178">
        <v>0</v>
      </c>
      <c r="X279" s="178">
        <v>0</v>
      </c>
      <c r="Y279" s="178">
        <v>0</v>
      </c>
      <c r="Z279" s="178">
        <v>0</v>
      </c>
      <c r="AA279" s="178">
        <v>0</v>
      </c>
      <c r="AB279" s="178">
        <v>0</v>
      </c>
      <c r="AC279" s="178">
        <v>0</v>
      </c>
      <c r="AD279" s="178">
        <v>0</v>
      </c>
      <c r="AE279" s="178">
        <v>0</v>
      </c>
      <c r="AF279" s="178">
        <v>0</v>
      </c>
      <c r="AG279" s="178">
        <v>0</v>
      </c>
      <c r="AH279" s="178">
        <v>0</v>
      </c>
      <c r="AI279" s="178">
        <v>0</v>
      </c>
      <c r="AJ279" s="178"/>
      <c r="AK279" s="178"/>
      <c r="AL279" s="178"/>
    </row>
    <row r="280" spans="1:38" ht="16.350000000000001" customHeight="1">
      <c r="A280" s="177" t="s">
        <v>635</v>
      </c>
      <c r="B280" s="178">
        <v>0</v>
      </c>
      <c r="C280" s="178">
        <v>0</v>
      </c>
      <c r="D280" s="178">
        <v>0</v>
      </c>
      <c r="E280" s="178">
        <v>0</v>
      </c>
      <c r="F280" s="178">
        <v>0</v>
      </c>
      <c r="G280" s="178">
        <v>0</v>
      </c>
      <c r="H280" s="178">
        <v>0</v>
      </c>
      <c r="I280" s="178">
        <v>0</v>
      </c>
      <c r="J280" s="178">
        <v>0</v>
      </c>
      <c r="K280" s="178">
        <v>0</v>
      </c>
      <c r="L280" s="178">
        <v>0</v>
      </c>
      <c r="M280" s="178">
        <v>0</v>
      </c>
      <c r="N280" s="178">
        <v>0</v>
      </c>
      <c r="O280" s="178">
        <v>0</v>
      </c>
      <c r="P280" s="178">
        <v>0</v>
      </c>
      <c r="Q280" s="178">
        <v>0</v>
      </c>
      <c r="R280" s="178">
        <v>0</v>
      </c>
      <c r="S280" s="178">
        <v>0</v>
      </c>
      <c r="T280" s="178">
        <v>0</v>
      </c>
      <c r="U280" s="178">
        <v>0</v>
      </c>
      <c r="V280" s="178">
        <v>0</v>
      </c>
      <c r="W280" s="178">
        <v>0</v>
      </c>
      <c r="X280" s="178">
        <v>0</v>
      </c>
      <c r="Y280" s="178">
        <v>0</v>
      </c>
      <c r="Z280" s="178">
        <v>0</v>
      </c>
      <c r="AA280" s="178">
        <v>0</v>
      </c>
      <c r="AB280" s="178">
        <v>0</v>
      </c>
      <c r="AC280" s="178">
        <v>0</v>
      </c>
      <c r="AD280" s="178">
        <v>0</v>
      </c>
      <c r="AE280" s="178">
        <v>0</v>
      </c>
      <c r="AF280" s="178">
        <v>0</v>
      </c>
      <c r="AG280" s="178">
        <v>0</v>
      </c>
      <c r="AH280" s="178">
        <v>0</v>
      </c>
      <c r="AI280" s="178">
        <v>0</v>
      </c>
      <c r="AJ280" s="178"/>
      <c r="AK280" s="178"/>
      <c r="AL280" s="178"/>
    </row>
    <row r="281" spans="1:38" ht="16.350000000000001" customHeight="1">
      <c r="A281" s="177" t="s">
        <v>636</v>
      </c>
      <c r="B281" s="178">
        <v>0</v>
      </c>
      <c r="C281" s="178">
        <v>0</v>
      </c>
      <c r="D281" s="178">
        <v>0</v>
      </c>
      <c r="E281" s="178">
        <v>0</v>
      </c>
      <c r="F281" s="178">
        <v>0</v>
      </c>
      <c r="G281" s="178">
        <v>0</v>
      </c>
      <c r="H281" s="178">
        <v>0</v>
      </c>
      <c r="I281" s="178">
        <v>0</v>
      </c>
      <c r="J281" s="178">
        <v>0</v>
      </c>
      <c r="K281" s="178">
        <v>0</v>
      </c>
      <c r="L281" s="178">
        <v>0</v>
      </c>
      <c r="M281" s="178">
        <v>0</v>
      </c>
      <c r="N281" s="178">
        <v>0</v>
      </c>
      <c r="O281" s="178">
        <v>0</v>
      </c>
      <c r="P281" s="178">
        <v>0</v>
      </c>
      <c r="Q281" s="178">
        <v>0</v>
      </c>
      <c r="R281" s="178">
        <v>0</v>
      </c>
      <c r="S281" s="178">
        <v>0</v>
      </c>
      <c r="T281" s="178">
        <v>0</v>
      </c>
      <c r="U281" s="178">
        <v>0</v>
      </c>
      <c r="V281" s="178">
        <v>0</v>
      </c>
      <c r="W281" s="178">
        <v>0</v>
      </c>
      <c r="X281" s="178">
        <v>0</v>
      </c>
      <c r="Y281" s="178">
        <v>0</v>
      </c>
      <c r="Z281" s="178">
        <v>0</v>
      </c>
      <c r="AA281" s="178">
        <v>0</v>
      </c>
      <c r="AB281" s="178">
        <v>0</v>
      </c>
      <c r="AC281" s="178">
        <v>0</v>
      </c>
      <c r="AD281" s="178">
        <v>0</v>
      </c>
      <c r="AE281" s="178">
        <v>0</v>
      </c>
      <c r="AF281" s="178">
        <v>0</v>
      </c>
      <c r="AG281" s="178">
        <v>0</v>
      </c>
      <c r="AH281" s="178">
        <v>0</v>
      </c>
      <c r="AI281" s="178">
        <v>0</v>
      </c>
      <c r="AJ281" s="178"/>
      <c r="AK281" s="178"/>
      <c r="AL281" s="178"/>
    </row>
    <row r="282" spans="1:38" ht="16.350000000000001" customHeight="1">
      <c r="A282" s="177" t="s">
        <v>637</v>
      </c>
      <c r="B282" s="178">
        <v>0</v>
      </c>
      <c r="C282" s="178">
        <v>0</v>
      </c>
      <c r="D282" s="178">
        <v>0</v>
      </c>
      <c r="E282" s="178">
        <v>0</v>
      </c>
      <c r="F282" s="178">
        <v>0</v>
      </c>
      <c r="G282" s="178">
        <v>0</v>
      </c>
      <c r="H282" s="178">
        <v>0</v>
      </c>
      <c r="I282" s="178">
        <v>0</v>
      </c>
      <c r="J282" s="178">
        <v>0</v>
      </c>
      <c r="K282" s="178">
        <v>0</v>
      </c>
      <c r="L282" s="178">
        <v>0</v>
      </c>
      <c r="M282" s="178">
        <v>0</v>
      </c>
      <c r="N282" s="178">
        <v>0</v>
      </c>
      <c r="O282" s="178">
        <v>0</v>
      </c>
      <c r="P282" s="178">
        <v>0</v>
      </c>
      <c r="Q282" s="178">
        <v>0</v>
      </c>
      <c r="R282" s="178">
        <v>0</v>
      </c>
      <c r="S282" s="178">
        <v>0</v>
      </c>
      <c r="T282" s="178">
        <v>0</v>
      </c>
      <c r="U282" s="178">
        <v>0</v>
      </c>
      <c r="V282" s="178">
        <v>0</v>
      </c>
      <c r="W282" s="178">
        <v>0</v>
      </c>
      <c r="X282" s="178">
        <v>0</v>
      </c>
      <c r="Y282" s="178">
        <v>0</v>
      </c>
      <c r="Z282" s="178">
        <v>0</v>
      </c>
      <c r="AA282" s="178">
        <v>0</v>
      </c>
      <c r="AB282" s="178">
        <v>0</v>
      </c>
      <c r="AC282" s="178">
        <v>0</v>
      </c>
      <c r="AD282" s="178">
        <v>0</v>
      </c>
      <c r="AE282" s="178">
        <v>0</v>
      </c>
      <c r="AF282" s="178">
        <v>0</v>
      </c>
      <c r="AG282" s="178">
        <v>0</v>
      </c>
      <c r="AH282" s="178">
        <v>0</v>
      </c>
      <c r="AI282" s="178">
        <v>0</v>
      </c>
      <c r="AJ282" s="178"/>
      <c r="AK282" s="178"/>
      <c r="AL282" s="178"/>
    </row>
    <row r="283" spans="1:38" ht="16.350000000000001" customHeight="1">
      <c r="A283" s="177" t="s">
        <v>638</v>
      </c>
      <c r="B283" s="178">
        <v>0</v>
      </c>
      <c r="C283" s="178">
        <v>0</v>
      </c>
      <c r="D283" s="178">
        <v>0</v>
      </c>
      <c r="E283" s="178">
        <v>0</v>
      </c>
      <c r="F283" s="178">
        <v>0</v>
      </c>
      <c r="G283" s="178">
        <v>0</v>
      </c>
      <c r="H283" s="178">
        <v>0</v>
      </c>
      <c r="I283" s="178">
        <v>0</v>
      </c>
      <c r="J283" s="178">
        <v>0</v>
      </c>
      <c r="K283" s="178">
        <v>0</v>
      </c>
      <c r="L283" s="178">
        <v>0</v>
      </c>
      <c r="M283" s="178">
        <v>0</v>
      </c>
      <c r="N283" s="178">
        <v>0</v>
      </c>
      <c r="O283" s="178">
        <v>0</v>
      </c>
      <c r="P283" s="178">
        <v>0</v>
      </c>
      <c r="Q283" s="178">
        <v>0</v>
      </c>
      <c r="R283" s="178">
        <v>0</v>
      </c>
      <c r="S283" s="178">
        <v>0</v>
      </c>
      <c r="T283" s="178">
        <v>0</v>
      </c>
      <c r="U283" s="178">
        <v>0</v>
      </c>
      <c r="V283" s="178">
        <v>0</v>
      </c>
      <c r="W283" s="178">
        <v>0</v>
      </c>
      <c r="X283" s="178">
        <v>0</v>
      </c>
      <c r="Y283" s="178">
        <v>0</v>
      </c>
      <c r="Z283" s="178">
        <v>0</v>
      </c>
      <c r="AA283" s="178">
        <v>0</v>
      </c>
      <c r="AB283" s="178">
        <v>0</v>
      </c>
      <c r="AC283" s="178">
        <v>0</v>
      </c>
      <c r="AD283" s="178">
        <v>0</v>
      </c>
      <c r="AE283" s="178">
        <v>0</v>
      </c>
      <c r="AF283" s="178">
        <v>0</v>
      </c>
      <c r="AG283" s="178">
        <v>0</v>
      </c>
      <c r="AH283" s="178">
        <v>0</v>
      </c>
      <c r="AI283" s="178">
        <v>0</v>
      </c>
      <c r="AJ283" s="178"/>
      <c r="AK283" s="178"/>
      <c r="AL283" s="178"/>
    </row>
    <row r="284" spans="1:38" ht="16.350000000000001" customHeight="1">
      <c r="A284" s="177" t="s">
        <v>639</v>
      </c>
      <c r="B284" s="178">
        <v>0</v>
      </c>
      <c r="C284" s="178">
        <v>0</v>
      </c>
      <c r="D284" s="178">
        <v>0</v>
      </c>
      <c r="E284" s="178">
        <v>0</v>
      </c>
      <c r="F284" s="178">
        <v>0</v>
      </c>
      <c r="G284" s="178">
        <v>0</v>
      </c>
      <c r="H284" s="178">
        <v>0</v>
      </c>
      <c r="I284" s="178">
        <v>0</v>
      </c>
      <c r="J284" s="178">
        <v>0</v>
      </c>
      <c r="K284" s="178">
        <v>0</v>
      </c>
      <c r="L284" s="178">
        <v>0</v>
      </c>
      <c r="M284" s="178">
        <v>0</v>
      </c>
      <c r="N284" s="178">
        <v>0</v>
      </c>
      <c r="O284" s="178">
        <v>0</v>
      </c>
      <c r="P284" s="178">
        <v>0</v>
      </c>
      <c r="Q284" s="178">
        <v>0</v>
      </c>
      <c r="R284" s="178">
        <v>0</v>
      </c>
      <c r="S284" s="178">
        <v>0</v>
      </c>
      <c r="T284" s="178">
        <v>0</v>
      </c>
      <c r="U284" s="178">
        <v>0</v>
      </c>
      <c r="V284" s="178">
        <v>0</v>
      </c>
      <c r="W284" s="178">
        <v>0</v>
      </c>
      <c r="X284" s="178">
        <v>0</v>
      </c>
      <c r="Y284" s="178">
        <v>0</v>
      </c>
      <c r="Z284" s="178">
        <v>0</v>
      </c>
      <c r="AA284" s="178">
        <v>0</v>
      </c>
      <c r="AB284" s="178">
        <v>0</v>
      </c>
      <c r="AC284" s="178">
        <v>0</v>
      </c>
      <c r="AD284" s="178">
        <v>0</v>
      </c>
      <c r="AE284" s="178">
        <v>0</v>
      </c>
      <c r="AF284" s="178">
        <v>0</v>
      </c>
      <c r="AG284" s="178">
        <v>0</v>
      </c>
      <c r="AH284" s="178">
        <v>0</v>
      </c>
      <c r="AI284" s="178">
        <v>0</v>
      </c>
      <c r="AJ284" s="178"/>
      <c r="AK284" s="178"/>
      <c r="AL284" s="178"/>
    </row>
    <row r="285" spans="1:38" ht="16.350000000000001" customHeight="1">
      <c r="A285" s="177" t="s">
        <v>640</v>
      </c>
      <c r="B285" s="178">
        <v>0</v>
      </c>
      <c r="C285" s="178">
        <v>0</v>
      </c>
      <c r="D285" s="178">
        <v>0</v>
      </c>
      <c r="E285" s="178">
        <v>0</v>
      </c>
      <c r="F285" s="178">
        <v>0</v>
      </c>
      <c r="G285" s="178">
        <v>0</v>
      </c>
      <c r="H285" s="178">
        <v>0</v>
      </c>
      <c r="I285" s="178">
        <v>0</v>
      </c>
      <c r="J285" s="178">
        <v>0</v>
      </c>
      <c r="K285" s="178">
        <v>0</v>
      </c>
      <c r="L285" s="178">
        <v>0</v>
      </c>
      <c r="M285" s="178">
        <v>0</v>
      </c>
      <c r="N285" s="178">
        <v>0</v>
      </c>
      <c r="O285" s="178">
        <v>0</v>
      </c>
      <c r="P285" s="178">
        <v>0</v>
      </c>
      <c r="Q285" s="178">
        <v>0</v>
      </c>
      <c r="R285" s="178">
        <v>0</v>
      </c>
      <c r="S285" s="178">
        <v>0</v>
      </c>
      <c r="T285" s="178">
        <v>0</v>
      </c>
      <c r="U285" s="178">
        <v>0</v>
      </c>
      <c r="V285" s="178">
        <v>0</v>
      </c>
      <c r="W285" s="178">
        <v>0</v>
      </c>
      <c r="X285" s="178">
        <v>0</v>
      </c>
      <c r="Y285" s="178">
        <v>0</v>
      </c>
      <c r="Z285" s="178">
        <v>0</v>
      </c>
      <c r="AA285" s="178">
        <v>0</v>
      </c>
      <c r="AB285" s="178">
        <v>0</v>
      </c>
      <c r="AC285" s="178">
        <v>0</v>
      </c>
      <c r="AD285" s="178">
        <v>0</v>
      </c>
      <c r="AE285" s="178">
        <v>0</v>
      </c>
      <c r="AF285" s="178">
        <v>0</v>
      </c>
      <c r="AG285" s="178">
        <v>0</v>
      </c>
      <c r="AH285" s="178">
        <v>0</v>
      </c>
      <c r="AI285" s="178">
        <v>0</v>
      </c>
      <c r="AJ285" s="178"/>
      <c r="AK285" s="178"/>
      <c r="AL285" s="178"/>
    </row>
    <row r="286" spans="1:38" ht="16.350000000000001" customHeight="1">
      <c r="A286" s="177" t="s">
        <v>641</v>
      </c>
      <c r="B286" s="178">
        <v>0</v>
      </c>
      <c r="C286" s="178">
        <v>0</v>
      </c>
      <c r="D286" s="178">
        <v>0</v>
      </c>
      <c r="E286" s="178">
        <v>0</v>
      </c>
      <c r="F286" s="178">
        <v>0</v>
      </c>
      <c r="G286" s="178">
        <v>0</v>
      </c>
      <c r="H286" s="178">
        <v>0</v>
      </c>
      <c r="I286" s="178">
        <v>0</v>
      </c>
      <c r="J286" s="178">
        <v>0</v>
      </c>
      <c r="K286" s="178">
        <v>0</v>
      </c>
      <c r="L286" s="178">
        <v>0</v>
      </c>
      <c r="M286" s="178">
        <v>0</v>
      </c>
      <c r="N286" s="178">
        <v>0</v>
      </c>
      <c r="O286" s="178">
        <v>0</v>
      </c>
      <c r="P286" s="178">
        <v>0</v>
      </c>
      <c r="Q286" s="178">
        <v>0</v>
      </c>
      <c r="R286" s="178">
        <v>0</v>
      </c>
      <c r="S286" s="178">
        <v>0</v>
      </c>
      <c r="T286" s="178">
        <v>0</v>
      </c>
      <c r="U286" s="178">
        <v>0</v>
      </c>
      <c r="V286" s="178">
        <v>0</v>
      </c>
      <c r="W286" s="178">
        <v>0</v>
      </c>
      <c r="X286" s="178">
        <v>0</v>
      </c>
      <c r="Y286" s="178">
        <v>0</v>
      </c>
      <c r="Z286" s="178">
        <v>0</v>
      </c>
      <c r="AA286" s="178">
        <v>0</v>
      </c>
      <c r="AB286" s="178">
        <v>0</v>
      </c>
      <c r="AC286" s="178">
        <v>0</v>
      </c>
      <c r="AD286" s="178">
        <v>0</v>
      </c>
      <c r="AE286" s="178">
        <v>0</v>
      </c>
      <c r="AF286" s="178">
        <v>0</v>
      </c>
      <c r="AG286" s="178">
        <v>0</v>
      </c>
      <c r="AH286" s="178">
        <v>0</v>
      </c>
      <c r="AI286" s="178">
        <v>0</v>
      </c>
      <c r="AJ286" s="178"/>
      <c r="AK286" s="178"/>
      <c r="AL286" s="178"/>
    </row>
    <row r="287" spans="1:38" ht="16.350000000000001" customHeight="1">
      <c r="A287" s="177" t="s">
        <v>642</v>
      </c>
      <c r="B287" s="178">
        <v>0</v>
      </c>
      <c r="C287" s="178">
        <v>0</v>
      </c>
      <c r="D287" s="178">
        <v>0</v>
      </c>
      <c r="E287" s="178">
        <v>0</v>
      </c>
      <c r="F287" s="178">
        <v>0</v>
      </c>
      <c r="G287" s="178">
        <v>0</v>
      </c>
      <c r="H287" s="178">
        <v>0</v>
      </c>
      <c r="I287" s="178">
        <v>0</v>
      </c>
      <c r="J287" s="178">
        <v>0</v>
      </c>
      <c r="K287" s="178">
        <v>0</v>
      </c>
      <c r="L287" s="178">
        <v>0</v>
      </c>
      <c r="M287" s="178">
        <v>0</v>
      </c>
      <c r="N287" s="178">
        <v>0</v>
      </c>
      <c r="O287" s="178">
        <v>0</v>
      </c>
      <c r="P287" s="178">
        <v>0</v>
      </c>
      <c r="Q287" s="178">
        <v>0</v>
      </c>
      <c r="R287" s="178">
        <v>0</v>
      </c>
      <c r="S287" s="178">
        <v>0</v>
      </c>
      <c r="T287" s="178">
        <v>0</v>
      </c>
      <c r="U287" s="178">
        <v>0</v>
      </c>
      <c r="V287" s="178">
        <v>0</v>
      </c>
      <c r="W287" s="178">
        <v>0</v>
      </c>
      <c r="X287" s="178">
        <v>0</v>
      </c>
      <c r="Y287" s="178">
        <v>0</v>
      </c>
      <c r="Z287" s="178">
        <v>0</v>
      </c>
      <c r="AA287" s="178">
        <v>0</v>
      </c>
      <c r="AB287" s="178">
        <v>0</v>
      </c>
      <c r="AC287" s="178">
        <v>0</v>
      </c>
      <c r="AD287" s="178">
        <v>0</v>
      </c>
      <c r="AE287" s="178">
        <v>0</v>
      </c>
      <c r="AF287" s="178">
        <v>0</v>
      </c>
      <c r="AG287" s="178">
        <v>0</v>
      </c>
      <c r="AH287" s="178">
        <v>0</v>
      </c>
      <c r="AI287" s="178">
        <v>0</v>
      </c>
      <c r="AJ287" s="178"/>
      <c r="AK287" s="178"/>
      <c r="AL287" s="178"/>
    </row>
    <row r="288" spans="1:38" ht="16.350000000000001" customHeight="1">
      <c r="A288" s="177" t="s">
        <v>643</v>
      </c>
      <c r="B288" s="178">
        <v>0</v>
      </c>
      <c r="C288" s="178">
        <v>0</v>
      </c>
      <c r="D288" s="178">
        <v>0</v>
      </c>
      <c r="E288" s="178">
        <v>0</v>
      </c>
      <c r="F288" s="178">
        <v>0</v>
      </c>
      <c r="G288" s="178">
        <v>0</v>
      </c>
      <c r="H288" s="178">
        <v>0</v>
      </c>
      <c r="I288" s="178">
        <v>0</v>
      </c>
      <c r="J288" s="178">
        <v>0</v>
      </c>
      <c r="K288" s="178">
        <v>0</v>
      </c>
      <c r="L288" s="178">
        <v>0</v>
      </c>
      <c r="M288" s="178">
        <v>0</v>
      </c>
      <c r="N288" s="178">
        <v>0</v>
      </c>
      <c r="O288" s="178">
        <v>0</v>
      </c>
      <c r="P288" s="178">
        <v>0</v>
      </c>
      <c r="Q288" s="178">
        <v>0</v>
      </c>
      <c r="R288" s="178">
        <v>0</v>
      </c>
      <c r="S288" s="178">
        <v>0</v>
      </c>
      <c r="T288" s="178">
        <v>0</v>
      </c>
      <c r="U288" s="178">
        <v>0</v>
      </c>
      <c r="V288" s="178">
        <v>0</v>
      </c>
      <c r="W288" s="178">
        <v>0</v>
      </c>
      <c r="X288" s="178">
        <v>0</v>
      </c>
      <c r="Y288" s="178">
        <v>0</v>
      </c>
      <c r="Z288" s="178">
        <v>0</v>
      </c>
      <c r="AA288" s="178">
        <v>0</v>
      </c>
      <c r="AB288" s="178">
        <v>0</v>
      </c>
      <c r="AC288" s="178">
        <v>0</v>
      </c>
      <c r="AD288" s="178">
        <v>0</v>
      </c>
      <c r="AE288" s="178">
        <v>0</v>
      </c>
      <c r="AF288" s="178">
        <v>0</v>
      </c>
      <c r="AG288" s="178">
        <v>0</v>
      </c>
      <c r="AH288" s="178">
        <v>0</v>
      </c>
      <c r="AI288" s="178">
        <v>0</v>
      </c>
      <c r="AJ288" s="178"/>
      <c r="AK288" s="178"/>
      <c r="AL288" s="178"/>
    </row>
    <row r="289" spans="1:38" ht="16.350000000000001" customHeight="1">
      <c r="A289" s="177" t="s">
        <v>644</v>
      </c>
      <c r="B289" s="178">
        <v>0</v>
      </c>
      <c r="C289" s="178">
        <v>0</v>
      </c>
      <c r="D289" s="178">
        <v>0</v>
      </c>
      <c r="E289" s="178">
        <v>0</v>
      </c>
      <c r="F289" s="178">
        <v>0</v>
      </c>
      <c r="G289" s="178">
        <v>0</v>
      </c>
      <c r="H289" s="178">
        <v>0</v>
      </c>
      <c r="I289" s="178">
        <v>0</v>
      </c>
      <c r="J289" s="178">
        <v>0</v>
      </c>
      <c r="K289" s="178">
        <v>0</v>
      </c>
      <c r="L289" s="178">
        <v>0</v>
      </c>
      <c r="M289" s="178">
        <v>0</v>
      </c>
      <c r="N289" s="178">
        <v>0</v>
      </c>
      <c r="O289" s="178">
        <v>0</v>
      </c>
      <c r="P289" s="178">
        <v>0</v>
      </c>
      <c r="Q289" s="178">
        <v>0</v>
      </c>
      <c r="R289" s="178">
        <v>0</v>
      </c>
      <c r="S289" s="178">
        <v>0</v>
      </c>
      <c r="T289" s="178">
        <v>0</v>
      </c>
      <c r="U289" s="178">
        <v>0</v>
      </c>
      <c r="V289" s="178">
        <v>0</v>
      </c>
      <c r="W289" s="178">
        <v>0</v>
      </c>
      <c r="X289" s="178">
        <v>0</v>
      </c>
      <c r="Y289" s="178">
        <v>0</v>
      </c>
      <c r="Z289" s="178">
        <v>0</v>
      </c>
      <c r="AA289" s="178">
        <v>0</v>
      </c>
      <c r="AB289" s="178">
        <v>0</v>
      </c>
      <c r="AC289" s="178">
        <v>0</v>
      </c>
      <c r="AD289" s="178">
        <v>0</v>
      </c>
      <c r="AE289" s="178">
        <v>0</v>
      </c>
      <c r="AF289" s="178">
        <v>0</v>
      </c>
      <c r="AG289" s="178">
        <v>0</v>
      </c>
      <c r="AH289" s="178">
        <v>0</v>
      </c>
      <c r="AI289" s="178">
        <v>0</v>
      </c>
      <c r="AJ289" s="178"/>
      <c r="AK289" s="178"/>
      <c r="AL289" s="178"/>
    </row>
    <row r="290" spans="1:38" ht="16.350000000000001" customHeight="1">
      <c r="A290" s="177" t="s">
        <v>645</v>
      </c>
      <c r="B290" s="178">
        <v>0</v>
      </c>
      <c r="C290" s="178">
        <v>0</v>
      </c>
      <c r="D290" s="178">
        <v>0</v>
      </c>
      <c r="E290" s="178">
        <v>0</v>
      </c>
      <c r="F290" s="178">
        <v>0</v>
      </c>
      <c r="G290" s="178">
        <v>0</v>
      </c>
      <c r="H290" s="178">
        <v>0</v>
      </c>
      <c r="I290" s="178">
        <v>0</v>
      </c>
      <c r="J290" s="178">
        <v>0</v>
      </c>
      <c r="K290" s="178">
        <v>0</v>
      </c>
      <c r="L290" s="178">
        <v>0</v>
      </c>
      <c r="M290" s="178">
        <v>0</v>
      </c>
      <c r="N290" s="178">
        <v>0</v>
      </c>
      <c r="O290" s="178">
        <v>0</v>
      </c>
      <c r="P290" s="178">
        <v>0</v>
      </c>
      <c r="Q290" s="178">
        <v>0</v>
      </c>
      <c r="R290" s="178">
        <v>0</v>
      </c>
      <c r="S290" s="178">
        <v>0</v>
      </c>
      <c r="T290" s="178">
        <v>0</v>
      </c>
      <c r="U290" s="178">
        <v>0</v>
      </c>
      <c r="V290" s="178">
        <v>0</v>
      </c>
      <c r="W290" s="178">
        <v>0</v>
      </c>
      <c r="X290" s="178">
        <v>0</v>
      </c>
      <c r="Y290" s="178">
        <v>0</v>
      </c>
      <c r="Z290" s="178">
        <v>0</v>
      </c>
      <c r="AA290" s="178">
        <v>0</v>
      </c>
      <c r="AB290" s="178">
        <v>0</v>
      </c>
      <c r="AC290" s="178">
        <v>0</v>
      </c>
      <c r="AD290" s="178">
        <v>0</v>
      </c>
      <c r="AE290" s="178">
        <v>0</v>
      </c>
      <c r="AF290" s="178">
        <v>0</v>
      </c>
      <c r="AG290" s="178">
        <v>0</v>
      </c>
      <c r="AH290" s="178">
        <v>0</v>
      </c>
      <c r="AI290" s="178">
        <v>0</v>
      </c>
      <c r="AJ290" s="178"/>
      <c r="AK290" s="178"/>
      <c r="AL290" s="178"/>
    </row>
    <row r="291" spans="1:38" ht="16.350000000000001" customHeight="1">
      <c r="A291" s="177" t="s">
        <v>646</v>
      </c>
      <c r="B291" s="178">
        <v>0</v>
      </c>
      <c r="C291" s="178">
        <v>0</v>
      </c>
      <c r="D291" s="178">
        <v>0</v>
      </c>
      <c r="E291" s="178">
        <v>0</v>
      </c>
      <c r="F291" s="178">
        <v>0</v>
      </c>
      <c r="G291" s="178">
        <v>0</v>
      </c>
      <c r="H291" s="178">
        <v>0</v>
      </c>
      <c r="I291" s="178">
        <v>0</v>
      </c>
      <c r="J291" s="178">
        <v>0</v>
      </c>
      <c r="K291" s="178">
        <v>0</v>
      </c>
      <c r="L291" s="178">
        <v>0</v>
      </c>
      <c r="M291" s="178">
        <v>0</v>
      </c>
      <c r="N291" s="178">
        <v>0</v>
      </c>
      <c r="O291" s="178">
        <v>0</v>
      </c>
      <c r="P291" s="178">
        <v>0</v>
      </c>
      <c r="Q291" s="178">
        <v>0</v>
      </c>
      <c r="R291" s="178">
        <v>0</v>
      </c>
      <c r="S291" s="178">
        <v>0</v>
      </c>
      <c r="T291" s="178">
        <v>0</v>
      </c>
      <c r="U291" s="178">
        <v>0</v>
      </c>
      <c r="V291" s="178">
        <v>0</v>
      </c>
      <c r="W291" s="178">
        <v>0</v>
      </c>
      <c r="X291" s="178">
        <v>0</v>
      </c>
      <c r="Y291" s="178">
        <v>0</v>
      </c>
      <c r="Z291" s="178">
        <v>0</v>
      </c>
      <c r="AA291" s="178">
        <v>0</v>
      </c>
      <c r="AB291" s="178">
        <v>0</v>
      </c>
      <c r="AC291" s="178">
        <v>0</v>
      </c>
      <c r="AD291" s="178">
        <v>0</v>
      </c>
      <c r="AE291" s="178">
        <v>0</v>
      </c>
      <c r="AF291" s="178">
        <v>0</v>
      </c>
      <c r="AG291" s="178">
        <v>0</v>
      </c>
      <c r="AH291" s="178">
        <v>0</v>
      </c>
      <c r="AI291" s="178">
        <v>0</v>
      </c>
      <c r="AJ291" s="178"/>
      <c r="AK291" s="178"/>
      <c r="AL291" s="178"/>
    </row>
    <row r="292" spans="1:38" ht="16.350000000000001" customHeight="1">
      <c r="A292" s="177" t="s">
        <v>647</v>
      </c>
      <c r="B292" s="178">
        <v>0</v>
      </c>
      <c r="C292" s="178">
        <v>0</v>
      </c>
      <c r="D292" s="178">
        <v>0</v>
      </c>
      <c r="E292" s="178">
        <v>0</v>
      </c>
      <c r="F292" s="178">
        <v>0</v>
      </c>
      <c r="G292" s="178">
        <v>0</v>
      </c>
      <c r="H292" s="178">
        <v>0</v>
      </c>
      <c r="I292" s="178">
        <v>0</v>
      </c>
      <c r="J292" s="178">
        <v>0</v>
      </c>
      <c r="K292" s="178">
        <v>0</v>
      </c>
      <c r="L292" s="178">
        <v>0</v>
      </c>
      <c r="M292" s="178">
        <v>0</v>
      </c>
      <c r="N292" s="178">
        <v>0</v>
      </c>
      <c r="O292" s="178">
        <v>0</v>
      </c>
      <c r="P292" s="178">
        <v>0</v>
      </c>
      <c r="Q292" s="178">
        <v>0</v>
      </c>
      <c r="R292" s="178">
        <v>0</v>
      </c>
      <c r="S292" s="178">
        <v>0</v>
      </c>
      <c r="T292" s="178">
        <v>0</v>
      </c>
      <c r="U292" s="178">
        <v>0</v>
      </c>
      <c r="V292" s="178">
        <v>0</v>
      </c>
      <c r="W292" s="178">
        <v>0</v>
      </c>
      <c r="X292" s="178">
        <v>0</v>
      </c>
      <c r="Y292" s="178">
        <v>0</v>
      </c>
      <c r="Z292" s="178">
        <v>0</v>
      </c>
      <c r="AA292" s="178">
        <v>0</v>
      </c>
      <c r="AB292" s="178">
        <v>0</v>
      </c>
      <c r="AC292" s="178">
        <v>0</v>
      </c>
      <c r="AD292" s="178">
        <v>0</v>
      </c>
      <c r="AE292" s="178">
        <v>0</v>
      </c>
      <c r="AF292" s="178">
        <v>0</v>
      </c>
      <c r="AG292" s="178">
        <v>0</v>
      </c>
      <c r="AH292" s="178">
        <v>0</v>
      </c>
      <c r="AI292" s="178">
        <v>0</v>
      </c>
      <c r="AJ292" s="178"/>
      <c r="AK292" s="178"/>
      <c r="AL292" s="178"/>
    </row>
    <row r="293" spans="1:38" ht="16.350000000000001" customHeight="1">
      <c r="A293" s="177" t="s">
        <v>648</v>
      </c>
      <c r="B293" s="178">
        <v>0</v>
      </c>
      <c r="C293" s="178">
        <v>0</v>
      </c>
      <c r="D293" s="178">
        <v>0</v>
      </c>
      <c r="E293" s="178">
        <v>0</v>
      </c>
      <c r="F293" s="178">
        <v>0</v>
      </c>
      <c r="G293" s="178">
        <v>0</v>
      </c>
      <c r="H293" s="178">
        <v>0</v>
      </c>
      <c r="I293" s="178">
        <v>0</v>
      </c>
      <c r="J293" s="178">
        <v>0</v>
      </c>
      <c r="K293" s="178">
        <v>0</v>
      </c>
      <c r="L293" s="178">
        <v>0</v>
      </c>
      <c r="M293" s="178">
        <v>0</v>
      </c>
      <c r="N293" s="178">
        <v>0</v>
      </c>
      <c r="O293" s="178">
        <v>0</v>
      </c>
      <c r="P293" s="178">
        <v>0</v>
      </c>
      <c r="Q293" s="178">
        <v>0</v>
      </c>
      <c r="R293" s="178">
        <v>0</v>
      </c>
      <c r="S293" s="178">
        <v>0</v>
      </c>
      <c r="T293" s="178">
        <v>0</v>
      </c>
      <c r="U293" s="178">
        <v>0</v>
      </c>
      <c r="V293" s="178">
        <v>0</v>
      </c>
      <c r="W293" s="178">
        <v>0</v>
      </c>
      <c r="X293" s="178">
        <v>0</v>
      </c>
      <c r="Y293" s="178">
        <v>0</v>
      </c>
      <c r="Z293" s="178">
        <v>0</v>
      </c>
      <c r="AA293" s="178">
        <v>0</v>
      </c>
      <c r="AB293" s="178">
        <v>0</v>
      </c>
      <c r="AC293" s="178">
        <v>0</v>
      </c>
      <c r="AD293" s="178">
        <v>0</v>
      </c>
      <c r="AE293" s="178">
        <v>0</v>
      </c>
      <c r="AF293" s="178">
        <v>0</v>
      </c>
      <c r="AG293" s="178">
        <v>0</v>
      </c>
      <c r="AH293" s="178">
        <v>0</v>
      </c>
      <c r="AI293" s="178">
        <v>0</v>
      </c>
      <c r="AJ293" s="178"/>
      <c r="AK293" s="178"/>
      <c r="AL293" s="178"/>
    </row>
    <row r="294" spans="1:38" ht="16.350000000000001" customHeight="1">
      <c r="A294" s="177" t="s">
        <v>649</v>
      </c>
      <c r="B294" s="178">
        <v>0</v>
      </c>
      <c r="C294" s="178">
        <v>0</v>
      </c>
      <c r="D294" s="178">
        <v>0</v>
      </c>
      <c r="E294" s="178">
        <v>0</v>
      </c>
      <c r="F294" s="178">
        <v>0</v>
      </c>
      <c r="G294" s="178">
        <v>0</v>
      </c>
      <c r="H294" s="178">
        <v>0</v>
      </c>
      <c r="I294" s="178">
        <v>0</v>
      </c>
      <c r="J294" s="178">
        <v>0</v>
      </c>
      <c r="K294" s="178">
        <v>0</v>
      </c>
      <c r="L294" s="178">
        <v>0</v>
      </c>
      <c r="M294" s="178">
        <v>0</v>
      </c>
      <c r="N294" s="178">
        <v>0</v>
      </c>
      <c r="O294" s="178">
        <v>0</v>
      </c>
      <c r="P294" s="178">
        <v>0</v>
      </c>
      <c r="Q294" s="178">
        <v>0</v>
      </c>
      <c r="R294" s="178">
        <v>0</v>
      </c>
      <c r="S294" s="178">
        <v>0</v>
      </c>
      <c r="T294" s="178">
        <v>0</v>
      </c>
      <c r="U294" s="178">
        <v>0</v>
      </c>
      <c r="V294" s="178">
        <v>0</v>
      </c>
      <c r="W294" s="178">
        <v>0</v>
      </c>
      <c r="X294" s="178">
        <v>0</v>
      </c>
      <c r="Y294" s="178">
        <v>0</v>
      </c>
      <c r="Z294" s="178">
        <v>0</v>
      </c>
      <c r="AA294" s="178">
        <v>0</v>
      </c>
      <c r="AB294" s="178">
        <v>0</v>
      </c>
      <c r="AC294" s="178">
        <v>0</v>
      </c>
      <c r="AD294" s="178">
        <v>0</v>
      </c>
      <c r="AE294" s="178">
        <v>0</v>
      </c>
      <c r="AF294" s="178">
        <v>0</v>
      </c>
      <c r="AG294" s="178">
        <v>0</v>
      </c>
      <c r="AH294" s="178">
        <v>0</v>
      </c>
      <c r="AI294" s="178">
        <v>0</v>
      </c>
      <c r="AJ294" s="178"/>
      <c r="AK294" s="178"/>
      <c r="AL294" s="178"/>
    </row>
    <row r="295" spans="1:38" ht="16.350000000000001" customHeight="1">
      <c r="A295" s="177" t="s">
        <v>650</v>
      </c>
      <c r="B295" s="178">
        <v>0</v>
      </c>
      <c r="C295" s="178">
        <v>0</v>
      </c>
      <c r="D295" s="178">
        <v>0</v>
      </c>
      <c r="E295" s="178">
        <v>0</v>
      </c>
      <c r="F295" s="178">
        <v>0</v>
      </c>
      <c r="G295" s="178">
        <v>0</v>
      </c>
      <c r="H295" s="178">
        <v>0</v>
      </c>
      <c r="I295" s="178">
        <v>0</v>
      </c>
      <c r="J295" s="178">
        <v>0</v>
      </c>
      <c r="K295" s="178">
        <v>0</v>
      </c>
      <c r="L295" s="178">
        <v>0</v>
      </c>
      <c r="M295" s="178">
        <v>0</v>
      </c>
      <c r="N295" s="178">
        <v>0</v>
      </c>
      <c r="O295" s="178">
        <v>0</v>
      </c>
      <c r="P295" s="178">
        <v>0</v>
      </c>
      <c r="Q295" s="178">
        <v>0</v>
      </c>
      <c r="R295" s="178">
        <v>0</v>
      </c>
      <c r="S295" s="178">
        <v>0</v>
      </c>
      <c r="T295" s="178">
        <v>0</v>
      </c>
      <c r="U295" s="178">
        <v>0</v>
      </c>
      <c r="V295" s="178">
        <v>0</v>
      </c>
      <c r="W295" s="178">
        <v>0</v>
      </c>
      <c r="X295" s="178">
        <v>0</v>
      </c>
      <c r="Y295" s="178">
        <v>0</v>
      </c>
      <c r="Z295" s="178">
        <v>0</v>
      </c>
      <c r="AA295" s="178">
        <v>0</v>
      </c>
      <c r="AB295" s="178">
        <v>0</v>
      </c>
      <c r="AC295" s="178">
        <v>0</v>
      </c>
      <c r="AD295" s="178">
        <v>0</v>
      </c>
      <c r="AE295" s="178">
        <v>0</v>
      </c>
      <c r="AF295" s="178">
        <v>0</v>
      </c>
      <c r="AG295" s="178">
        <v>0</v>
      </c>
      <c r="AH295" s="178">
        <v>0</v>
      </c>
      <c r="AI295" s="178">
        <v>0</v>
      </c>
      <c r="AJ295" s="178"/>
      <c r="AK295" s="178"/>
      <c r="AL295" s="178"/>
    </row>
    <row r="296" spans="1:38" ht="16.350000000000001" customHeight="1">
      <c r="A296" s="177" t="s">
        <v>651</v>
      </c>
      <c r="B296" s="178">
        <v>0</v>
      </c>
      <c r="C296" s="178">
        <v>0</v>
      </c>
      <c r="D296" s="178">
        <v>0</v>
      </c>
      <c r="E296" s="178">
        <v>0</v>
      </c>
      <c r="F296" s="178">
        <v>0</v>
      </c>
      <c r="G296" s="178">
        <v>0</v>
      </c>
      <c r="H296" s="178">
        <v>0</v>
      </c>
      <c r="I296" s="178">
        <v>0</v>
      </c>
      <c r="J296" s="178">
        <v>0</v>
      </c>
      <c r="K296" s="178">
        <v>0</v>
      </c>
      <c r="L296" s="178">
        <v>0</v>
      </c>
      <c r="M296" s="178">
        <v>0</v>
      </c>
      <c r="N296" s="178">
        <v>0</v>
      </c>
      <c r="O296" s="178">
        <v>0</v>
      </c>
      <c r="P296" s="178">
        <v>0</v>
      </c>
      <c r="Q296" s="178">
        <v>0</v>
      </c>
      <c r="R296" s="178">
        <v>0</v>
      </c>
      <c r="S296" s="178">
        <v>0</v>
      </c>
      <c r="T296" s="178">
        <v>0</v>
      </c>
      <c r="U296" s="178">
        <v>0</v>
      </c>
      <c r="V296" s="178">
        <v>0</v>
      </c>
      <c r="W296" s="178">
        <v>0</v>
      </c>
      <c r="X296" s="178">
        <v>0</v>
      </c>
      <c r="Y296" s="178">
        <v>0</v>
      </c>
      <c r="Z296" s="178">
        <v>0</v>
      </c>
      <c r="AA296" s="178">
        <v>0</v>
      </c>
      <c r="AB296" s="178">
        <v>0</v>
      </c>
      <c r="AC296" s="178">
        <v>0</v>
      </c>
      <c r="AD296" s="178">
        <v>0</v>
      </c>
      <c r="AE296" s="178">
        <v>0</v>
      </c>
      <c r="AF296" s="178">
        <v>0</v>
      </c>
      <c r="AG296" s="178">
        <v>0</v>
      </c>
      <c r="AH296" s="178">
        <v>0</v>
      </c>
      <c r="AI296" s="178">
        <v>0</v>
      </c>
      <c r="AJ296" s="178"/>
      <c r="AK296" s="178"/>
      <c r="AL296" s="178"/>
    </row>
    <row r="297" spans="1:38" ht="16.350000000000001" customHeight="1">
      <c r="A297" s="177" t="s">
        <v>652</v>
      </c>
      <c r="B297" s="178">
        <v>0</v>
      </c>
      <c r="C297" s="178">
        <v>0</v>
      </c>
      <c r="D297" s="178">
        <v>0</v>
      </c>
      <c r="E297" s="178">
        <v>0</v>
      </c>
      <c r="F297" s="178">
        <v>0</v>
      </c>
      <c r="G297" s="178">
        <v>0</v>
      </c>
      <c r="H297" s="178">
        <v>0</v>
      </c>
      <c r="I297" s="178">
        <v>0</v>
      </c>
      <c r="J297" s="178">
        <v>0</v>
      </c>
      <c r="K297" s="178">
        <v>0</v>
      </c>
      <c r="L297" s="178">
        <v>0</v>
      </c>
      <c r="M297" s="178">
        <v>0</v>
      </c>
      <c r="N297" s="178">
        <v>0</v>
      </c>
      <c r="O297" s="178">
        <v>0</v>
      </c>
      <c r="P297" s="178">
        <v>0</v>
      </c>
      <c r="Q297" s="178">
        <v>0</v>
      </c>
      <c r="R297" s="178">
        <v>0</v>
      </c>
      <c r="S297" s="178">
        <v>0</v>
      </c>
      <c r="T297" s="178">
        <v>0</v>
      </c>
      <c r="U297" s="178">
        <v>0</v>
      </c>
      <c r="V297" s="178">
        <v>0</v>
      </c>
      <c r="W297" s="178">
        <v>0</v>
      </c>
      <c r="X297" s="178">
        <v>0</v>
      </c>
      <c r="Y297" s="178">
        <v>0</v>
      </c>
      <c r="Z297" s="178">
        <v>0</v>
      </c>
      <c r="AA297" s="178">
        <v>0</v>
      </c>
      <c r="AB297" s="178">
        <v>0</v>
      </c>
      <c r="AC297" s="178">
        <v>0</v>
      </c>
      <c r="AD297" s="178">
        <v>0</v>
      </c>
      <c r="AE297" s="178">
        <v>0</v>
      </c>
      <c r="AF297" s="178">
        <v>0</v>
      </c>
      <c r="AG297" s="178">
        <v>0</v>
      </c>
      <c r="AH297" s="178">
        <v>0</v>
      </c>
      <c r="AI297" s="178">
        <v>0</v>
      </c>
      <c r="AJ297" s="178"/>
      <c r="AK297" s="178"/>
      <c r="AL297" s="178"/>
    </row>
    <row r="298" spans="1:38" ht="16.350000000000001" customHeight="1">
      <c r="A298" s="177" t="s">
        <v>653</v>
      </c>
      <c r="B298" s="178">
        <v>0</v>
      </c>
      <c r="C298" s="178">
        <v>0</v>
      </c>
      <c r="D298" s="178">
        <v>0</v>
      </c>
      <c r="E298" s="178">
        <v>0</v>
      </c>
      <c r="F298" s="178">
        <v>0</v>
      </c>
      <c r="G298" s="178">
        <v>0</v>
      </c>
      <c r="H298" s="178">
        <v>0</v>
      </c>
      <c r="I298" s="178">
        <v>0</v>
      </c>
      <c r="J298" s="178">
        <v>0</v>
      </c>
      <c r="K298" s="178">
        <v>0</v>
      </c>
      <c r="L298" s="178">
        <v>0</v>
      </c>
      <c r="M298" s="178">
        <v>0</v>
      </c>
      <c r="N298" s="178">
        <v>0</v>
      </c>
      <c r="O298" s="178">
        <v>0</v>
      </c>
      <c r="P298" s="178">
        <v>0</v>
      </c>
      <c r="Q298" s="178">
        <v>0</v>
      </c>
      <c r="R298" s="178">
        <v>0</v>
      </c>
      <c r="S298" s="178">
        <v>0</v>
      </c>
      <c r="T298" s="178">
        <v>0</v>
      </c>
      <c r="U298" s="178">
        <v>0</v>
      </c>
      <c r="V298" s="178">
        <v>0</v>
      </c>
      <c r="W298" s="178">
        <v>0</v>
      </c>
      <c r="X298" s="178">
        <v>0</v>
      </c>
      <c r="Y298" s="178">
        <v>0</v>
      </c>
      <c r="Z298" s="178">
        <v>0</v>
      </c>
      <c r="AA298" s="178">
        <v>0</v>
      </c>
      <c r="AB298" s="178">
        <v>0</v>
      </c>
      <c r="AC298" s="178">
        <v>0</v>
      </c>
      <c r="AD298" s="178">
        <v>0</v>
      </c>
      <c r="AE298" s="178">
        <v>0</v>
      </c>
      <c r="AF298" s="178">
        <v>0</v>
      </c>
      <c r="AG298" s="178">
        <v>0</v>
      </c>
      <c r="AH298" s="178">
        <v>0</v>
      </c>
      <c r="AI298" s="178">
        <v>0</v>
      </c>
      <c r="AJ298" s="178"/>
      <c r="AK298" s="178"/>
      <c r="AL298" s="178"/>
    </row>
    <row r="299" spans="1:38" ht="16.350000000000001" customHeight="1">
      <c r="A299" s="177" t="s">
        <v>654</v>
      </c>
      <c r="B299" s="178">
        <v>0</v>
      </c>
      <c r="C299" s="178">
        <v>0</v>
      </c>
      <c r="D299" s="178">
        <v>0</v>
      </c>
      <c r="E299" s="178">
        <v>0</v>
      </c>
      <c r="F299" s="178">
        <v>0</v>
      </c>
      <c r="G299" s="178">
        <v>0</v>
      </c>
      <c r="H299" s="178">
        <v>0</v>
      </c>
      <c r="I299" s="178">
        <v>0</v>
      </c>
      <c r="J299" s="178">
        <v>0</v>
      </c>
      <c r="K299" s="178">
        <v>0</v>
      </c>
      <c r="L299" s="178">
        <v>0</v>
      </c>
      <c r="M299" s="178">
        <v>0</v>
      </c>
      <c r="N299" s="178">
        <v>0</v>
      </c>
      <c r="O299" s="178">
        <v>0</v>
      </c>
      <c r="P299" s="178">
        <v>0</v>
      </c>
      <c r="Q299" s="178">
        <v>0</v>
      </c>
      <c r="R299" s="178">
        <v>0</v>
      </c>
      <c r="S299" s="178">
        <v>0</v>
      </c>
      <c r="T299" s="178">
        <v>0</v>
      </c>
      <c r="U299" s="178">
        <v>0</v>
      </c>
      <c r="V299" s="178">
        <v>0</v>
      </c>
      <c r="W299" s="178">
        <v>0</v>
      </c>
      <c r="X299" s="178">
        <v>0</v>
      </c>
      <c r="Y299" s="178">
        <v>0</v>
      </c>
      <c r="Z299" s="178">
        <v>0</v>
      </c>
      <c r="AA299" s="178">
        <v>0</v>
      </c>
      <c r="AB299" s="178">
        <v>0</v>
      </c>
      <c r="AC299" s="178">
        <v>0</v>
      </c>
      <c r="AD299" s="178">
        <v>0</v>
      </c>
      <c r="AE299" s="178">
        <v>0</v>
      </c>
      <c r="AF299" s="178">
        <v>0</v>
      </c>
      <c r="AG299" s="178">
        <v>0</v>
      </c>
      <c r="AH299" s="178">
        <v>0</v>
      </c>
      <c r="AI299" s="178">
        <v>0</v>
      </c>
      <c r="AJ299" s="178"/>
      <c r="AK299" s="178"/>
      <c r="AL299" s="178"/>
    </row>
    <row r="300" spans="1:38" ht="16.350000000000001" customHeight="1">
      <c r="A300" s="177" t="s">
        <v>655</v>
      </c>
      <c r="B300" s="178">
        <v>0</v>
      </c>
      <c r="C300" s="178">
        <v>0</v>
      </c>
      <c r="D300" s="178">
        <v>0</v>
      </c>
      <c r="E300" s="178">
        <v>0</v>
      </c>
      <c r="F300" s="178">
        <v>0</v>
      </c>
      <c r="G300" s="178">
        <v>0</v>
      </c>
      <c r="H300" s="178">
        <v>0</v>
      </c>
      <c r="I300" s="178">
        <v>0</v>
      </c>
      <c r="J300" s="178">
        <v>0</v>
      </c>
      <c r="K300" s="178">
        <v>0</v>
      </c>
      <c r="L300" s="178">
        <v>0</v>
      </c>
      <c r="M300" s="178">
        <v>0</v>
      </c>
      <c r="N300" s="178">
        <v>0</v>
      </c>
      <c r="O300" s="178">
        <v>0</v>
      </c>
      <c r="P300" s="178">
        <v>0</v>
      </c>
      <c r="Q300" s="178">
        <v>0</v>
      </c>
      <c r="R300" s="178">
        <v>0</v>
      </c>
      <c r="S300" s="178">
        <v>0</v>
      </c>
      <c r="T300" s="178">
        <v>0</v>
      </c>
      <c r="U300" s="178">
        <v>0</v>
      </c>
      <c r="V300" s="178">
        <v>0</v>
      </c>
      <c r="W300" s="178">
        <v>0</v>
      </c>
      <c r="X300" s="178">
        <v>0</v>
      </c>
      <c r="Y300" s="178">
        <v>0</v>
      </c>
      <c r="Z300" s="178">
        <v>0</v>
      </c>
      <c r="AA300" s="178">
        <v>0</v>
      </c>
      <c r="AB300" s="178">
        <v>0</v>
      </c>
      <c r="AC300" s="178">
        <v>0</v>
      </c>
      <c r="AD300" s="178">
        <v>0</v>
      </c>
      <c r="AE300" s="178">
        <v>0</v>
      </c>
      <c r="AF300" s="178">
        <v>0</v>
      </c>
      <c r="AG300" s="178">
        <v>0</v>
      </c>
      <c r="AH300" s="178">
        <v>0</v>
      </c>
      <c r="AI300" s="178">
        <v>0</v>
      </c>
      <c r="AJ300" s="178"/>
      <c r="AK300" s="178"/>
      <c r="AL300" s="178"/>
    </row>
    <row r="301" spans="1:38" ht="16.350000000000001" customHeight="1">
      <c r="A301" s="177" t="s">
        <v>656</v>
      </c>
      <c r="B301" s="178">
        <v>0</v>
      </c>
      <c r="C301" s="178">
        <v>0</v>
      </c>
      <c r="D301" s="178">
        <v>0</v>
      </c>
      <c r="E301" s="178">
        <v>0</v>
      </c>
      <c r="F301" s="178">
        <v>0</v>
      </c>
      <c r="G301" s="178">
        <v>0</v>
      </c>
      <c r="H301" s="178">
        <v>0</v>
      </c>
      <c r="I301" s="178">
        <v>0</v>
      </c>
      <c r="J301" s="178">
        <v>0</v>
      </c>
      <c r="K301" s="178">
        <v>0</v>
      </c>
      <c r="L301" s="178">
        <v>0</v>
      </c>
      <c r="M301" s="178">
        <v>0</v>
      </c>
      <c r="N301" s="178">
        <v>0</v>
      </c>
      <c r="O301" s="178">
        <v>0</v>
      </c>
      <c r="P301" s="178">
        <v>0</v>
      </c>
      <c r="Q301" s="178">
        <v>0</v>
      </c>
      <c r="R301" s="178">
        <v>0</v>
      </c>
      <c r="S301" s="178">
        <v>0</v>
      </c>
      <c r="T301" s="178">
        <v>0</v>
      </c>
      <c r="U301" s="178">
        <v>0</v>
      </c>
      <c r="V301" s="178">
        <v>0</v>
      </c>
      <c r="W301" s="178">
        <v>0</v>
      </c>
      <c r="X301" s="178">
        <v>0</v>
      </c>
      <c r="Y301" s="178">
        <v>0</v>
      </c>
      <c r="Z301" s="178">
        <v>0</v>
      </c>
      <c r="AA301" s="178">
        <v>0</v>
      </c>
      <c r="AB301" s="178">
        <v>0</v>
      </c>
      <c r="AC301" s="178">
        <v>0</v>
      </c>
      <c r="AD301" s="178">
        <v>0</v>
      </c>
      <c r="AE301" s="178">
        <v>0</v>
      </c>
      <c r="AF301" s="178">
        <v>0</v>
      </c>
      <c r="AG301" s="178">
        <v>0</v>
      </c>
      <c r="AH301" s="178">
        <v>0</v>
      </c>
      <c r="AI301" s="178">
        <v>0</v>
      </c>
      <c r="AJ301" s="178"/>
      <c r="AK301" s="178"/>
      <c r="AL301" s="178"/>
    </row>
    <row r="302" spans="1:38" ht="16.350000000000001" customHeight="1">
      <c r="A302" s="177" t="s">
        <v>657</v>
      </c>
      <c r="B302" s="178">
        <v>0</v>
      </c>
      <c r="C302" s="178">
        <v>0</v>
      </c>
      <c r="D302" s="178">
        <v>0</v>
      </c>
      <c r="E302" s="178">
        <v>0</v>
      </c>
      <c r="F302" s="178">
        <v>0</v>
      </c>
      <c r="G302" s="178">
        <v>0</v>
      </c>
      <c r="H302" s="178">
        <v>0</v>
      </c>
      <c r="I302" s="178">
        <v>0</v>
      </c>
      <c r="J302" s="178">
        <v>0</v>
      </c>
      <c r="K302" s="178">
        <v>0</v>
      </c>
      <c r="L302" s="178">
        <v>0</v>
      </c>
      <c r="M302" s="178">
        <v>0</v>
      </c>
      <c r="N302" s="178">
        <v>0</v>
      </c>
      <c r="O302" s="178">
        <v>0</v>
      </c>
      <c r="P302" s="178">
        <v>0</v>
      </c>
      <c r="Q302" s="178">
        <v>0</v>
      </c>
      <c r="R302" s="178">
        <v>0</v>
      </c>
      <c r="S302" s="178">
        <v>0</v>
      </c>
      <c r="T302" s="178">
        <v>0</v>
      </c>
      <c r="U302" s="178">
        <v>0</v>
      </c>
      <c r="V302" s="178">
        <v>0</v>
      </c>
      <c r="W302" s="178">
        <v>0</v>
      </c>
      <c r="X302" s="178">
        <v>0</v>
      </c>
      <c r="Y302" s="178">
        <v>0</v>
      </c>
      <c r="Z302" s="178">
        <v>0</v>
      </c>
      <c r="AA302" s="178">
        <v>0</v>
      </c>
      <c r="AB302" s="178">
        <v>0</v>
      </c>
      <c r="AC302" s="178">
        <v>0</v>
      </c>
      <c r="AD302" s="178">
        <v>0</v>
      </c>
      <c r="AE302" s="178">
        <v>0</v>
      </c>
      <c r="AF302" s="178">
        <v>0</v>
      </c>
      <c r="AG302" s="178">
        <v>0</v>
      </c>
      <c r="AH302" s="178">
        <v>0</v>
      </c>
      <c r="AI302" s="178">
        <v>0</v>
      </c>
      <c r="AJ302" s="178"/>
      <c r="AK302" s="178"/>
      <c r="AL302" s="178"/>
    </row>
    <row r="303" spans="1:38" ht="16.350000000000001" customHeight="1">
      <c r="A303" s="177" t="s">
        <v>658</v>
      </c>
      <c r="B303" s="178">
        <v>0</v>
      </c>
      <c r="C303" s="178">
        <v>0</v>
      </c>
      <c r="D303" s="178">
        <v>0</v>
      </c>
      <c r="E303" s="178">
        <v>0</v>
      </c>
      <c r="F303" s="178">
        <v>0</v>
      </c>
      <c r="G303" s="178">
        <v>0</v>
      </c>
      <c r="H303" s="178">
        <v>0</v>
      </c>
      <c r="I303" s="178">
        <v>0</v>
      </c>
      <c r="J303" s="178">
        <v>0</v>
      </c>
      <c r="K303" s="178">
        <v>0</v>
      </c>
      <c r="L303" s="178">
        <v>0</v>
      </c>
      <c r="M303" s="178">
        <v>0</v>
      </c>
      <c r="N303" s="178">
        <v>0</v>
      </c>
      <c r="O303" s="178">
        <v>0</v>
      </c>
      <c r="P303" s="178">
        <v>0</v>
      </c>
      <c r="Q303" s="178">
        <v>0</v>
      </c>
      <c r="R303" s="178">
        <v>0</v>
      </c>
      <c r="S303" s="178">
        <v>0</v>
      </c>
      <c r="T303" s="178">
        <v>0</v>
      </c>
      <c r="U303" s="178">
        <v>0</v>
      </c>
      <c r="V303" s="178">
        <v>0</v>
      </c>
      <c r="W303" s="178">
        <v>0</v>
      </c>
      <c r="X303" s="178">
        <v>0</v>
      </c>
      <c r="Y303" s="178">
        <v>0</v>
      </c>
      <c r="Z303" s="178">
        <v>0</v>
      </c>
      <c r="AA303" s="178">
        <v>0</v>
      </c>
      <c r="AB303" s="178">
        <v>0</v>
      </c>
      <c r="AC303" s="178">
        <v>0</v>
      </c>
      <c r="AD303" s="178">
        <v>0</v>
      </c>
      <c r="AE303" s="178">
        <v>0</v>
      </c>
      <c r="AF303" s="178">
        <v>0</v>
      </c>
      <c r="AG303" s="178">
        <v>0</v>
      </c>
      <c r="AH303" s="178">
        <v>0</v>
      </c>
      <c r="AI303" s="178">
        <v>0</v>
      </c>
      <c r="AJ303" s="178"/>
      <c r="AK303" s="178"/>
      <c r="AL303" s="178"/>
    </row>
    <row r="304" spans="1:38" ht="16.350000000000001" customHeight="1">
      <c r="A304" s="177" t="s">
        <v>659</v>
      </c>
      <c r="B304" s="178">
        <v>0</v>
      </c>
      <c r="C304" s="178">
        <v>0</v>
      </c>
      <c r="D304" s="178">
        <v>0</v>
      </c>
      <c r="E304" s="178">
        <v>0</v>
      </c>
      <c r="F304" s="178">
        <v>0</v>
      </c>
      <c r="G304" s="178">
        <v>0</v>
      </c>
      <c r="H304" s="178">
        <v>0</v>
      </c>
      <c r="I304" s="178">
        <v>0</v>
      </c>
      <c r="J304" s="178">
        <v>0</v>
      </c>
      <c r="K304" s="178">
        <v>0</v>
      </c>
      <c r="L304" s="178">
        <v>0</v>
      </c>
      <c r="M304" s="178">
        <v>0</v>
      </c>
      <c r="N304" s="178">
        <v>0</v>
      </c>
      <c r="O304" s="178">
        <v>0</v>
      </c>
      <c r="P304" s="178">
        <v>0</v>
      </c>
      <c r="Q304" s="178">
        <v>0</v>
      </c>
      <c r="R304" s="178">
        <v>0</v>
      </c>
      <c r="S304" s="178">
        <v>0</v>
      </c>
      <c r="T304" s="178">
        <v>0</v>
      </c>
      <c r="U304" s="178">
        <v>0</v>
      </c>
      <c r="V304" s="178">
        <v>0</v>
      </c>
      <c r="W304" s="178">
        <v>0</v>
      </c>
      <c r="X304" s="178">
        <v>0</v>
      </c>
      <c r="Y304" s="178">
        <v>0</v>
      </c>
      <c r="Z304" s="178">
        <v>0</v>
      </c>
      <c r="AA304" s="178">
        <v>0</v>
      </c>
      <c r="AB304" s="178">
        <v>0</v>
      </c>
      <c r="AC304" s="178">
        <v>0</v>
      </c>
      <c r="AD304" s="178">
        <v>0</v>
      </c>
      <c r="AE304" s="178">
        <v>0</v>
      </c>
      <c r="AF304" s="178">
        <v>0</v>
      </c>
      <c r="AG304" s="178">
        <v>0</v>
      </c>
      <c r="AH304" s="178">
        <v>0</v>
      </c>
      <c r="AI304" s="178">
        <v>0</v>
      </c>
      <c r="AJ304" s="178"/>
      <c r="AK304" s="178"/>
      <c r="AL304" s="178"/>
    </row>
    <row r="305" spans="1:38" ht="16.350000000000001" customHeight="1">
      <c r="A305" s="177" t="s">
        <v>660</v>
      </c>
      <c r="B305" s="178">
        <v>0</v>
      </c>
      <c r="C305" s="178">
        <v>0</v>
      </c>
      <c r="D305" s="178">
        <v>0</v>
      </c>
      <c r="E305" s="178">
        <v>0</v>
      </c>
      <c r="F305" s="178">
        <v>0</v>
      </c>
      <c r="G305" s="178">
        <v>0</v>
      </c>
      <c r="H305" s="178">
        <v>0</v>
      </c>
      <c r="I305" s="178">
        <v>0</v>
      </c>
      <c r="J305" s="178">
        <v>0</v>
      </c>
      <c r="K305" s="178">
        <v>0</v>
      </c>
      <c r="L305" s="178">
        <v>0</v>
      </c>
      <c r="M305" s="178">
        <v>0</v>
      </c>
      <c r="N305" s="178">
        <v>0</v>
      </c>
      <c r="O305" s="178">
        <v>0</v>
      </c>
      <c r="P305" s="178">
        <v>0</v>
      </c>
      <c r="Q305" s="178">
        <v>0</v>
      </c>
      <c r="R305" s="178">
        <v>0</v>
      </c>
      <c r="S305" s="178">
        <v>0</v>
      </c>
      <c r="T305" s="178">
        <v>0</v>
      </c>
      <c r="U305" s="178">
        <v>0</v>
      </c>
      <c r="V305" s="178">
        <v>0</v>
      </c>
      <c r="W305" s="178">
        <v>0</v>
      </c>
      <c r="X305" s="178">
        <v>0</v>
      </c>
      <c r="Y305" s="178">
        <v>0</v>
      </c>
      <c r="Z305" s="178">
        <v>0</v>
      </c>
      <c r="AA305" s="178">
        <v>0</v>
      </c>
      <c r="AB305" s="178">
        <v>0</v>
      </c>
      <c r="AC305" s="178">
        <v>0</v>
      </c>
      <c r="AD305" s="178">
        <v>0</v>
      </c>
      <c r="AE305" s="178">
        <v>0</v>
      </c>
      <c r="AF305" s="178">
        <v>0</v>
      </c>
      <c r="AG305" s="178">
        <v>0</v>
      </c>
      <c r="AH305" s="178">
        <v>0</v>
      </c>
      <c r="AI305" s="178">
        <v>0</v>
      </c>
      <c r="AJ305" s="178"/>
      <c r="AK305" s="178"/>
      <c r="AL305" s="178"/>
    </row>
    <row r="306" spans="1:38" ht="16.350000000000001" customHeight="1">
      <c r="A306" s="177" t="s">
        <v>661</v>
      </c>
      <c r="B306" s="178">
        <v>0</v>
      </c>
      <c r="C306" s="178">
        <v>0</v>
      </c>
      <c r="D306" s="178">
        <v>0</v>
      </c>
      <c r="E306" s="178">
        <v>0</v>
      </c>
      <c r="F306" s="178">
        <v>0</v>
      </c>
      <c r="G306" s="178">
        <v>0</v>
      </c>
      <c r="H306" s="178">
        <v>0</v>
      </c>
      <c r="I306" s="178">
        <v>0</v>
      </c>
      <c r="J306" s="178">
        <v>0</v>
      </c>
      <c r="K306" s="178">
        <v>0</v>
      </c>
      <c r="L306" s="178">
        <v>0</v>
      </c>
      <c r="M306" s="178">
        <v>0</v>
      </c>
      <c r="N306" s="178">
        <v>0</v>
      </c>
      <c r="O306" s="178">
        <v>0</v>
      </c>
      <c r="P306" s="178">
        <v>0</v>
      </c>
      <c r="Q306" s="178">
        <v>0</v>
      </c>
      <c r="R306" s="178">
        <v>0</v>
      </c>
      <c r="S306" s="178">
        <v>0</v>
      </c>
      <c r="T306" s="178">
        <v>0</v>
      </c>
      <c r="U306" s="178">
        <v>0</v>
      </c>
      <c r="V306" s="178">
        <v>0</v>
      </c>
      <c r="W306" s="178">
        <v>0</v>
      </c>
      <c r="X306" s="178">
        <v>0</v>
      </c>
      <c r="Y306" s="178">
        <v>0</v>
      </c>
      <c r="Z306" s="178">
        <v>0</v>
      </c>
      <c r="AA306" s="178">
        <v>0</v>
      </c>
      <c r="AB306" s="178">
        <v>0</v>
      </c>
      <c r="AC306" s="178">
        <v>0</v>
      </c>
      <c r="AD306" s="178">
        <v>0</v>
      </c>
      <c r="AE306" s="178">
        <v>0</v>
      </c>
      <c r="AF306" s="178">
        <v>0</v>
      </c>
      <c r="AG306" s="178">
        <v>0</v>
      </c>
      <c r="AH306" s="178">
        <v>0</v>
      </c>
      <c r="AI306" s="178">
        <v>0</v>
      </c>
      <c r="AJ306" s="178"/>
      <c r="AK306" s="178"/>
      <c r="AL306" s="178"/>
    </row>
    <row r="307" spans="1:38" ht="16.350000000000001" customHeight="1">
      <c r="A307" s="177" t="s">
        <v>662</v>
      </c>
      <c r="B307" s="178">
        <v>0</v>
      </c>
      <c r="C307" s="178">
        <v>0</v>
      </c>
      <c r="D307" s="178">
        <v>0</v>
      </c>
      <c r="E307" s="178">
        <v>0</v>
      </c>
      <c r="F307" s="178">
        <v>0</v>
      </c>
      <c r="G307" s="178">
        <v>0</v>
      </c>
      <c r="H307" s="178">
        <v>0</v>
      </c>
      <c r="I307" s="178">
        <v>0</v>
      </c>
      <c r="J307" s="178">
        <v>0</v>
      </c>
      <c r="K307" s="178">
        <v>0</v>
      </c>
      <c r="L307" s="178">
        <v>0</v>
      </c>
      <c r="M307" s="178">
        <v>0</v>
      </c>
      <c r="N307" s="178">
        <v>0</v>
      </c>
      <c r="O307" s="178">
        <v>0</v>
      </c>
      <c r="P307" s="178">
        <v>0</v>
      </c>
      <c r="Q307" s="178">
        <v>0</v>
      </c>
      <c r="R307" s="178">
        <v>0</v>
      </c>
      <c r="S307" s="178">
        <v>0</v>
      </c>
      <c r="T307" s="178">
        <v>0</v>
      </c>
      <c r="U307" s="178">
        <v>0</v>
      </c>
      <c r="V307" s="178">
        <v>0</v>
      </c>
      <c r="W307" s="178">
        <v>0</v>
      </c>
      <c r="X307" s="178">
        <v>0</v>
      </c>
      <c r="Y307" s="178">
        <v>0</v>
      </c>
      <c r="Z307" s="178">
        <v>0</v>
      </c>
      <c r="AA307" s="178">
        <v>0</v>
      </c>
      <c r="AB307" s="178">
        <v>0</v>
      </c>
      <c r="AC307" s="178">
        <v>0</v>
      </c>
      <c r="AD307" s="178">
        <v>0</v>
      </c>
      <c r="AE307" s="178">
        <v>0</v>
      </c>
      <c r="AF307" s="178">
        <v>0</v>
      </c>
      <c r="AG307" s="178">
        <v>0</v>
      </c>
      <c r="AH307" s="178">
        <v>0</v>
      </c>
      <c r="AI307" s="178">
        <v>0</v>
      </c>
      <c r="AJ307" s="178"/>
      <c r="AK307" s="178"/>
      <c r="AL307" s="178"/>
    </row>
    <row r="308" spans="1:38" ht="16.350000000000001" customHeight="1">
      <c r="A308" s="177" t="s">
        <v>663</v>
      </c>
      <c r="B308" s="178">
        <v>0</v>
      </c>
      <c r="C308" s="178">
        <v>0</v>
      </c>
      <c r="D308" s="178">
        <v>0</v>
      </c>
      <c r="E308" s="178">
        <v>0</v>
      </c>
      <c r="F308" s="178">
        <v>0</v>
      </c>
      <c r="G308" s="178">
        <v>0</v>
      </c>
      <c r="H308" s="178">
        <v>0</v>
      </c>
      <c r="I308" s="178">
        <v>0</v>
      </c>
      <c r="J308" s="178">
        <v>0</v>
      </c>
      <c r="K308" s="178">
        <v>0</v>
      </c>
      <c r="L308" s="178">
        <v>0</v>
      </c>
      <c r="M308" s="178">
        <v>0</v>
      </c>
      <c r="N308" s="178">
        <v>0</v>
      </c>
      <c r="O308" s="178">
        <v>0</v>
      </c>
      <c r="P308" s="178">
        <v>0</v>
      </c>
      <c r="Q308" s="178">
        <v>0</v>
      </c>
      <c r="R308" s="178">
        <v>0</v>
      </c>
      <c r="S308" s="178">
        <v>0</v>
      </c>
      <c r="T308" s="178">
        <v>0</v>
      </c>
      <c r="U308" s="178">
        <v>0</v>
      </c>
      <c r="V308" s="178">
        <v>0</v>
      </c>
      <c r="W308" s="178">
        <v>0</v>
      </c>
      <c r="X308" s="178">
        <v>0</v>
      </c>
      <c r="Y308" s="178">
        <v>0</v>
      </c>
      <c r="Z308" s="178">
        <v>0</v>
      </c>
      <c r="AA308" s="178">
        <v>0</v>
      </c>
      <c r="AB308" s="178">
        <v>0</v>
      </c>
      <c r="AC308" s="178">
        <v>0</v>
      </c>
      <c r="AD308" s="178">
        <v>0</v>
      </c>
      <c r="AE308" s="178">
        <v>0</v>
      </c>
      <c r="AF308" s="178">
        <v>0</v>
      </c>
      <c r="AG308" s="178">
        <v>0</v>
      </c>
      <c r="AH308" s="178">
        <v>0</v>
      </c>
      <c r="AI308" s="178">
        <v>0</v>
      </c>
      <c r="AJ308" s="178"/>
      <c r="AK308" s="178"/>
      <c r="AL308" s="178"/>
    </row>
    <row r="309" spans="1:38" ht="16.350000000000001" customHeight="1">
      <c r="A309" s="177" t="s">
        <v>664</v>
      </c>
      <c r="B309" s="178">
        <v>0</v>
      </c>
      <c r="C309" s="178">
        <v>0</v>
      </c>
      <c r="D309" s="178">
        <v>0</v>
      </c>
      <c r="E309" s="178">
        <v>0</v>
      </c>
      <c r="F309" s="178">
        <v>0</v>
      </c>
      <c r="G309" s="178">
        <v>0</v>
      </c>
      <c r="H309" s="178">
        <v>0</v>
      </c>
      <c r="I309" s="178">
        <v>0</v>
      </c>
      <c r="J309" s="178">
        <v>0</v>
      </c>
      <c r="K309" s="178">
        <v>0</v>
      </c>
      <c r="L309" s="178">
        <v>0</v>
      </c>
      <c r="M309" s="178">
        <v>0</v>
      </c>
      <c r="N309" s="178">
        <v>0</v>
      </c>
      <c r="O309" s="178">
        <v>0</v>
      </c>
      <c r="P309" s="178">
        <v>0</v>
      </c>
      <c r="Q309" s="178">
        <v>0</v>
      </c>
      <c r="R309" s="178">
        <v>0</v>
      </c>
      <c r="S309" s="178">
        <v>0</v>
      </c>
      <c r="T309" s="178">
        <v>0</v>
      </c>
      <c r="U309" s="178">
        <v>0</v>
      </c>
      <c r="V309" s="178">
        <v>0</v>
      </c>
      <c r="W309" s="178">
        <v>0</v>
      </c>
      <c r="X309" s="178">
        <v>0</v>
      </c>
      <c r="Y309" s="178">
        <v>0</v>
      </c>
      <c r="Z309" s="178">
        <v>0</v>
      </c>
      <c r="AA309" s="178">
        <v>0</v>
      </c>
      <c r="AB309" s="178">
        <v>0</v>
      </c>
      <c r="AC309" s="178">
        <v>0</v>
      </c>
      <c r="AD309" s="178">
        <v>0</v>
      </c>
      <c r="AE309" s="178">
        <v>0</v>
      </c>
      <c r="AF309" s="178">
        <v>0</v>
      </c>
      <c r="AG309" s="178">
        <v>0</v>
      </c>
      <c r="AH309" s="178">
        <v>0</v>
      </c>
      <c r="AI309" s="178">
        <v>0</v>
      </c>
      <c r="AJ309" s="178"/>
      <c r="AK309" s="178"/>
      <c r="AL309" s="178"/>
    </row>
    <row r="310" spans="1:38" ht="16.350000000000001" customHeight="1">
      <c r="A310" s="177" t="s">
        <v>665</v>
      </c>
      <c r="B310" s="178">
        <v>0</v>
      </c>
      <c r="C310" s="178">
        <v>0</v>
      </c>
      <c r="D310" s="178">
        <v>0</v>
      </c>
      <c r="E310" s="178">
        <v>0</v>
      </c>
      <c r="F310" s="178">
        <v>0</v>
      </c>
      <c r="G310" s="178">
        <v>0</v>
      </c>
      <c r="H310" s="178">
        <v>0</v>
      </c>
      <c r="I310" s="178">
        <v>0</v>
      </c>
      <c r="J310" s="178">
        <v>0</v>
      </c>
      <c r="K310" s="178">
        <v>0</v>
      </c>
      <c r="L310" s="178">
        <v>0</v>
      </c>
      <c r="M310" s="178">
        <v>0</v>
      </c>
      <c r="N310" s="178">
        <v>0</v>
      </c>
      <c r="O310" s="178">
        <v>0</v>
      </c>
      <c r="P310" s="178">
        <v>0</v>
      </c>
      <c r="Q310" s="178">
        <v>0</v>
      </c>
      <c r="R310" s="178">
        <v>0</v>
      </c>
      <c r="S310" s="178">
        <v>0</v>
      </c>
      <c r="T310" s="178">
        <v>0</v>
      </c>
      <c r="U310" s="178">
        <v>0</v>
      </c>
      <c r="V310" s="178">
        <v>0</v>
      </c>
      <c r="W310" s="178">
        <v>0</v>
      </c>
      <c r="X310" s="178">
        <v>0</v>
      </c>
      <c r="Y310" s="178">
        <v>0</v>
      </c>
      <c r="Z310" s="178">
        <v>0</v>
      </c>
      <c r="AA310" s="178">
        <v>0</v>
      </c>
      <c r="AB310" s="178">
        <v>0</v>
      </c>
      <c r="AC310" s="178">
        <v>0</v>
      </c>
      <c r="AD310" s="178">
        <v>0</v>
      </c>
      <c r="AE310" s="178">
        <v>0</v>
      </c>
      <c r="AF310" s="178">
        <v>0</v>
      </c>
      <c r="AG310" s="178">
        <v>0</v>
      </c>
      <c r="AH310" s="178">
        <v>0</v>
      </c>
      <c r="AI310" s="178">
        <v>0</v>
      </c>
      <c r="AJ310" s="178"/>
      <c r="AK310" s="178"/>
      <c r="AL310" s="178"/>
    </row>
    <row r="311" spans="1:38" ht="16.350000000000001" customHeight="1">
      <c r="A311" s="177" t="s">
        <v>666</v>
      </c>
      <c r="B311" s="178">
        <v>0</v>
      </c>
      <c r="C311" s="178">
        <v>0</v>
      </c>
      <c r="D311" s="178">
        <v>0</v>
      </c>
      <c r="E311" s="178">
        <v>0</v>
      </c>
      <c r="F311" s="178">
        <v>0</v>
      </c>
      <c r="G311" s="178">
        <v>0</v>
      </c>
      <c r="H311" s="178">
        <v>0</v>
      </c>
      <c r="I311" s="178">
        <v>0</v>
      </c>
      <c r="J311" s="178">
        <v>0</v>
      </c>
      <c r="K311" s="178">
        <v>0</v>
      </c>
      <c r="L311" s="178">
        <v>0</v>
      </c>
      <c r="M311" s="178">
        <v>0</v>
      </c>
      <c r="N311" s="178">
        <v>0</v>
      </c>
      <c r="O311" s="178">
        <v>0</v>
      </c>
      <c r="P311" s="178">
        <v>0</v>
      </c>
      <c r="Q311" s="178">
        <v>0</v>
      </c>
      <c r="R311" s="178">
        <v>0</v>
      </c>
      <c r="S311" s="178">
        <v>0</v>
      </c>
      <c r="T311" s="178">
        <v>0</v>
      </c>
      <c r="U311" s="178">
        <v>0</v>
      </c>
      <c r="V311" s="178">
        <v>0</v>
      </c>
      <c r="W311" s="178">
        <v>0</v>
      </c>
      <c r="X311" s="178">
        <v>0</v>
      </c>
      <c r="Y311" s="178">
        <v>0</v>
      </c>
      <c r="Z311" s="178">
        <v>0</v>
      </c>
      <c r="AA311" s="178">
        <v>0</v>
      </c>
      <c r="AB311" s="178">
        <v>0</v>
      </c>
      <c r="AC311" s="178">
        <v>0</v>
      </c>
      <c r="AD311" s="178">
        <v>0</v>
      </c>
      <c r="AE311" s="178">
        <v>0</v>
      </c>
      <c r="AF311" s="178">
        <v>0</v>
      </c>
      <c r="AG311" s="178">
        <v>0</v>
      </c>
      <c r="AH311" s="178">
        <v>0</v>
      </c>
      <c r="AI311" s="178">
        <v>0</v>
      </c>
      <c r="AJ311" s="178"/>
      <c r="AK311" s="178"/>
      <c r="AL311" s="178"/>
    </row>
    <row r="312" spans="1:38" ht="16.350000000000001" customHeight="1">
      <c r="A312" s="177" t="s">
        <v>667</v>
      </c>
      <c r="B312" s="178">
        <v>0</v>
      </c>
      <c r="C312" s="178">
        <v>0</v>
      </c>
      <c r="D312" s="178">
        <v>0</v>
      </c>
      <c r="E312" s="178">
        <v>0</v>
      </c>
      <c r="F312" s="178">
        <v>0</v>
      </c>
      <c r="G312" s="178">
        <v>0</v>
      </c>
      <c r="H312" s="178">
        <v>0</v>
      </c>
      <c r="I312" s="178">
        <v>0</v>
      </c>
      <c r="J312" s="178">
        <v>0</v>
      </c>
      <c r="K312" s="178">
        <v>0</v>
      </c>
      <c r="L312" s="178">
        <v>0</v>
      </c>
      <c r="M312" s="178">
        <v>0</v>
      </c>
      <c r="N312" s="178">
        <v>0</v>
      </c>
      <c r="O312" s="178">
        <v>0</v>
      </c>
      <c r="P312" s="178">
        <v>0</v>
      </c>
      <c r="Q312" s="178">
        <v>0</v>
      </c>
      <c r="R312" s="178">
        <v>0</v>
      </c>
      <c r="S312" s="178">
        <v>0</v>
      </c>
      <c r="T312" s="178">
        <v>0</v>
      </c>
      <c r="U312" s="178">
        <v>0</v>
      </c>
      <c r="V312" s="178">
        <v>0</v>
      </c>
      <c r="W312" s="178">
        <v>0</v>
      </c>
      <c r="X312" s="178">
        <v>0</v>
      </c>
      <c r="Y312" s="178">
        <v>0</v>
      </c>
      <c r="Z312" s="178">
        <v>0</v>
      </c>
      <c r="AA312" s="178">
        <v>0</v>
      </c>
      <c r="AB312" s="178">
        <v>0</v>
      </c>
      <c r="AC312" s="178">
        <v>0</v>
      </c>
      <c r="AD312" s="178">
        <v>0</v>
      </c>
      <c r="AE312" s="178">
        <v>0</v>
      </c>
      <c r="AF312" s="178">
        <v>0</v>
      </c>
      <c r="AG312" s="178">
        <v>0</v>
      </c>
      <c r="AH312" s="178">
        <v>0</v>
      </c>
      <c r="AI312" s="178">
        <v>0</v>
      </c>
      <c r="AJ312" s="178"/>
      <c r="AK312" s="178"/>
      <c r="AL312" s="178"/>
    </row>
    <row r="313" spans="1:38" ht="16.350000000000001" customHeight="1">
      <c r="A313" s="177" t="s">
        <v>668</v>
      </c>
      <c r="B313" s="178">
        <v>0</v>
      </c>
      <c r="C313" s="178">
        <v>0</v>
      </c>
      <c r="D313" s="178">
        <v>0</v>
      </c>
      <c r="E313" s="178">
        <v>0</v>
      </c>
      <c r="F313" s="178">
        <v>0</v>
      </c>
      <c r="G313" s="178">
        <v>0</v>
      </c>
      <c r="H313" s="178">
        <v>0</v>
      </c>
      <c r="I313" s="178">
        <v>0</v>
      </c>
      <c r="J313" s="178">
        <v>0</v>
      </c>
      <c r="K313" s="178">
        <v>0</v>
      </c>
      <c r="L313" s="178">
        <v>0</v>
      </c>
      <c r="M313" s="178">
        <v>0</v>
      </c>
      <c r="N313" s="178">
        <v>0</v>
      </c>
      <c r="O313" s="178">
        <v>0</v>
      </c>
      <c r="P313" s="178">
        <v>0</v>
      </c>
      <c r="Q313" s="178">
        <v>0</v>
      </c>
      <c r="R313" s="178">
        <v>0</v>
      </c>
      <c r="S313" s="178">
        <v>0</v>
      </c>
      <c r="T313" s="178">
        <v>0</v>
      </c>
      <c r="U313" s="178">
        <v>0</v>
      </c>
      <c r="V313" s="178">
        <v>0</v>
      </c>
      <c r="W313" s="178">
        <v>0</v>
      </c>
      <c r="X313" s="178">
        <v>0</v>
      </c>
      <c r="Y313" s="178">
        <v>0</v>
      </c>
      <c r="Z313" s="178">
        <v>0</v>
      </c>
      <c r="AA313" s="178">
        <v>0</v>
      </c>
      <c r="AB313" s="178">
        <v>0</v>
      </c>
      <c r="AC313" s="178">
        <v>0</v>
      </c>
      <c r="AD313" s="178">
        <v>0</v>
      </c>
      <c r="AE313" s="178">
        <v>0</v>
      </c>
      <c r="AF313" s="178">
        <v>0</v>
      </c>
      <c r="AG313" s="178">
        <v>0</v>
      </c>
      <c r="AH313" s="178">
        <v>0</v>
      </c>
      <c r="AI313" s="178">
        <v>0</v>
      </c>
      <c r="AJ313" s="178"/>
      <c r="AK313" s="178"/>
      <c r="AL313" s="178"/>
    </row>
    <row r="314" spans="1:38" ht="16.350000000000001" customHeight="1">
      <c r="A314" s="177" t="s">
        <v>669</v>
      </c>
      <c r="B314" s="178">
        <v>0</v>
      </c>
      <c r="C314" s="178">
        <v>0</v>
      </c>
      <c r="D314" s="178">
        <v>0</v>
      </c>
      <c r="E314" s="178">
        <v>0</v>
      </c>
      <c r="F314" s="178">
        <v>0</v>
      </c>
      <c r="G314" s="178">
        <v>0</v>
      </c>
      <c r="H314" s="178">
        <v>0</v>
      </c>
      <c r="I314" s="178">
        <v>0</v>
      </c>
      <c r="J314" s="178">
        <v>0</v>
      </c>
      <c r="K314" s="178">
        <v>0</v>
      </c>
      <c r="L314" s="178">
        <v>0</v>
      </c>
      <c r="M314" s="178">
        <v>0</v>
      </c>
      <c r="N314" s="178">
        <v>0</v>
      </c>
      <c r="O314" s="178">
        <v>0</v>
      </c>
      <c r="P314" s="178">
        <v>0</v>
      </c>
      <c r="Q314" s="178">
        <v>0</v>
      </c>
      <c r="R314" s="178">
        <v>0</v>
      </c>
      <c r="S314" s="178">
        <v>0</v>
      </c>
      <c r="T314" s="178">
        <v>0</v>
      </c>
      <c r="U314" s="178">
        <v>0</v>
      </c>
      <c r="V314" s="178">
        <v>0</v>
      </c>
      <c r="W314" s="178">
        <v>0</v>
      </c>
      <c r="X314" s="178">
        <v>0</v>
      </c>
      <c r="Y314" s="178">
        <v>0</v>
      </c>
      <c r="Z314" s="178">
        <v>0</v>
      </c>
      <c r="AA314" s="178">
        <v>0</v>
      </c>
      <c r="AB314" s="178">
        <v>0</v>
      </c>
      <c r="AC314" s="178">
        <v>0</v>
      </c>
      <c r="AD314" s="178">
        <v>0</v>
      </c>
      <c r="AE314" s="178">
        <v>0</v>
      </c>
      <c r="AF314" s="178">
        <v>0</v>
      </c>
      <c r="AG314" s="178">
        <v>0</v>
      </c>
      <c r="AH314" s="178">
        <v>0</v>
      </c>
      <c r="AI314" s="178">
        <v>0</v>
      </c>
      <c r="AJ314" s="178"/>
      <c r="AK314" s="178"/>
      <c r="AL314" s="178"/>
    </row>
    <row r="315" spans="1:38" ht="16.350000000000001" customHeight="1">
      <c r="A315" s="177" t="s">
        <v>670</v>
      </c>
      <c r="B315" s="178">
        <v>0</v>
      </c>
      <c r="C315" s="178">
        <v>0</v>
      </c>
      <c r="D315" s="178">
        <v>0</v>
      </c>
      <c r="E315" s="178">
        <v>0</v>
      </c>
      <c r="F315" s="178">
        <v>0</v>
      </c>
      <c r="G315" s="178">
        <v>0</v>
      </c>
      <c r="H315" s="178">
        <v>0</v>
      </c>
      <c r="I315" s="178">
        <v>0</v>
      </c>
      <c r="J315" s="178">
        <v>0</v>
      </c>
      <c r="K315" s="178">
        <v>0</v>
      </c>
      <c r="L315" s="178">
        <v>0</v>
      </c>
      <c r="M315" s="178">
        <v>0</v>
      </c>
      <c r="N315" s="178">
        <v>0</v>
      </c>
      <c r="O315" s="178">
        <v>0</v>
      </c>
      <c r="P315" s="178">
        <v>0</v>
      </c>
      <c r="Q315" s="178">
        <v>0</v>
      </c>
      <c r="R315" s="178">
        <v>0</v>
      </c>
      <c r="S315" s="178">
        <v>0</v>
      </c>
      <c r="T315" s="178">
        <v>0</v>
      </c>
      <c r="U315" s="178">
        <v>0</v>
      </c>
      <c r="V315" s="178">
        <v>0</v>
      </c>
      <c r="W315" s="178">
        <v>0</v>
      </c>
      <c r="X315" s="178">
        <v>0</v>
      </c>
      <c r="Y315" s="178">
        <v>0</v>
      </c>
      <c r="Z315" s="178">
        <v>0</v>
      </c>
      <c r="AA315" s="178">
        <v>0</v>
      </c>
      <c r="AB315" s="178">
        <v>0</v>
      </c>
      <c r="AC315" s="178">
        <v>0</v>
      </c>
      <c r="AD315" s="178">
        <v>0</v>
      </c>
      <c r="AE315" s="178">
        <v>0</v>
      </c>
      <c r="AF315" s="178">
        <v>0</v>
      </c>
      <c r="AG315" s="178">
        <v>0</v>
      </c>
      <c r="AH315" s="178">
        <v>0</v>
      </c>
      <c r="AI315" s="178">
        <v>0</v>
      </c>
      <c r="AJ315" s="178"/>
      <c r="AK315" s="178"/>
      <c r="AL315" s="178"/>
    </row>
    <row r="316" spans="1:38" ht="16.350000000000001" customHeight="1">
      <c r="A316" s="177" t="s">
        <v>671</v>
      </c>
      <c r="B316" s="178">
        <v>0</v>
      </c>
      <c r="C316" s="178">
        <v>0</v>
      </c>
      <c r="D316" s="178">
        <v>0</v>
      </c>
      <c r="E316" s="178">
        <v>0</v>
      </c>
      <c r="F316" s="178">
        <v>0</v>
      </c>
      <c r="G316" s="178">
        <v>0</v>
      </c>
      <c r="H316" s="178">
        <v>0</v>
      </c>
      <c r="I316" s="178">
        <v>0</v>
      </c>
      <c r="J316" s="178">
        <v>0</v>
      </c>
      <c r="K316" s="178">
        <v>0</v>
      </c>
      <c r="L316" s="178">
        <v>0</v>
      </c>
      <c r="M316" s="178">
        <v>0</v>
      </c>
      <c r="N316" s="178">
        <v>0</v>
      </c>
      <c r="O316" s="178">
        <v>0</v>
      </c>
      <c r="P316" s="178">
        <v>0</v>
      </c>
      <c r="Q316" s="178">
        <v>0</v>
      </c>
      <c r="R316" s="178">
        <v>0</v>
      </c>
      <c r="S316" s="178">
        <v>0</v>
      </c>
      <c r="T316" s="178">
        <v>0</v>
      </c>
      <c r="U316" s="178">
        <v>0</v>
      </c>
      <c r="V316" s="178">
        <v>0</v>
      </c>
      <c r="W316" s="178">
        <v>0</v>
      </c>
      <c r="X316" s="178">
        <v>0</v>
      </c>
      <c r="Y316" s="178">
        <v>0</v>
      </c>
      <c r="Z316" s="178">
        <v>0</v>
      </c>
      <c r="AA316" s="178">
        <v>0</v>
      </c>
      <c r="AB316" s="178">
        <v>0</v>
      </c>
      <c r="AC316" s="178">
        <v>0</v>
      </c>
      <c r="AD316" s="178">
        <v>0</v>
      </c>
      <c r="AE316" s="178">
        <v>0</v>
      </c>
      <c r="AF316" s="178">
        <v>0</v>
      </c>
      <c r="AG316" s="178">
        <v>0</v>
      </c>
      <c r="AH316" s="178">
        <v>0</v>
      </c>
      <c r="AI316" s="178">
        <v>0</v>
      </c>
      <c r="AJ316" s="178"/>
      <c r="AK316" s="178"/>
      <c r="AL316" s="178"/>
    </row>
    <row r="317" spans="1:38" ht="16.350000000000001" customHeight="1">
      <c r="A317" s="177" t="s">
        <v>672</v>
      </c>
      <c r="B317" s="178">
        <v>0</v>
      </c>
      <c r="C317" s="178">
        <v>0</v>
      </c>
      <c r="D317" s="178">
        <v>0</v>
      </c>
      <c r="E317" s="178">
        <v>0</v>
      </c>
      <c r="F317" s="178">
        <v>0</v>
      </c>
      <c r="G317" s="178">
        <v>0</v>
      </c>
      <c r="H317" s="178">
        <v>0</v>
      </c>
      <c r="I317" s="178">
        <v>0</v>
      </c>
      <c r="J317" s="178">
        <v>0</v>
      </c>
      <c r="K317" s="178">
        <v>0</v>
      </c>
      <c r="L317" s="178">
        <v>0</v>
      </c>
      <c r="M317" s="178">
        <v>0</v>
      </c>
      <c r="N317" s="178">
        <v>0</v>
      </c>
      <c r="O317" s="178">
        <v>0</v>
      </c>
      <c r="P317" s="178">
        <v>0</v>
      </c>
      <c r="Q317" s="178">
        <v>0</v>
      </c>
      <c r="R317" s="178">
        <v>0</v>
      </c>
      <c r="S317" s="178">
        <v>0</v>
      </c>
      <c r="T317" s="178">
        <v>0</v>
      </c>
      <c r="U317" s="178">
        <v>0</v>
      </c>
      <c r="V317" s="178">
        <v>0</v>
      </c>
      <c r="W317" s="178">
        <v>0</v>
      </c>
      <c r="X317" s="178">
        <v>0</v>
      </c>
      <c r="Y317" s="178">
        <v>0</v>
      </c>
      <c r="Z317" s="178">
        <v>0</v>
      </c>
      <c r="AA317" s="178">
        <v>0</v>
      </c>
      <c r="AB317" s="178">
        <v>0</v>
      </c>
      <c r="AC317" s="178">
        <v>0</v>
      </c>
      <c r="AD317" s="178">
        <v>0</v>
      </c>
      <c r="AE317" s="178">
        <v>0</v>
      </c>
      <c r="AF317" s="178">
        <v>0</v>
      </c>
      <c r="AG317" s="178">
        <v>0</v>
      </c>
      <c r="AH317" s="178">
        <v>0</v>
      </c>
      <c r="AI317" s="178">
        <v>0</v>
      </c>
      <c r="AJ317" s="178"/>
      <c r="AK317" s="178"/>
      <c r="AL317" s="178"/>
    </row>
    <row r="318" spans="1:38" ht="16.350000000000001" customHeight="1">
      <c r="A318" s="177" t="s">
        <v>673</v>
      </c>
      <c r="B318" s="178">
        <v>0</v>
      </c>
      <c r="C318" s="178">
        <v>0</v>
      </c>
      <c r="D318" s="178">
        <v>0</v>
      </c>
      <c r="E318" s="178">
        <v>0</v>
      </c>
      <c r="F318" s="178">
        <v>0</v>
      </c>
      <c r="G318" s="178">
        <v>0</v>
      </c>
      <c r="H318" s="178">
        <v>0</v>
      </c>
      <c r="I318" s="178">
        <v>0</v>
      </c>
      <c r="J318" s="178">
        <v>0</v>
      </c>
      <c r="K318" s="178">
        <v>0</v>
      </c>
      <c r="L318" s="178">
        <v>0</v>
      </c>
      <c r="M318" s="178">
        <v>0</v>
      </c>
      <c r="N318" s="178">
        <v>0</v>
      </c>
      <c r="O318" s="178">
        <v>0</v>
      </c>
      <c r="P318" s="178">
        <v>0</v>
      </c>
      <c r="Q318" s="178">
        <v>0</v>
      </c>
      <c r="R318" s="178">
        <v>0</v>
      </c>
      <c r="S318" s="178">
        <v>0</v>
      </c>
      <c r="T318" s="178">
        <v>0</v>
      </c>
      <c r="U318" s="178">
        <v>0</v>
      </c>
      <c r="V318" s="178">
        <v>0</v>
      </c>
      <c r="W318" s="178">
        <v>0</v>
      </c>
      <c r="X318" s="178">
        <v>0</v>
      </c>
      <c r="Y318" s="178">
        <v>0</v>
      </c>
      <c r="Z318" s="178">
        <v>0</v>
      </c>
      <c r="AA318" s="178">
        <v>0</v>
      </c>
      <c r="AB318" s="178">
        <v>0</v>
      </c>
      <c r="AC318" s="178">
        <v>0</v>
      </c>
      <c r="AD318" s="178">
        <v>0</v>
      </c>
      <c r="AE318" s="178">
        <v>0</v>
      </c>
      <c r="AF318" s="178">
        <v>0</v>
      </c>
      <c r="AG318" s="178">
        <v>0</v>
      </c>
      <c r="AH318" s="178">
        <v>0</v>
      </c>
      <c r="AI318" s="178">
        <v>0</v>
      </c>
      <c r="AJ318" s="178"/>
      <c r="AK318" s="178"/>
      <c r="AL318" s="178"/>
    </row>
    <row r="319" spans="1:38" ht="16.350000000000001" customHeight="1">
      <c r="A319" s="177" t="s">
        <v>674</v>
      </c>
      <c r="B319" s="178">
        <v>0</v>
      </c>
      <c r="C319" s="178">
        <v>0</v>
      </c>
      <c r="D319" s="178">
        <v>0</v>
      </c>
      <c r="E319" s="178">
        <v>0</v>
      </c>
      <c r="F319" s="178">
        <v>0</v>
      </c>
      <c r="G319" s="178">
        <v>0</v>
      </c>
      <c r="H319" s="178">
        <v>0</v>
      </c>
      <c r="I319" s="178">
        <v>0</v>
      </c>
      <c r="J319" s="178">
        <v>0</v>
      </c>
      <c r="K319" s="178">
        <v>0</v>
      </c>
      <c r="L319" s="178">
        <v>0</v>
      </c>
      <c r="M319" s="178">
        <v>0</v>
      </c>
      <c r="N319" s="178">
        <v>0</v>
      </c>
      <c r="O319" s="178">
        <v>0</v>
      </c>
      <c r="P319" s="178">
        <v>0</v>
      </c>
      <c r="Q319" s="178">
        <v>0</v>
      </c>
      <c r="R319" s="178">
        <v>0</v>
      </c>
      <c r="S319" s="178">
        <v>0</v>
      </c>
      <c r="T319" s="178">
        <v>0</v>
      </c>
      <c r="U319" s="178">
        <v>0</v>
      </c>
      <c r="V319" s="178">
        <v>0</v>
      </c>
      <c r="W319" s="178">
        <v>0</v>
      </c>
      <c r="X319" s="178">
        <v>0</v>
      </c>
      <c r="Y319" s="178">
        <v>0</v>
      </c>
      <c r="Z319" s="178">
        <v>0</v>
      </c>
      <c r="AA319" s="178">
        <v>0</v>
      </c>
      <c r="AB319" s="178">
        <v>0</v>
      </c>
      <c r="AC319" s="178">
        <v>0</v>
      </c>
      <c r="AD319" s="178">
        <v>0</v>
      </c>
      <c r="AE319" s="178">
        <v>0</v>
      </c>
      <c r="AF319" s="178">
        <v>0</v>
      </c>
      <c r="AG319" s="178">
        <v>0</v>
      </c>
      <c r="AH319" s="178">
        <v>0</v>
      </c>
      <c r="AI319" s="178">
        <v>0</v>
      </c>
      <c r="AJ319" s="178"/>
      <c r="AK319" s="178"/>
      <c r="AL319" s="178"/>
    </row>
    <row r="320" spans="1:38" ht="16.350000000000001" customHeight="1">
      <c r="A320" s="177" t="s">
        <v>675</v>
      </c>
      <c r="B320" s="178">
        <v>0</v>
      </c>
      <c r="C320" s="178">
        <v>0</v>
      </c>
      <c r="D320" s="178">
        <v>0</v>
      </c>
      <c r="E320" s="178">
        <v>0</v>
      </c>
      <c r="F320" s="178">
        <v>0</v>
      </c>
      <c r="G320" s="178">
        <v>0</v>
      </c>
      <c r="H320" s="178">
        <v>0</v>
      </c>
      <c r="I320" s="178">
        <v>0</v>
      </c>
      <c r="J320" s="178">
        <v>0</v>
      </c>
      <c r="K320" s="178">
        <v>0</v>
      </c>
      <c r="L320" s="178">
        <v>0</v>
      </c>
      <c r="M320" s="178">
        <v>0</v>
      </c>
      <c r="N320" s="178">
        <v>0</v>
      </c>
      <c r="O320" s="178">
        <v>0</v>
      </c>
      <c r="P320" s="178">
        <v>0</v>
      </c>
      <c r="Q320" s="178">
        <v>0</v>
      </c>
      <c r="R320" s="178">
        <v>0</v>
      </c>
      <c r="S320" s="178">
        <v>0</v>
      </c>
      <c r="T320" s="178">
        <v>0</v>
      </c>
      <c r="U320" s="178">
        <v>0</v>
      </c>
      <c r="V320" s="178">
        <v>0</v>
      </c>
      <c r="W320" s="178">
        <v>0</v>
      </c>
      <c r="X320" s="178">
        <v>0</v>
      </c>
      <c r="Y320" s="178">
        <v>0</v>
      </c>
      <c r="Z320" s="178">
        <v>0</v>
      </c>
      <c r="AA320" s="178">
        <v>0</v>
      </c>
      <c r="AB320" s="178">
        <v>0</v>
      </c>
      <c r="AC320" s="178">
        <v>0</v>
      </c>
      <c r="AD320" s="178">
        <v>0</v>
      </c>
      <c r="AE320" s="178">
        <v>0</v>
      </c>
      <c r="AF320" s="178">
        <v>0</v>
      </c>
      <c r="AG320" s="178">
        <v>0</v>
      </c>
      <c r="AH320" s="178">
        <v>0</v>
      </c>
      <c r="AI320" s="178">
        <v>0</v>
      </c>
      <c r="AJ320" s="178"/>
      <c r="AK320" s="178"/>
      <c r="AL320" s="178"/>
    </row>
    <row r="321" spans="1:38" ht="16.350000000000001" customHeight="1">
      <c r="A321" s="177" t="s">
        <v>676</v>
      </c>
      <c r="B321" s="178">
        <v>0</v>
      </c>
      <c r="C321" s="178">
        <v>0</v>
      </c>
      <c r="D321" s="178">
        <v>0</v>
      </c>
      <c r="E321" s="178">
        <v>0</v>
      </c>
      <c r="F321" s="178">
        <v>0</v>
      </c>
      <c r="G321" s="178">
        <v>0</v>
      </c>
      <c r="H321" s="178">
        <v>0</v>
      </c>
      <c r="I321" s="178">
        <v>0</v>
      </c>
      <c r="J321" s="178">
        <v>0</v>
      </c>
      <c r="K321" s="178">
        <v>0</v>
      </c>
      <c r="L321" s="178">
        <v>0</v>
      </c>
      <c r="M321" s="178">
        <v>0</v>
      </c>
      <c r="N321" s="178">
        <v>0</v>
      </c>
      <c r="O321" s="178">
        <v>0</v>
      </c>
      <c r="P321" s="178">
        <v>0</v>
      </c>
      <c r="Q321" s="178">
        <v>0</v>
      </c>
      <c r="R321" s="178">
        <v>0</v>
      </c>
      <c r="S321" s="178">
        <v>0</v>
      </c>
      <c r="T321" s="178">
        <v>0</v>
      </c>
      <c r="U321" s="178">
        <v>0</v>
      </c>
      <c r="V321" s="178">
        <v>0</v>
      </c>
      <c r="W321" s="178">
        <v>0</v>
      </c>
      <c r="X321" s="178">
        <v>0</v>
      </c>
      <c r="Y321" s="178">
        <v>0</v>
      </c>
      <c r="Z321" s="178">
        <v>0</v>
      </c>
      <c r="AA321" s="178">
        <v>0</v>
      </c>
      <c r="AB321" s="178">
        <v>0</v>
      </c>
      <c r="AC321" s="178">
        <v>0</v>
      </c>
      <c r="AD321" s="178">
        <v>0</v>
      </c>
      <c r="AE321" s="178">
        <v>0</v>
      </c>
      <c r="AF321" s="178">
        <v>0</v>
      </c>
      <c r="AG321" s="178">
        <v>0</v>
      </c>
      <c r="AH321" s="178">
        <v>0</v>
      </c>
      <c r="AI321" s="178">
        <v>0</v>
      </c>
      <c r="AJ321" s="178"/>
      <c r="AK321" s="178"/>
      <c r="AL321" s="178"/>
    </row>
    <row r="322" spans="1:38" ht="16.350000000000001" customHeight="1">
      <c r="A322" s="177" t="s">
        <v>677</v>
      </c>
      <c r="B322" s="178">
        <v>0</v>
      </c>
      <c r="C322" s="178">
        <v>0</v>
      </c>
      <c r="D322" s="178">
        <v>0</v>
      </c>
      <c r="E322" s="178">
        <v>0</v>
      </c>
      <c r="F322" s="178">
        <v>0</v>
      </c>
      <c r="G322" s="178">
        <v>0</v>
      </c>
      <c r="H322" s="178">
        <v>0</v>
      </c>
      <c r="I322" s="178">
        <v>0</v>
      </c>
      <c r="J322" s="178">
        <v>0</v>
      </c>
      <c r="K322" s="178">
        <v>0</v>
      </c>
      <c r="L322" s="178">
        <v>0</v>
      </c>
      <c r="M322" s="178">
        <v>0</v>
      </c>
      <c r="N322" s="178">
        <v>0</v>
      </c>
      <c r="O322" s="178">
        <v>0</v>
      </c>
      <c r="P322" s="178">
        <v>0</v>
      </c>
      <c r="Q322" s="178">
        <v>0</v>
      </c>
      <c r="R322" s="178">
        <v>0</v>
      </c>
      <c r="S322" s="178">
        <v>0</v>
      </c>
      <c r="T322" s="178">
        <v>0</v>
      </c>
      <c r="U322" s="178">
        <v>0</v>
      </c>
      <c r="V322" s="178">
        <v>0</v>
      </c>
      <c r="W322" s="178">
        <v>0</v>
      </c>
      <c r="X322" s="178">
        <v>0</v>
      </c>
      <c r="Y322" s="178">
        <v>0</v>
      </c>
      <c r="Z322" s="178">
        <v>0</v>
      </c>
      <c r="AA322" s="178">
        <v>0</v>
      </c>
      <c r="AB322" s="178">
        <v>0</v>
      </c>
      <c r="AC322" s="178">
        <v>0</v>
      </c>
      <c r="AD322" s="178">
        <v>0</v>
      </c>
      <c r="AE322" s="178">
        <v>0</v>
      </c>
      <c r="AF322" s="178">
        <v>0</v>
      </c>
      <c r="AG322" s="178">
        <v>0</v>
      </c>
      <c r="AH322" s="178">
        <v>0</v>
      </c>
      <c r="AI322" s="178">
        <v>0</v>
      </c>
      <c r="AJ322" s="178"/>
      <c r="AK322" s="178"/>
      <c r="AL322" s="178"/>
    </row>
    <row r="323" spans="1:38" ht="16.350000000000001" customHeight="1">
      <c r="A323" s="177" t="s">
        <v>678</v>
      </c>
      <c r="B323" s="178">
        <v>0</v>
      </c>
      <c r="C323" s="178">
        <v>0</v>
      </c>
      <c r="D323" s="178">
        <v>0</v>
      </c>
      <c r="E323" s="178">
        <v>0</v>
      </c>
      <c r="F323" s="178">
        <v>0</v>
      </c>
      <c r="G323" s="178">
        <v>0</v>
      </c>
      <c r="H323" s="178">
        <v>0</v>
      </c>
      <c r="I323" s="178">
        <v>0</v>
      </c>
      <c r="J323" s="178">
        <v>0</v>
      </c>
      <c r="K323" s="178">
        <v>0</v>
      </c>
      <c r="L323" s="178">
        <v>0</v>
      </c>
      <c r="M323" s="178">
        <v>0</v>
      </c>
      <c r="N323" s="178">
        <v>0</v>
      </c>
      <c r="O323" s="178">
        <v>0</v>
      </c>
      <c r="P323" s="178">
        <v>0</v>
      </c>
      <c r="Q323" s="178">
        <v>0</v>
      </c>
      <c r="R323" s="178">
        <v>0</v>
      </c>
      <c r="S323" s="178">
        <v>0</v>
      </c>
      <c r="T323" s="178">
        <v>0</v>
      </c>
      <c r="U323" s="178">
        <v>0</v>
      </c>
      <c r="V323" s="178">
        <v>0</v>
      </c>
      <c r="W323" s="178">
        <v>0</v>
      </c>
      <c r="X323" s="178">
        <v>0</v>
      </c>
      <c r="Y323" s="178">
        <v>0</v>
      </c>
      <c r="Z323" s="178">
        <v>0</v>
      </c>
      <c r="AA323" s="178">
        <v>0</v>
      </c>
      <c r="AB323" s="178">
        <v>0</v>
      </c>
      <c r="AC323" s="178">
        <v>0</v>
      </c>
      <c r="AD323" s="178">
        <v>0</v>
      </c>
      <c r="AE323" s="178">
        <v>0</v>
      </c>
      <c r="AF323" s="178">
        <v>0</v>
      </c>
      <c r="AG323" s="178">
        <v>0</v>
      </c>
      <c r="AH323" s="178">
        <v>0</v>
      </c>
      <c r="AI323" s="178">
        <v>0</v>
      </c>
      <c r="AJ323" s="178"/>
      <c r="AK323" s="178"/>
      <c r="AL323" s="178"/>
    </row>
    <row r="324" spans="1:38" ht="16.350000000000001" customHeight="1">
      <c r="A324" s="177" t="s">
        <v>679</v>
      </c>
      <c r="B324" s="178">
        <v>0</v>
      </c>
      <c r="C324" s="178">
        <v>0</v>
      </c>
      <c r="D324" s="178">
        <v>0</v>
      </c>
      <c r="E324" s="178">
        <v>0</v>
      </c>
      <c r="F324" s="178">
        <v>0</v>
      </c>
      <c r="G324" s="178">
        <v>0</v>
      </c>
      <c r="H324" s="178">
        <v>0</v>
      </c>
      <c r="I324" s="178">
        <v>0</v>
      </c>
      <c r="J324" s="178">
        <v>0</v>
      </c>
      <c r="K324" s="178">
        <v>0</v>
      </c>
      <c r="L324" s="178">
        <v>0</v>
      </c>
      <c r="M324" s="178">
        <v>0</v>
      </c>
      <c r="N324" s="178">
        <v>0</v>
      </c>
      <c r="O324" s="178">
        <v>0</v>
      </c>
      <c r="P324" s="178">
        <v>0</v>
      </c>
      <c r="Q324" s="178">
        <v>0</v>
      </c>
      <c r="R324" s="178">
        <v>0</v>
      </c>
      <c r="S324" s="178">
        <v>0</v>
      </c>
      <c r="T324" s="178">
        <v>0</v>
      </c>
      <c r="U324" s="178">
        <v>0</v>
      </c>
      <c r="V324" s="178">
        <v>0</v>
      </c>
      <c r="W324" s="178">
        <v>0</v>
      </c>
      <c r="X324" s="178">
        <v>0</v>
      </c>
      <c r="Y324" s="178">
        <v>0</v>
      </c>
      <c r="Z324" s="178">
        <v>0</v>
      </c>
      <c r="AA324" s="178">
        <v>0</v>
      </c>
      <c r="AB324" s="178">
        <v>0</v>
      </c>
      <c r="AC324" s="178">
        <v>0</v>
      </c>
      <c r="AD324" s="178">
        <v>0</v>
      </c>
      <c r="AE324" s="178">
        <v>0</v>
      </c>
      <c r="AF324" s="178">
        <v>0</v>
      </c>
      <c r="AG324" s="178">
        <v>0</v>
      </c>
      <c r="AH324" s="178">
        <v>0</v>
      </c>
      <c r="AI324" s="178">
        <v>0</v>
      </c>
      <c r="AJ324" s="178"/>
      <c r="AK324" s="178"/>
      <c r="AL324" s="178"/>
    </row>
    <row r="325" spans="1:38" ht="16.350000000000001" customHeight="1">
      <c r="A325" s="177" t="s">
        <v>680</v>
      </c>
      <c r="B325" s="178">
        <v>0</v>
      </c>
      <c r="C325" s="178">
        <v>0</v>
      </c>
      <c r="D325" s="178">
        <v>0</v>
      </c>
      <c r="E325" s="178">
        <v>0</v>
      </c>
      <c r="F325" s="178">
        <v>0</v>
      </c>
      <c r="G325" s="178">
        <v>0</v>
      </c>
      <c r="H325" s="178">
        <v>0</v>
      </c>
      <c r="I325" s="178">
        <v>0</v>
      </c>
      <c r="J325" s="178">
        <v>0</v>
      </c>
      <c r="K325" s="178">
        <v>0</v>
      </c>
      <c r="L325" s="178">
        <v>0</v>
      </c>
      <c r="M325" s="178">
        <v>0</v>
      </c>
      <c r="N325" s="178">
        <v>0</v>
      </c>
      <c r="O325" s="178">
        <v>0</v>
      </c>
      <c r="P325" s="178">
        <v>0</v>
      </c>
      <c r="Q325" s="178">
        <v>0</v>
      </c>
      <c r="R325" s="178">
        <v>0</v>
      </c>
      <c r="S325" s="178">
        <v>0</v>
      </c>
      <c r="T325" s="178">
        <v>0</v>
      </c>
      <c r="U325" s="178">
        <v>0</v>
      </c>
      <c r="V325" s="178">
        <v>0</v>
      </c>
      <c r="W325" s="178">
        <v>0</v>
      </c>
      <c r="X325" s="178">
        <v>0</v>
      </c>
      <c r="Y325" s="178">
        <v>0</v>
      </c>
      <c r="Z325" s="178">
        <v>0</v>
      </c>
      <c r="AA325" s="178">
        <v>0</v>
      </c>
      <c r="AB325" s="178">
        <v>0</v>
      </c>
      <c r="AC325" s="178">
        <v>0</v>
      </c>
      <c r="AD325" s="178">
        <v>0</v>
      </c>
      <c r="AE325" s="178">
        <v>0</v>
      </c>
      <c r="AF325" s="178">
        <v>0</v>
      </c>
      <c r="AG325" s="178">
        <v>0</v>
      </c>
      <c r="AH325" s="178">
        <v>0</v>
      </c>
      <c r="AI325" s="178">
        <v>0</v>
      </c>
      <c r="AJ325" s="178"/>
      <c r="AK325" s="178"/>
      <c r="AL325" s="178"/>
    </row>
    <row r="326" spans="1:38" ht="16.350000000000001" customHeight="1">
      <c r="A326" s="177" t="s">
        <v>681</v>
      </c>
      <c r="B326" s="178">
        <v>0</v>
      </c>
      <c r="C326" s="178">
        <v>0</v>
      </c>
      <c r="D326" s="178">
        <v>0</v>
      </c>
      <c r="E326" s="178">
        <v>0</v>
      </c>
      <c r="F326" s="178">
        <v>0</v>
      </c>
      <c r="G326" s="178">
        <v>0</v>
      </c>
      <c r="H326" s="178">
        <v>0</v>
      </c>
      <c r="I326" s="178">
        <v>0</v>
      </c>
      <c r="J326" s="178">
        <v>0</v>
      </c>
      <c r="K326" s="178">
        <v>0</v>
      </c>
      <c r="L326" s="178">
        <v>0</v>
      </c>
      <c r="M326" s="178">
        <v>0</v>
      </c>
      <c r="N326" s="178">
        <v>0</v>
      </c>
      <c r="O326" s="178">
        <v>0</v>
      </c>
      <c r="P326" s="178">
        <v>0</v>
      </c>
      <c r="Q326" s="178">
        <v>0</v>
      </c>
      <c r="R326" s="178">
        <v>0</v>
      </c>
      <c r="S326" s="178">
        <v>0</v>
      </c>
      <c r="T326" s="178">
        <v>0</v>
      </c>
      <c r="U326" s="178">
        <v>0</v>
      </c>
      <c r="V326" s="178">
        <v>0</v>
      </c>
      <c r="W326" s="178">
        <v>0</v>
      </c>
      <c r="X326" s="178">
        <v>0</v>
      </c>
      <c r="Y326" s="178">
        <v>0</v>
      </c>
      <c r="Z326" s="178">
        <v>0</v>
      </c>
      <c r="AA326" s="178">
        <v>0</v>
      </c>
      <c r="AB326" s="178">
        <v>0</v>
      </c>
      <c r="AC326" s="178">
        <v>0</v>
      </c>
      <c r="AD326" s="178">
        <v>0</v>
      </c>
      <c r="AE326" s="178">
        <v>0</v>
      </c>
      <c r="AF326" s="178">
        <v>0</v>
      </c>
      <c r="AG326" s="178">
        <v>0</v>
      </c>
      <c r="AH326" s="178">
        <v>0</v>
      </c>
      <c r="AI326" s="178">
        <v>0</v>
      </c>
      <c r="AJ326" s="178"/>
      <c r="AK326" s="178"/>
      <c r="AL326" s="178"/>
    </row>
    <row r="327" spans="1:38" ht="16.350000000000001" customHeight="1">
      <c r="A327" s="177" t="s">
        <v>682</v>
      </c>
      <c r="B327" s="178">
        <v>0</v>
      </c>
      <c r="C327" s="178">
        <v>0</v>
      </c>
      <c r="D327" s="178">
        <v>0</v>
      </c>
      <c r="E327" s="178">
        <v>0</v>
      </c>
      <c r="F327" s="178">
        <v>0</v>
      </c>
      <c r="G327" s="178">
        <v>0</v>
      </c>
      <c r="H327" s="178">
        <v>0</v>
      </c>
      <c r="I327" s="178">
        <v>0</v>
      </c>
      <c r="J327" s="178">
        <v>0</v>
      </c>
      <c r="K327" s="178">
        <v>0</v>
      </c>
      <c r="L327" s="178">
        <v>0</v>
      </c>
      <c r="M327" s="178">
        <v>0</v>
      </c>
      <c r="N327" s="178">
        <v>0</v>
      </c>
      <c r="O327" s="178">
        <v>0</v>
      </c>
      <c r="P327" s="178">
        <v>0</v>
      </c>
      <c r="Q327" s="178">
        <v>0</v>
      </c>
      <c r="R327" s="178">
        <v>0</v>
      </c>
      <c r="S327" s="178">
        <v>0</v>
      </c>
      <c r="T327" s="178">
        <v>0</v>
      </c>
      <c r="U327" s="178">
        <v>0</v>
      </c>
      <c r="V327" s="178">
        <v>0</v>
      </c>
      <c r="W327" s="178">
        <v>0</v>
      </c>
      <c r="X327" s="178">
        <v>0</v>
      </c>
      <c r="Y327" s="178">
        <v>0</v>
      </c>
      <c r="Z327" s="178">
        <v>0</v>
      </c>
      <c r="AA327" s="178">
        <v>0</v>
      </c>
      <c r="AB327" s="178">
        <v>0</v>
      </c>
      <c r="AC327" s="178">
        <v>0</v>
      </c>
      <c r="AD327" s="178">
        <v>0</v>
      </c>
      <c r="AE327" s="178">
        <v>0</v>
      </c>
      <c r="AF327" s="178">
        <v>0</v>
      </c>
      <c r="AG327" s="178">
        <v>0</v>
      </c>
      <c r="AH327" s="178">
        <v>0</v>
      </c>
      <c r="AI327" s="178">
        <v>0</v>
      </c>
      <c r="AJ327" s="178"/>
      <c r="AK327" s="178"/>
      <c r="AL327" s="178"/>
    </row>
    <row r="328" spans="1:38" ht="16.350000000000001" customHeight="1">
      <c r="A328" s="177" t="s">
        <v>683</v>
      </c>
      <c r="B328" s="178">
        <v>0</v>
      </c>
      <c r="C328" s="178">
        <v>0</v>
      </c>
      <c r="D328" s="178">
        <v>0</v>
      </c>
      <c r="E328" s="178">
        <v>0</v>
      </c>
      <c r="F328" s="178">
        <v>0</v>
      </c>
      <c r="G328" s="178">
        <v>0</v>
      </c>
      <c r="H328" s="178">
        <v>0</v>
      </c>
      <c r="I328" s="178">
        <v>0</v>
      </c>
      <c r="J328" s="178">
        <v>0</v>
      </c>
      <c r="K328" s="178">
        <v>0</v>
      </c>
      <c r="L328" s="178">
        <v>0</v>
      </c>
      <c r="M328" s="178">
        <v>0</v>
      </c>
      <c r="N328" s="178">
        <v>0</v>
      </c>
      <c r="O328" s="178">
        <v>0</v>
      </c>
      <c r="P328" s="178">
        <v>0</v>
      </c>
      <c r="Q328" s="178">
        <v>0</v>
      </c>
      <c r="R328" s="178">
        <v>0</v>
      </c>
      <c r="S328" s="178">
        <v>0</v>
      </c>
      <c r="T328" s="178">
        <v>0</v>
      </c>
      <c r="U328" s="178">
        <v>0</v>
      </c>
      <c r="V328" s="178">
        <v>0</v>
      </c>
      <c r="W328" s="178">
        <v>0</v>
      </c>
      <c r="X328" s="178">
        <v>0</v>
      </c>
      <c r="Y328" s="178">
        <v>0</v>
      </c>
      <c r="Z328" s="178">
        <v>0</v>
      </c>
      <c r="AA328" s="178">
        <v>0</v>
      </c>
      <c r="AB328" s="178">
        <v>0</v>
      </c>
      <c r="AC328" s="178">
        <v>0</v>
      </c>
      <c r="AD328" s="178">
        <v>0</v>
      </c>
      <c r="AE328" s="178">
        <v>0</v>
      </c>
      <c r="AF328" s="178">
        <v>0</v>
      </c>
      <c r="AG328" s="178">
        <v>0</v>
      </c>
      <c r="AH328" s="178">
        <v>0</v>
      </c>
      <c r="AI328" s="178">
        <v>0</v>
      </c>
      <c r="AJ328" s="178"/>
      <c r="AK328" s="178"/>
      <c r="AL328" s="178"/>
    </row>
    <row r="329" spans="1:38" ht="16.350000000000001" customHeight="1">
      <c r="A329" s="177" t="s">
        <v>684</v>
      </c>
      <c r="B329" s="178">
        <v>0</v>
      </c>
      <c r="C329" s="178">
        <v>0</v>
      </c>
      <c r="D329" s="178">
        <v>0</v>
      </c>
      <c r="E329" s="178">
        <v>0</v>
      </c>
      <c r="F329" s="178">
        <v>0</v>
      </c>
      <c r="G329" s="178">
        <v>0</v>
      </c>
      <c r="H329" s="178">
        <v>0</v>
      </c>
      <c r="I329" s="178">
        <v>0</v>
      </c>
      <c r="J329" s="178">
        <v>0</v>
      </c>
      <c r="K329" s="178">
        <v>0</v>
      </c>
      <c r="L329" s="178">
        <v>0</v>
      </c>
      <c r="M329" s="178">
        <v>0</v>
      </c>
      <c r="N329" s="178">
        <v>0</v>
      </c>
      <c r="O329" s="178">
        <v>0</v>
      </c>
      <c r="P329" s="178">
        <v>0</v>
      </c>
      <c r="Q329" s="178">
        <v>0</v>
      </c>
      <c r="R329" s="178">
        <v>0</v>
      </c>
      <c r="S329" s="178">
        <v>0</v>
      </c>
      <c r="T329" s="178">
        <v>0</v>
      </c>
      <c r="U329" s="178">
        <v>0</v>
      </c>
      <c r="V329" s="178">
        <v>0</v>
      </c>
      <c r="W329" s="178">
        <v>0</v>
      </c>
      <c r="X329" s="178">
        <v>0</v>
      </c>
      <c r="Y329" s="178">
        <v>0</v>
      </c>
      <c r="Z329" s="178">
        <v>0</v>
      </c>
      <c r="AA329" s="178">
        <v>0</v>
      </c>
      <c r="AB329" s="178">
        <v>0</v>
      </c>
      <c r="AC329" s="178">
        <v>0</v>
      </c>
      <c r="AD329" s="178">
        <v>0</v>
      </c>
      <c r="AE329" s="178">
        <v>0</v>
      </c>
      <c r="AF329" s="178">
        <v>0</v>
      </c>
      <c r="AG329" s="178">
        <v>0</v>
      </c>
      <c r="AH329" s="178">
        <v>0</v>
      </c>
      <c r="AI329" s="178">
        <v>0</v>
      </c>
      <c r="AJ329" s="178"/>
      <c r="AK329" s="178"/>
      <c r="AL329" s="178"/>
    </row>
    <row r="330" spans="1:38" ht="16.350000000000001" customHeight="1">
      <c r="A330" s="177" t="s">
        <v>685</v>
      </c>
      <c r="B330" s="178">
        <v>0</v>
      </c>
      <c r="C330" s="178">
        <v>0</v>
      </c>
      <c r="D330" s="178">
        <v>0</v>
      </c>
      <c r="E330" s="178">
        <v>0</v>
      </c>
      <c r="F330" s="178">
        <v>0</v>
      </c>
      <c r="G330" s="178">
        <v>0</v>
      </c>
      <c r="H330" s="178">
        <v>0</v>
      </c>
      <c r="I330" s="178">
        <v>0</v>
      </c>
      <c r="J330" s="178">
        <v>0</v>
      </c>
      <c r="K330" s="178">
        <v>0</v>
      </c>
      <c r="L330" s="178">
        <v>0</v>
      </c>
      <c r="M330" s="178">
        <v>0</v>
      </c>
      <c r="N330" s="178">
        <v>0</v>
      </c>
      <c r="O330" s="178">
        <v>0</v>
      </c>
      <c r="P330" s="178">
        <v>0</v>
      </c>
      <c r="Q330" s="178">
        <v>0</v>
      </c>
      <c r="R330" s="178">
        <v>0</v>
      </c>
      <c r="S330" s="178">
        <v>0</v>
      </c>
      <c r="T330" s="178">
        <v>0</v>
      </c>
      <c r="U330" s="178">
        <v>0</v>
      </c>
      <c r="V330" s="178">
        <v>0</v>
      </c>
      <c r="W330" s="178">
        <v>0</v>
      </c>
      <c r="X330" s="178">
        <v>0</v>
      </c>
      <c r="Y330" s="178">
        <v>0</v>
      </c>
      <c r="Z330" s="178">
        <v>0</v>
      </c>
      <c r="AA330" s="178">
        <v>0</v>
      </c>
      <c r="AB330" s="178">
        <v>0</v>
      </c>
      <c r="AC330" s="178">
        <v>0</v>
      </c>
      <c r="AD330" s="178">
        <v>0</v>
      </c>
      <c r="AE330" s="178">
        <v>0</v>
      </c>
      <c r="AF330" s="178">
        <v>0</v>
      </c>
      <c r="AG330" s="178">
        <v>0</v>
      </c>
      <c r="AH330" s="178">
        <v>0</v>
      </c>
      <c r="AI330" s="178">
        <v>0</v>
      </c>
      <c r="AJ330" s="178"/>
      <c r="AK330" s="178"/>
      <c r="AL330" s="178"/>
    </row>
    <row r="331" spans="1:38" ht="16.350000000000001" customHeight="1">
      <c r="A331" s="177" t="s">
        <v>686</v>
      </c>
      <c r="B331" s="178">
        <v>0</v>
      </c>
      <c r="C331" s="178">
        <v>0</v>
      </c>
      <c r="D331" s="178">
        <v>0</v>
      </c>
      <c r="E331" s="178">
        <v>0</v>
      </c>
      <c r="F331" s="178">
        <v>0</v>
      </c>
      <c r="G331" s="178">
        <v>0</v>
      </c>
      <c r="H331" s="178">
        <v>0</v>
      </c>
      <c r="I331" s="178">
        <v>0</v>
      </c>
      <c r="J331" s="178">
        <v>0</v>
      </c>
      <c r="K331" s="178">
        <v>0</v>
      </c>
      <c r="L331" s="178">
        <v>0</v>
      </c>
      <c r="M331" s="178">
        <v>0</v>
      </c>
      <c r="N331" s="178">
        <v>0</v>
      </c>
      <c r="O331" s="178">
        <v>0</v>
      </c>
      <c r="P331" s="178">
        <v>0</v>
      </c>
      <c r="Q331" s="178">
        <v>0</v>
      </c>
      <c r="R331" s="178">
        <v>0</v>
      </c>
      <c r="S331" s="178">
        <v>0</v>
      </c>
      <c r="T331" s="178">
        <v>0</v>
      </c>
      <c r="U331" s="178">
        <v>0</v>
      </c>
      <c r="V331" s="178">
        <v>0</v>
      </c>
      <c r="W331" s="178">
        <v>0</v>
      </c>
      <c r="X331" s="178">
        <v>0</v>
      </c>
      <c r="Y331" s="178">
        <v>0</v>
      </c>
      <c r="Z331" s="178">
        <v>0</v>
      </c>
      <c r="AA331" s="178">
        <v>0</v>
      </c>
      <c r="AB331" s="178">
        <v>0</v>
      </c>
      <c r="AC331" s="178">
        <v>0</v>
      </c>
      <c r="AD331" s="178">
        <v>0</v>
      </c>
      <c r="AE331" s="178">
        <v>0</v>
      </c>
      <c r="AF331" s="178">
        <v>0</v>
      </c>
      <c r="AG331" s="178">
        <v>0</v>
      </c>
      <c r="AH331" s="178">
        <v>0</v>
      </c>
      <c r="AI331" s="178">
        <v>0</v>
      </c>
      <c r="AJ331" s="178"/>
      <c r="AK331" s="178"/>
      <c r="AL331" s="178"/>
    </row>
    <row r="332" spans="1:38" ht="16.350000000000001" customHeight="1">
      <c r="A332" s="177" t="s">
        <v>687</v>
      </c>
      <c r="B332" s="178">
        <v>0</v>
      </c>
      <c r="C332" s="178">
        <v>0</v>
      </c>
      <c r="D332" s="178">
        <v>0</v>
      </c>
      <c r="E332" s="178">
        <v>0</v>
      </c>
      <c r="F332" s="178">
        <v>0</v>
      </c>
      <c r="G332" s="178">
        <v>0</v>
      </c>
      <c r="H332" s="178">
        <v>0</v>
      </c>
      <c r="I332" s="178">
        <v>0</v>
      </c>
      <c r="J332" s="178">
        <v>0</v>
      </c>
      <c r="K332" s="178">
        <v>0</v>
      </c>
      <c r="L332" s="178">
        <v>0</v>
      </c>
      <c r="M332" s="178">
        <v>0</v>
      </c>
      <c r="N332" s="178">
        <v>0</v>
      </c>
      <c r="O332" s="178">
        <v>0</v>
      </c>
      <c r="P332" s="178">
        <v>0</v>
      </c>
      <c r="Q332" s="178">
        <v>0</v>
      </c>
      <c r="R332" s="178">
        <v>0</v>
      </c>
      <c r="S332" s="178">
        <v>0</v>
      </c>
      <c r="T332" s="178">
        <v>0</v>
      </c>
      <c r="U332" s="178">
        <v>0</v>
      </c>
      <c r="V332" s="178">
        <v>0</v>
      </c>
      <c r="W332" s="178">
        <v>0</v>
      </c>
      <c r="X332" s="178">
        <v>0</v>
      </c>
      <c r="Y332" s="178">
        <v>0</v>
      </c>
      <c r="Z332" s="178">
        <v>0</v>
      </c>
      <c r="AA332" s="178">
        <v>0</v>
      </c>
      <c r="AB332" s="178">
        <v>0</v>
      </c>
      <c r="AC332" s="178">
        <v>0</v>
      </c>
      <c r="AD332" s="178">
        <v>0</v>
      </c>
      <c r="AE332" s="178">
        <v>0</v>
      </c>
      <c r="AF332" s="178">
        <v>0</v>
      </c>
      <c r="AG332" s="178">
        <v>0</v>
      </c>
      <c r="AH332" s="178">
        <v>0</v>
      </c>
      <c r="AI332" s="178">
        <v>0</v>
      </c>
      <c r="AJ332" s="178"/>
      <c r="AK332" s="178"/>
      <c r="AL332" s="178"/>
    </row>
    <row r="333" spans="1:38" ht="16.350000000000001" customHeight="1">
      <c r="A333" s="177" t="s">
        <v>688</v>
      </c>
      <c r="B333" s="178">
        <v>0</v>
      </c>
      <c r="C333" s="178">
        <v>0</v>
      </c>
      <c r="D333" s="178">
        <v>0</v>
      </c>
      <c r="E333" s="178">
        <v>0</v>
      </c>
      <c r="F333" s="178">
        <v>0</v>
      </c>
      <c r="G333" s="178">
        <v>0</v>
      </c>
      <c r="H333" s="178">
        <v>0</v>
      </c>
      <c r="I333" s="178">
        <v>0</v>
      </c>
      <c r="J333" s="178">
        <v>0</v>
      </c>
      <c r="K333" s="178">
        <v>0</v>
      </c>
      <c r="L333" s="178">
        <v>0</v>
      </c>
      <c r="M333" s="178">
        <v>0</v>
      </c>
      <c r="N333" s="178">
        <v>0</v>
      </c>
      <c r="O333" s="178">
        <v>0</v>
      </c>
      <c r="P333" s="178">
        <v>0</v>
      </c>
      <c r="Q333" s="178">
        <v>0</v>
      </c>
      <c r="R333" s="178">
        <v>0</v>
      </c>
      <c r="S333" s="178">
        <v>0</v>
      </c>
      <c r="T333" s="178">
        <v>0</v>
      </c>
      <c r="U333" s="178">
        <v>0</v>
      </c>
      <c r="V333" s="178">
        <v>0</v>
      </c>
      <c r="W333" s="178">
        <v>0</v>
      </c>
      <c r="X333" s="178">
        <v>0</v>
      </c>
      <c r="Y333" s="178">
        <v>0</v>
      </c>
      <c r="Z333" s="178">
        <v>0</v>
      </c>
      <c r="AA333" s="178">
        <v>0</v>
      </c>
      <c r="AB333" s="178">
        <v>0</v>
      </c>
      <c r="AC333" s="178">
        <v>0</v>
      </c>
      <c r="AD333" s="178">
        <v>0</v>
      </c>
      <c r="AE333" s="178">
        <v>0</v>
      </c>
      <c r="AF333" s="178">
        <v>0</v>
      </c>
      <c r="AG333" s="178">
        <v>0</v>
      </c>
      <c r="AH333" s="178">
        <v>0</v>
      </c>
      <c r="AI333" s="178">
        <v>0</v>
      </c>
      <c r="AJ333" s="178"/>
      <c r="AK333" s="178"/>
      <c r="AL333" s="178"/>
    </row>
    <row r="334" spans="1:38" ht="16.350000000000001" customHeight="1">
      <c r="A334" s="177" t="s">
        <v>689</v>
      </c>
      <c r="B334" s="178">
        <v>0</v>
      </c>
      <c r="C334" s="178">
        <v>0</v>
      </c>
      <c r="D334" s="178">
        <v>0</v>
      </c>
      <c r="E334" s="178">
        <v>0</v>
      </c>
      <c r="F334" s="178">
        <v>0</v>
      </c>
      <c r="G334" s="178">
        <v>0</v>
      </c>
      <c r="H334" s="178">
        <v>0</v>
      </c>
      <c r="I334" s="178">
        <v>0</v>
      </c>
      <c r="J334" s="178">
        <v>0</v>
      </c>
      <c r="K334" s="178">
        <v>0</v>
      </c>
      <c r="L334" s="178">
        <v>0</v>
      </c>
      <c r="M334" s="178">
        <v>0</v>
      </c>
      <c r="N334" s="178">
        <v>0</v>
      </c>
      <c r="O334" s="178">
        <v>0</v>
      </c>
      <c r="P334" s="178">
        <v>0</v>
      </c>
      <c r="Q334" s="178">
        <v>0</v>
      </c>
      <c r="R334" s="178">
        <v>0</v>
      </c>
      <c r="S334" s="178">
        <v>0</v>
      </c>
      <c r="T334" s="178">
        <v>0</v>
      </c>
      <c r="U334" s="178">
        <v>0</v>
      </c>
      <c r="V334" s="178">
        <v>0</v>
      </c>
      <c r="W334" s="178">
        <v>0</v>
      </c>
      <c r="X334" s="178">
        <v>0</v>
      </c>
      <c r="Y334" s="178">
        <v>0</v>
      </c>
      <c r="Z334" s="178">
        <v>0</v>
      </c>
      <c r="AA334" s="178">
        <v>0</v>
      </c>
      <c r="AB334" s="178">
        <v>0</v>
      </c>
      <c r="AC334" s="178">
        <v>0</v>
      </c>
      <c r="AD334" s="178">
        <v>0</v>
      </c>
      <c r="AE334" s="178">
        <v>0</v>
      </c>
      <c r="AF334" s="178">
        <v>0</v>
      </c>
      <c r="AG334" s="178">
        <v>0</v>
      </c>
      <c r="AH334" s="178">
        <v>0</v>
      </c>
      <c r="AI334" s="178">
        <v>0</v>
      </c>
      <c r="AJ334" s="178"/>
      <c r="AK334" s="178"/>
      <c r="AL334" s="178"/>
    </row>
    <row r="335" spans="1:38" ht="16.350000000000001" customHeight="1">
      <c r="A335" s="177" t="s">
        <v>690</v>
      </c>
      <c r="B335" s="178">
        <v>0</v>
      </c>
      <c r="C335" s="178">
        <v>0</v>
      </c>
      <c r="D335" s="178">
        <v>0</v>
      </c>
      <c r="E335" s="178">
        <v>0</v>
      </c>
      <c r="F335" s="178">
        <v>0</v>
      </c>
      <c r="G335" s="178">
        <v>0</v>
      </c>
      <c r="H335" s="178">
        <v>0</v>
      </c>
      <c r="I335" s="178">
        <v>0</v>
      </c>
      <c r="J335" s="178">
        <v>0</v>
      </c>
      <c r="K335" s="178">
        <v>0</v>
      </c>
      <c r="L335" s="178">
        <v>0</v>
      </c>
      <c r="M335" s="178">
        <v>0</v>
      </c>
      <c r="N335" s="178">
        <v>0</v>
      </c>
      <c r="O335" s="178">
        <v>0</v>
      </c>
      <c r="P335" s="178">
        <v>0</v>
      </c>
      <c r="Q335" s="178">
        <v>0</v>
      </c>
      <c r="R335" s="178">
        <v>0</v>
      </c>
      <c r="S335" s="178">
        <v>0</v>
      </c>
      <c r="T335" s="178">
        <v>0</v>
      </c>
      <c r="U335" s="178">
        <v>0</v>
      </c>
      <c r="V335" s="178">
        <v>0</v>
      </c>
      <c r="W335" s="178">
        <v>0</v>
      </c>
      <c r="X335" s="178">
        <v>0</v>
      </c>
      <c r="Y335" s="178">
        <v>0</v>
      </c>
      <c r="Z335" s="178">
        <v>0</v>
      </c>
      <c r="AA335" s="178">
        <v>0</v>
      </c>
      <c r="AB335" s="178">
        <v>0</v>
      </c>
      <c r="AC335" s="178">
        <v>0</v>
      </c>
      <c r="AD335" s="178">
        <v>0</v>
      </c>
      <c r="AE335" s="178">
        <v>0</v>
      </c>
      <c r="AF335" s="178">
        <v>0</v>
      </c>
      <c r="AG335" s="178">
        <v>0</v>
      </c>
      <c r="AH335" s="178">
        <v>0</v>
      </c>
      <c r="AI335" s="178">
        <v>0</v>
      </c>
      <c r="AJ335" s="178"/>
      <c r="AK335" s="178"/>
      <c r="AL335" s="178"/>
    </row>
    <row r="336" spans="1:38" ht="16.350000000000001" customHeight="1">
      <c r="A336" s="177" t="s">
        <v>691</v>
      </c>
      <c r="B336" s="178">
        <v>0</v>
      </c>
      <c r="C336" s="178">
        <v>0</v>
      </c>
      <c r="D336" s="178">
        <v>0</v>
      </c>
      <c r="E336" s="178">
        <v>0</v>
      </c>
      <c r="F336" s="178">
        <v>0</v>
      </c>
      <c r="G336" s="178">
        <v>0</v>
      </c>
      <c r="H336" s="178">
        <v>0</v>
      </c>
      <c r="I336" s="178">
        <v>0</v>
      </c>
      <c r="J336" s="178">
        <v>0</v>
      </c>
      <c r="K336" s="178">
        <v>0</v>
      </c>
      <c r="L336" s="178">
        <v>0</v>
      </c>
      <c r="M336" s="178">
        <v>0</v>
      </c>
      <c r="N336" s="178">
        <v>0</v>
      </c>
      <c r="O336" s="178">
        <v>0</v>
      </c>
      <c r="P336" s="178">
        <v>0</v>
      </c>
      <c r="Q336" s="178">
        <v>0</v>
      </c>
      <c r="R336" s="178">
        <v>0</v>
      </c>
      <c r="S336" s="178">
        <v>0</v>
      </c>
      <c r="T336" s="178">
        <v>0</v>
      </c>
      <c r="U336" s="178">
        <v>0</v>
      </c>
      <c r="V336" s="178">
        <v>0</v>
      </c>
      <c r="W336" s="178">
        <v>0</v>
      </c>
      <c r="X336" s="178">
        <v>0</v>
      </c>
      <c r="Y336" s="178">
        <v>0</v>
      </c>
      <c r="Z336" s="178">
        <v>0</v>
      </c>
      <c r="AA336" s="178">
        <v>0</v>
      </c>
      <c r="AB336" s="178">
        <v>0</v>
      </c>
      <c r="AC336" s="178">
        <v>0</v>
      </c>
      <c r="AD336" s="178">
        <v>0</v>
      </c>
      <c r="AE336" s="178">
        <v>0</v>
      </c>
      <c r="AF336" s="178">
        <v>0</v>
      </c>
      <c r="AG336" s="178">
        <v>0</v>
      </c>
      <c r="AH336" s="178">
        <v>0</v>
      </c>
      <c r="AI336" s="178">
        <v>0</v>
      </c>
      <c r="AJ336" s="178"/>
      <c r="AK336" s="178"/>
      <c r="AL336" s="178"/>
    </row>
    <row r="337" spans="1:38" ht="16.350000000000001" customHeight="1">
      <c r="A337" s="177" t="s">
        <v>692</v>
      </c>
      <c r="B337" s="178">
        <v>0</v>
      </c>
      <c r="C337" s="178">
        <v>0</v>
      </c>
      <c r="D337" s="178">
        <v>0</v>
      </c>
      <c r="E337" s="178">
        <v>0</v>
      </c>
      <c r="F337" s="178">
        <v>0</v>
      </c>
      <c r="G337" s="178">
        <v>0</v>
      </c>
      <c r="H337" s="178">
        <v>0</v>
      </c>
      <c r="I337" s="178">
        <v>0</v>
      </c>
      <c r="J337" s="178">
        <v>0</v>
      </c>
      <c r="K337" s="178">
        <v>0</v>
      </c>
      <c r="L337" s="178">
        <v>0</v>
      </c>
      <c r="M337" s="178">
        <v>0</v>
      </c>
      <c r="N337" s="178">
        <v>0</v>
      </c>
      <c r="O337" s="178">
        <v>0</v>
      </c>
      <c r="P337" s="178">
        <v>0</v>
      </c>
      <c r="Q337" s="178">
        <v>0</v>
      </c>
      <c r="R337" s="178">
        <v>0</v>
      </c>
      <c r="S337" s="178">
        <v>0</v>
      </c>
      <c r="T337" s="178">
        <v>0</v>
      </c>
      <c r="U337" s="178">
        <v>0</v>
      </c>
      <c r="V337" s="178">
        <v>0</v>
      </c>
      <c r="W337" s="178">
        <v>0</v>
      </c>
      <c r="X337" s="178">
        <v>0</v>
      </c>
      <c r="Y337" s="178">
        <v>0</v>
      </c>
      <c r="Z337" s="178">
        <v>0</v>
      </c>
      <c r="AA337" s="178">
        <v>0</v>
      </c>
      <c r="AB337" s="178">
        <v>0</v>
      </c>
      <c r="AC337" s="178">
        <v>0</v>
      </c>
      <c r="AD337" s="178">
        <v>0</v>
      </c>
      <c r="AE337" s="178">
        <v>0</v>
      </c>
      <c r="AF337" s="178">
        <v>0</v>
      </c>
      <c r="AG337" s="178">
        <v>0</v>
      </c>
      <c r="AH337" s="178">
        <v>0</v>
      </c>
      <c r="AI337" s="178">
        <v>0</v>
      </c>
      <c r="AJ337" s="178"/>
      <c r="AK337" s="178"/>
      <c r="AL337" s="178"/>
    </row>
    <row r="338" spans="1:38" ht="16.350000000000001" customHeight="1">
      <c r="A338" s="177" t="s">
        <v>693</v>
      </c>
      <c r="B338" s="178">
        <v>0</v>
      </c>
      <c r="C338" s="178">
        <v>0</v>
      </c>
      <c r="D338" s="178">
        <v>0</v>
      </c>
      <c r="E338" s="178">
        <v>0</v>
      </c>
      <c r="F338" s="178">
        <v>0</v>
      </c>
      <c r="G338" s="178">
        <v>0</v>
      </c>
      <c r="H338" s="178">
        <v>0</v>
      </c>
      <c r="I338" s="178">
        <v>0</v>
      </c>
      <c r="J338" s="178">
        <v>0</v>
      </c>
      <c r="K338" s="178">
        <v>0</v>
      </c>
      <c r="L338" s="178">
        <v>0</v>
      </c>
      <c r="M338" s="178">
        <v>0</v>
      </c>
      <c r="N338" s="178">
        <v>0</v>
      </c>
      <c r="O338" s="178">
        <v>0</v>
      </c>
      <c r="P338" s="178">
        <v>0</v>
      </c>
      <c r="Q338" s="178">
        <v>0</v>
      </c>
      <c r="R338" s="178">
        <v>0</v>
      </c>
      <c r="S338" s="178">
        <v>0</v>
      </c>
      <c r="T338" s="178">
        <v>0</v>
      </c>
      <c r="U338" s="178">
        <v>0</v>
      </c>
      <c r="V338" s="178">
        <v>0</v>
      </c>
      <c r="W338" s="178">
        <v>0</v>
      </c>
      <c r="X338" s="178">
        <v>0</v>
      </c>
      <c r="Y338" s="178">
        <v>0</v>
      </c>
      <c r="Z338" s="178">
        <v>0</v>
      </c>
      <c r="AA338" s="178">
        <v>0</v>
      </c>
      <c r="AB338" s="178">
        <v>0</v>
      </c>
      <c r="AC338" s="178">
        <v>0</v>
      </c>
      <c r="AD338" s="178">
        <v>0</v>
      </c>
      <c r="AE338" s="178">
        <v>0</v>
      </c>
      <c r="AF338" s="178">
        <v>0</v>
      </c>
      <c r="AG338" s="178">
        <v>0</v>
      </c>
      <c r="AH338" s="178">
        <v>0</v>
      </c>
      <c r="AI338" s="178">
        <v>0</v>
      </c>
      <c r="AJ338" s="178"/>
      <c r="AK338" s="178"/>
      <c r="AL338" s="178"/>
    </row>
    <row r="339" spans="1:38" ht="16.350000000000001" customHeight="1">
      <c r="A339" s="177" t="s">
        <v>694</v>
      </c>
      <c r="B339" s="178">
        <v>0</v>
      </c>
      <c r="C339" s="178">
        <v>0</v>
      </c>
      <c r="D339" s="178">
        <v>0</v>
      </c>
      <c r="E339" s="178">
        <v>0</v>
      </c>
      <c r="F339" s="178">
        <v>0</v>
      </c>
      <c r="G339" s="178">
        <v>0</v>
      </c>
      <c r="H339" s="178">
        <v>0</v>
      </c>
      <c r="I339" s="178">
        <v>0</v>
      </c>
      <c r="J339" s="178">
        <v>0</v>
      </c>
      <c r="K339" s="178">
        <v>0</v>
      </c>
      <c r="L339" s="178">
        <v>0</v>
      </c>
      <c r="M339" s="178">
        <v>0</v>
      </c>
      <c r="N339" s="178">
        <v>0</v>
      </c>
      <c r="O339" s="178">
        <v>0</v>
      </c>
      <c r="P339" s="178">
        <v>0</v>
      </c>
      <c r="Q339" s="178">
        <v>0</v>
      </c>
      <c r="R339" s="178">
        <v>0</v>
      </c>
      <c r="S339" s="178">
        <v>0</v>
      </c>
      <c r="T339" s="178">
        <v>0</v>
      </c>
      <c r="U339" s="178">
        <v>0</v>
      </c>
      <c r="V339" s="178">
        <v>0</v>
      </c>
      <c r="W339" s="178">
        <v>0</v>
      </c>
      <c r="X339" s="178">
        <v>0</v>
      </c>
      <c r="Y339" s="178">
        <v>0</v>
      </c>
      <c r="Z339" s="178">
        <v>0</v>
      </c>
      <c r="AA339" s="178">
        <v>0</v>
      </c>
      <c r="AB339" s="178">
        <v>0</v>
      </c>
      <c r="AC339" s="178">
        <v>0</v>
      </c>
      <c r="AD339" s="178">
        <v>0</v>
      </c>
      <c r="AE339" s="178">
        <v>0</v>
      </c>
      <c r="AF339" s="178">
        <v>0</v>
      </c>
      <c r="AG339" s="178">
        <v>0</v>
      </c>
      <c r="AH339" s="178">
        <v>0</v>
      </c>
      <c r="AI339" s="178">
        <v>0</v>
      </c>
      <c r="AJ339" s="178"/>
      <c r="AK339" s="178"/>
      <c r="AL339" s="178"/>
    </row>
    <row r="340" spans="1:38" ht="16.350000000000001" customHeight="1">
      <c r="A340" s="177" t="s">
        <v>695</v>
      </c>
      <c r="B340" s="178">
        <v>0</v>
      </c>
      <c r="C340" s="178">
        <v>0</v>
      </c>
      <c r="D340" s="178">
        <v>0</v>
      </c>
      <c r="E340" s="178">
        <v>0</v>
      </c>
      <c r="F340" s="178">
        <v>0</v>
      </c>
      <c r="G340" s="178">
        <v>0</v>
      </c>
      <c r="H340" s="178">
        <v>0</v>
      </c>
      <c r="I340" s="178">
        <v>0</v>
      </c>
      <c r="J340" s="178">
        <v>0</v>
      </c>
      <c r="K340" s="178">
        <v>0</v>
      </c>
      <c r="L340" s="178">
        <v>0</v>
      </c>
      <c r="M340" s="178">
        <v>0</v>
      </c>
      <c r="N340" s="178">
        <v>0</v>
      </c>
      <c r="O340" s="178">
        <v>0</v>
      </c>
      <c r="P340" s="178">
        <v>0</v>
      </c>
      <c r="Q340" s="178">
        <v>0</v>
      </c>
      <c r="R340" s="178">
        <v>0</v>
      </c>
      <c r="S340" s="178">
        <v>0</v>
      </c>
      <c r="T340" s="178">
        <v>0</v>
      </c>
      <c r="U340" s="178">
        <v>0</v>
      </c>
      <c r="V340" s="178">
        <v>0</v>
      </c>
      <c r="W340" s="178">
        <v>0</v>
      </c>
      <c r="X340" s="178">
        <v>0</v>
      </c>
      <c r="Y340" s="178">
        <v>0</v>
      </c>
      <c r="Z340" s="178">
        <v>0</v>
      </c>
      <c r="AA340" s="178">
        <v>0</v>
      </c>
      <c r="AB340" s="178">
        <v>0</v>
      </c>
      <c r="AC340" s="178">
        <v>0</v>
      </c>
      <c r="AD340" s="178">
        <v>0</v>
      </c>
      <c r="AE340" s="178">
        <v>0</v>
      </c>
      <c r="AF340" s="178">
        <v>0</v>
      </c>
      <c r="AG340" s="178">
        <v>0</v>
      </c>
      <c r="AH340" s="178">
        <v>0</v>
      </c>
      <c r="AI340" s="178">
        <v>0</v>
      </c>
      <c r="AJ340" s="178"/>
      <c r="AK340" s="178"/>
      <c r="AL340" s="178"/>
    </row>
    <row r="341" spans="1:38" ht="16.350000000000001" customHeight="1">
      <c r="A341" s="177" t="s">
        <v>696</v>
      </c>
      <c r="B341" s="178">
        <v>0</v>
      </c>
      <c r="C341" s="178">
        <v>0</v>
      </c>
      <c r="D341" s="178">
        <v>0</v>
      </c>
      <c r="E341" s="178">
        <v>0</v>
      </c>
      <c r="F341" s="178">
        <v>0</v>
      </c>
      <c r="G341" s="178">
        <v>0</v>
      </c>
      <c r="H341" s="178">
        <v>0</v>
      </c>
      <c r="I341" s="178">
        <v>0</v>
      </c>
      <c r="J341" s="178">
        <v>0</v>
      </c>
      <c r="K341" s="178">
        <v>0</v>
      </c>
      <c r="L341" s="178">
        <v>0</v>
      </c>
      <c r="M341" s="178">
        <v>0</v>
      </c>
      <c r="N341" s="178">
        <v>0</v>
      </c>
      <c r="O341" s="178">
        <v>0</v>
      </c>
      <c r="P341" s="178">
        <v>0</v>
      </c>
      <c r="Q341" s="178">
        <v>0</v>
      </c>
      <c r="R341" s="178">
        <v>0</v>
      </c>
      <c r="S341" s="178">
        <v>0</v>
      </c>
      <c r="T341" s="178">
        <v>0</v>
      </c>
      <c r="U341" s="178">
        <v>0</v>
      </c>
      <c r="V341" s="178">
        <v>0</v>
      </c>
      <c r="W341" s="178">
        <v>0</v>
      </c>
      <c r="X341" s="178">
        <v>0</v>
      </c>
      <c r="Y341" s="178">
        <v>0</v>
      </c>
      <c r="Z341" s="178">
        <v>0</v>
      </c>
      <c r="AA341" s="178">
        <v>0</v>
      </c>
      <c r="AB341" s="178">
        <v>0</v>
      </c>
      <c r="AC341" s="178">
        <v>0</v>
      </c>
      <c r="AD341" s="178">
        <v>0</v>
      </c>
      <c r="AE341" s="178">
        <v>0</v>
      </c>
      <c r="AF341" s="178">
        <v>0</v>
      </c>
      <c r="AG341" s="178">
        <v>0</v>
      </c>
      <c r="AH341" s="178">
        <v>0</v>
      </c>
      <c r="AI341" s="178">
        <v>0</v>
      </c>
      <c r="AJ341" s="178"/>
      <c r="AK341" s="178"/>
      <c r="AL341" s="178"/>
    </row>
    <row r="342" spans="1:38" ht="16.350000000000001" customHeight="1">
      <c r="A342" s="177" t="s">
        <v>697</v>
      </c>
      <c r="B342" s="178">
        <v>0</v>
      </c>
      <c r="C342" s="178">
        <v>0</v>
      </c>
      <c r="D342" s="178">
        <v>0</v>
      </c>
      <c r="E342" s="178">
        <v>0</v>
      </c>
      <c r="F342" s="178">
        <v>0</v>
      </c>
      <c r="G342" s="178">
        <v>0</v>
      </c>
      <c r="H342" s="178">
        <v>0</v>
      </c>
      <c r="I342" s="178">
        <v>0</v>
      </c>
      <c r="J342" s="178">
        <v>0</v>
      </c>
      <c r="K342" s="178">
        <v>0</v>
      </c>
      <c r="L342" s="178">
        <v>0</v>
      </c>
      <c r="M342" s="178">
        <v>0</v>
      </c>
      <c r="N342" s="178">
        <v>0</v>
      </c>
      <c r="O342" s="178">
        <v>0</v>
      </c>
      <c r="P342" s="178">
        <v>0</v>
      </c>
      <c r="Q342" s="178">
        <v>0</v>
      </c>
      <c r="R342" s="178">
        <v>0</v>
      </c>
      <c r="S342" s="178">
        <v>0</v>
      </c>
      <c r="T342" s="178">
        <v>0</v>
      </c>
      <c r="U342" s="178">
        <v>0</v>
      </c>
      <c r="V342" s="178">
        <v>0</v>
      </c>
      <c r="W342" s="178">
        <v>0</v>
      </c>
      <c r="X342" s="178">
        <v>0</v>
      </c>
      <c r="Y342" s="178">
        <v>0</v>
      </c>
      <c r="Z342" s="178">
        <v>0</v>
      </c>
      <c r="AA342" s="178">
        <v>0</v>
      </c>
      <c r="AB342" s="178">
        <v>0</v>
      </c>
      <c r="AC342" s="178">
        <v>0</v>
      </c>
      <c r="AD342" s="178">
        <v>0</v>
      </c>
      <c r="AE342" s="178">
        <v>0</v>
      </c>
      <c r="AF342" s="178">
        <v>0</v>
      </c>
      <c r="AG342" s="178">
        <v>0</v>
      </c>
      <c r="AH342" s="178">
        <v>0</v>
      </c>
      <c r="AI342" s="178">
        <v>0</v>
      </c>
      <c r="AJ342" s="178"/>
      <c r="AK342" s="178"/>
      <c r="AL342" s="178"/>
    </row>
    <row r="343" spans="1:38" ht="16.350000000000001" customHeight="1">
      <c r="A343" s="177" t="s">
        <v>698</v>
      </c>
      <c r="B343" s="178">
        <v>0</v>
      </c>
      <c r="C343" s="178">
        <v>0</v>
      </c>
      <c r="D343" s="178">
        <v>0</v>
      </c>
      <c r="E343" s="178">
        <v>0</v>
      </c>
      <c r="F343" s="178">
        <v>0</v>
      </c>
      <c r="G343" s="178">
        <v>0</v>
      </c>
      <c r="H343" s="178">
        <v>0</v>
      </c>
      <c r="I343" s="178">
        <v>0</v>
      </c>
      <c r="J343" s="178">
        <v>0</v>
      </c>
      <c r="K343" s="178">
        <v>0</v>
      </c>
      <c r="L343" s="178">
        <v>0</v>
      </c>
      <c r="M343" s="178">
        <v>0</v>
      </c>
      <c r="N343" s="178">
        <v>0</v>
      </c>
      <c r="O343" s="178">
        <v>0</v>
      </c>
      <c r="P343" s="178">
        <v>0</v>
      </c>
      <c r="Q343" s="178">
        <v>0</v>
      </c>
      <c r="R343" s="178">
        <v>0</v>
      </c>
      <c r="S343" s="178">
        <v>0</v>
      </c>
      <c r="T343" s="178">
        <v>0</v>
      </c>
      <c r="U343" s="178">
        <v>0</v>
      </c>
      <c r="V343" s="178">
        <v>0</v>
      </c>
      <c r="W343" s="178">
        <v>0</v>
      </c>
      <c r="X343" s="178">
        <v>0</v>
      </c>
      <c r="Y343" s="178">
        <v>0</v>
      </c>
      <c r="Z343" s="178">
        <v>0</v>
      </c>
      <c r="AA343" s="178">
        <v>0</v>
      </c>
      <c r="AB343" s="178">
        <v>0</v>
      </c>
      <c r="AC343" s="178">
        <v>0</v>
      </c>
      <c r="AD343" s="178">
        <v>0</v>
      </c>
      <c r="AE343" s="178">
        <v>0</v>
      </c>
      <c r="AF343" s="178">
        <v>0</v>
      </c>
      <c r="AG343" s="178">
        <v>0</v>
      </c>
      <c r="AH343" s="178">
        <v>0</v>
      </c>
      <c r="AI343" s="178">
        <v>0</v>
      </c>
      <c r="AJ343" s="178"/>
      <c r="AK343" s="178"/>
      <c r="AL343" s="178"/>
    </row>
    <row r="344" spans="1:38" ht="16.350000000000001" customHeight="1">
      <c r="A344" s="177" t="s">
        <v>699</v>
      </c>
      <c r="B344" s="178">
        <v>0</v>
      </c>
      <c r="C344" s="178">
        <v>0</v>
      </c>
      <c r="D344" s="178">
        <v>0</v>
      </c>
      <c r="E344" s="178">
        <v>0</v>
      </c>
      <c r="F344" s="178">
        <v>0</v>
      </c>
      <c r="G344" s="178">
        <v>0</v>
      </c>
      <c r="H344" s="178">
        <v>0</v>
      </c>
      <c r="I344" s="178">
        <v>0</v>
      </c>
      <c r="J344" s="178">
        <v>0</v>
      </c>
      <c r="K344" s="178">
        <v>0</v>
      </c>
      <c r="L344" s="178">
        <v>0</v>
      </c>
      <c r="M344" s="178">
        <v>0</v>
      </c>
      <c r="N344" s="178">
        <v>0</v>
      </c>
      <c r="O344" s="178">
        <v>0</v>
      </c>
      <c r="P344" s="178">
        <v>0</v>
      </c>
      <c r="Q344" s="178">
        <v>0</v>
      </c>
      <c r="R344" s="178">
        <v>0</v>
      </c>
      <c r="S344" s="178">
        <v>0</v>
      </c>
      <c r="T344" s="178">
        <v>0</v>
      </c>
      <c r="U344" s="178">
        <v>0</v>
      </c>
      <c r="V344" s="178">
        <v>0</v>
      </c>
      <c r="W344" s="178">
        <v>0</v>
      </c>
      <c r="X344" s="178">
        <v>0</v>
      </c>
      <c r="Y344" s="178">
        <v>0</v>
      </c>
      <c r="Z344" s="178">
        <v>0</v>
      </c>
      <c r="AA344" s="178">
        <v>0</v>
      </c>
      <c r="AB344" s="178">
        <v>0</v>
      </c>
      <c r="AC344" s="178">
        <v>0</v>
      </c>
      <c r="AD344" s="178">
        <v>0</v>
      </c>
      <c r="AE344" s="178">
        <v>0</v>
      </c>
      <c r="AF344" s="178">
        <v>0</v>
      </c>
      <c r="AG344" s="178">
        <v>0</v>
      </c>
      <c r="AH344" s="178">
        <v>0</v>
      </c>
      <c r="AI344" s="178">
        <v>0</v>
      </c>
      <c r="AJ344" s="178"/>
      <c r="AK344" s="178"/>
      <c r="AL344" s="178"/>
    </row>
    <row r="345" spans="1:38" ht="16.350000000000001" customHeight="1">
      <c r="A345" s="177" t="s">
        <v>700</v>
      </c>
      <c r="B345" s="178">
        <v>0</v>
      </c>
      <c r="C345" s="178">
        <v>0</v>
      </c>
      <c r="D345" s="178">
        <v>0</v>
      </c>
      <c r="E345" s="178">
        <v>0</v>
      </c>
      <c r="F345" s="178">
        <v>0</v>
      </c>
      <c r="G345" s="178">
        <v>0</v>
      </c>
      <c r="H345" s="178">
        <v>0</v>
      </c>
      <c r="I345" s="178">
        <v>0</v>
      </c>
      <c r="J345" s="178">
        <v>0</v>
      </c>
      <c r="K345" s="178">
        <v>0</v>
      </c>
      <c r="L345" s="178">
        <v>0</v>
      </c>
      <c r="M345" s="178">
        <v>0</v>
      </c>
      <c r="N345" s="178">
        <v>0</v>
      </c>
      <c r="O345" s="178">
        <v>0</v>
      </c>
      <c r="P345" s="178">
        <v>0</v>
      </c>
      <c r="Q345" s="178">
        <v>0</v>
      </c>
      <c r="R345" s="178">
        <v>0</v>
      </c>
      <c r="S345" s="178">
        <v>0</v>
      </c>
      <c r="T345" s="178">
        <v>0</v>
      </c>
      <c r="U345" s="178">
        <v>0</v>
      </c>
      <c r="V345" s="178">
        <v>0</v>
      </c>
      <c r="W345" s="178">
        <v>0</v>
      </c>
      <c r="X345" s="178">
        <v>0</v>
      </c>
      <c r="Y345" s="178">
        <v>0</v>
      </c>
      <c r="Z345" s="178">
        <v>0</v>
      </c>
      <c r="AA345" s="178">
        <v>0</v>
      </c>
      <c r="AB345" s="178">
        <v>0</v>
      </c>
      <c r="AC345" s="178">
        <v>0</v>
      </c>
      <c r="AD345" s="178">
        <v>0</v>
      </c>
      <c r="AE345" s="178">
        <v>0</v>
      </c>
      <c r="AF345" s="178">
        <v>0</v>
      </c>
      <c r="AG345" s="178">
        <v>0</v>
      </c>
      <c r="AH345" s="178">
        <v>0</v>
      </c>
      <c r="AI345" s="178">
        <v>0</v>
      </c>
      <c r="AJ345" s="178"/>
      <c r="AK345" s="178"/>
      <c r="AL345" s="178"/>
    </row>
    <row r="346" spans="1:38" ht="16.350000000000001" customHeight="1">
      <c r="A346" s="177" t="s">
        <v>701</v>
      </c>
      <c r="B346" s="178">
        <v>0</v>
      </c>
      <c r="C346" s="178">
        <v>0</v>
      </c>
      <c r="D346" s="178">
        <v>0</v>
      </c>
      <c r="E346" s="178">
        <v>0</v>
      </c>
      <c r="F346" s="178">
        <v>0</v>
      </c>
      <c r="G346" s="178">
        <v>0</v>
      </c>
      <c r="H346" s="178">
        <v>0</v>
      </c>
      <c r="I346" s="178">
        <v>0</v>
      </c>
      <c r="J346" s="178">
        <v>0</v>
      </c>
      <c r="K346" s="178">
        <v>0</v>
      </c>
      <c r="L346" s="178">
        <v>0</v>
      </c>
      <c r="M346" s="178">
        <v>0</v>
      </c>
      <c r="N346" s="178">
        <v>0</v>
      </c>
      <c r="O346" s="178">
        <v>0</v>
      </c>
      <c r="P346" s="178">
        <v>0</v>
      </c>
      <c r="Q346" s="178">
        <v>0</v>
      </c>
      <c r="R346" s="178">
        <v>0</v>
      </c>
      <c r="S346" s="178">
        <v>0</v>
      </c>
      <c r="T346" s="178">
        <v>0</v>
      </c>
      <c r="U346" s="178">
        <v>0</v>
      </c>
      <c r="V346" s="178">
        <v>0</v>
      </c>
      <c r="W346" s="178">
        <v>0</v>
      </c>
      <c r="X346" s="178">
        <v>0</v>
      </c>
      <c r="Y346" s="178">
        <v>0</v>
      </c>
      <c r="Z346" s="178">
        <v>0</v>
      </c>
      <c r="AA346" s="178">
        <v>0</v>
      </c>
      <c r="AB346" s="178">
        <v>0</v>
      </c>
      <c r="AC346" s="178">
        <v>0</v>
      </c>
      <c r="AD346" s="178">
        <v>0</v>
      </c>
      <c r="AE346" s="178">
        <v>0</v>
      </c>
      <c r="AF346" s="178">
        <v>0</v>
      </c>
      <c r="AG346" s="178">
        <v>0</v>
      </c>
      <c r="AH346" s="178">
        <v>0</v>
      </c>
      <c r="AI346" s="178">
        <v>0</v>
      </c>
      <c r="AJ346" s="178"/>
      <c r="AK346" s="178"/>
      <c r="AL346" s="178"/>
    </row>
    <row r="347" spans="1:38" ht="16.350000000000001" customHeight="1">
      <c r="A347" s="177" t="s">
        <v>702</v>
      </c>
      <c r="B347" s="178">
        <v>0</v>
      </c>
      <c r="C347" s="178">
        <v>0</v>
      </c>
      <c r="D347" s="178">
        <v>0</v>
      </c>
      <c r="E347" s="178">
        <v>0</v>
      </c>
      <c r="F347" s="178">
        <v>0</v>
      </c>
      <c r="G347" s="178">
        <v>0</v>
      </c>
      <c r="H347" s="178">
        <v>0</v>
      </c>
      <c r="I347" s="178">
        <v>0</v>
      </c>
      <c r="J347" s="178">
        <v>0</v>
      </c>
      <c r="K347" s="178">
        <v>0</v>
      </c>
      <c r="L347" s="178">
        <v>0</v>
      </c>
      <c r="M347" s="178">
        <v>0</v>
      </c>
      <c r="N347" s="178">
        <v>0</v>
      </c>
      <c r="O347" s="178">
        <v>0</v>
      </c>
      <c r="P347" s="178">
        <v>0</v>
      </c>
      <c r="Q347" s="178">
        <v>0</v>
      </c>
      <c r="R347" s="178">
        <v>0</v>
      </c>
      <c r="S347" s="178">
        <v>0</v>
      </c>
      <c r="T347" s="178">
        <v>0</v>
      </c>
      <c r="U347" s="178">
        <v>0</v>
      </c>
      <c r="V347" s="178">
        <v>0</v>
      </c>
      <c r="W347" s="178">
        <v>0</v>
      </c>
      <c r="X347" s="178">
        <v>0</v>
      </c>
      <c r="Y347" s="178">
        <v>0</v>
      </c>
      <c r="Z347" s="178">
        <v>0</v>
      </c>
      <c r="AA347" s="178">
        <v>0</v>
      </c>
      <c r="AB347" s="178">
        <v>0</v>
      </c>
      <c r="AC347" s="178">
        <v>0</v>
      </c>
      <c r="AD347" s="178">
        <v>0</v>
      </c>
      <c r="AE347" s="178">
        <v>0</v>
      </c>
      <c r="AF347" s="178">
        <v>0</v>
      </c>
      <c r="AG347" s="178">
        <v>0</v>
      </c>
      <c r="AH347" s="178">
        <v>0</v>
      </c>
      <c r="AI347" s="178">
        <v>0</v>
      </c>
      <c r="AJ347" s="178"/>
      <c r="AK347" s="178"/>
      <c r="AL347" s="178"/>
    </row>
    <row r="348" spans="1:38" ht="16.350000000000001" customHeight="1">
      <c r="A348" s="177" t="s">
        <v>703</v>
      </c>
      <c r="B348" s="178">
        <v>0</v>
      </c>
      <c r="C348" s="178">
        <v>0</v>
      </c>
      <c r="D348" s="178">
        <v>0</v>
      </c>
      <c r="E348" s="178">
        <v>0</v>
      </c>
      <c r="F348" s="178">
        <v>0</v>
      </c>
      <c r="G348" s="178">
        <v>0</v>
      </c>
      <c r="H348" s="178">
        <v>0</v>
      </c>
      <c r="I348" s="178">
        <v>0</v>
      </c>
      <c r="J348" s="178">
        <v>0</v>
      </c>
      <c r="K348" s="178">
        <v>0</v>
      </c>
      <c r="L348" s="178">
        <v>0</v>
      </c>
      <c r="M348" s="178">
        <v>0</v>
      </c>
      <c r="N348" s="178">
        <v>0</v>
      </c>
      <c r="O348" s="178">
        <v>0</v>
      </c>
      <c r="P348" s="178">
        <v>0</v>
      </c>
      <c r="Q348" s="178">
        <v>0</v>
      </c>
      <c r="R348" s="178">
        <v>0</v>
      </c>
      <c r="S348" s="178">
        <v>0</v>
      </c>
      <c r="T348" s="178">
        <v>0</v>
      </c>
      <c r="U348" s="178">
        <v>0</v>
      </c>
      <c r="V348" s="178">
        <v>0</v>
      </c>
      <c r="W348" s="178">
        <v>0</v>
      </c>
      <c r="X348" s="178">
        <v>0</v>
      </c>
      <c r="Y348" s="178">
        <v>0</v>
      </c>
      <c r="Z348" s="178">
        <v>0</v>
      </c>
      <c r="AA348" s="178">
        <v>0</v>
      </c>
      <c r="AB348" s="178">
        <v>0</v>
      </c>
      <c r="AC348" s="178">
        <v>0</v>
      </c>
      <c r="AD348" s="178">
        <v>0</v>
      </c>
      <c r="AE348" s="178">
        <v>0</v>
      </c>
      <c r="AF348" s="178">
        <v>0</v>
      </c>
      <c r="AG348" s="178">
        <v>0</v>
      </c>
      <c r="AH348" s="178">
        <v>0</v>
      </c>
      <c r="AI348" s="178">
        <v>0</v>
      </c>
      <c r="AJ348" s="178"/>
      <c r="AK348" s="178"/>
      <c r="AL348" s="178"/>
    </row>
    <row r="349" spans="1:38" ht="16.350000000000001" customHeight="1">
      <c r="A349" s="14"/>
      <c r="B349" s="14"/>
      <c r="C349" s="14"/>
      <c r="D349" s="14"/>
      <c r="E349" s="14"/>
      <c r="F349" s="14"/>
      <c r="G349" s="14"/>
      <c r="H349" s="14"/>
      <c r="I349" s="14"/>
      <c r="J349" s="14"/>
      <c r="K349" s="14"/>
      <c r="L349" s="14"/>
      <c r="M349" s="14"/>
      <c r="N349" s="14"/>
      <c r="O349" s="14"/>
      <c r="P349" s="14"/>
      <c r="Q349" s="14"/>
      <c r="R349" s="14"/>
    </row>
  </sheetData>
  <mergeCells count="2">
    <mergeCell ref="B4:C4"/>
    <mergeCell ref="A1:R2"/>
  </mergeCells>
  <phoneticPr fontId="52" type="noConversion"/>
  <pageMargins left="0.69930555555555596" right="0.69930555555555596"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48"/>
  <sheetViews>
    <sheetView showGridLines="0" tabSelected="1" workbookViewId="0">
      <pane xSplit="1" ySplit="5" topLeftCell="B127" activePane="bottomRight" state="frozen"/>
      <selection pane="topRight" activeCell="B1" sqref="B1"/>
      <selection pane="bottomLeft" activeCell="A6" sqref="A6"/>
      <selection pane="bottomRight" activeCell="B130" sqref="B130"/>
    </sheetView>
  </sheetViews>
  <sheetFormatPr defaultColWidth="9" defaultRowHeight="13.5"/>
  <cols>
    <col min="1" max="1" width="22.625" style="124" customWidth="1"/>
    <col min="2" max="4" width="7.875" style="124" customWidth="1"/>
    <col min="5" max="5" width="7.875" style="125" customWidth="1"/>
    <col min="6" max="9" width="7.875" customWidth="1"/>
    <col min="10" max="11" width="9.5" customWidth="1"/>
    <col min="12" max="16" width="7.875" customWidth="1"/>
    <col min="17" max="17" width="7.875" style="126" customWidth="1"/>
    <col min="19" max="19" width="17.25" customWidth="1"/>
  </cols>
  <sheetData>
    <row r="1" spans="1:21" ht="25.5">
      <c r="A1" s="367" t="s">
        <v>161</v>
      </c>
      <c r="B1" s="367"/>
      <c r="C1" s="367"/>
      <c r="D1" s="367"/>
      <c r="E1" s="367"/>
    </row>
    <row r="2" spans="1:21" ht="20.25">
      <c r="A2" s="368" t="s">
        <v>704</v>
      </c>
      <c r="B2" s="368"/>
      <c r="C2" s="368"/>
      <c r="D2" s="368"/>
      <c r="E2" s="368"/>
    </row>
    <row r="3" spans="1:21">
      <c r="A3" s="369"/>
      <c r="B3" s="369"/>
      <c r="C3" s="369"/>
      <c r="D3" s="369"/>
      <c r="E3" s="369"/>
      <c r="S3" s="149" t="s">
        <v>705</v>
      </c>
      <c r="T3" s="150" t="s">
        <v>100</v>
      </c>
      <c r="U3" s="151" t="s">
        <v>706</v>
      </c>
    </row>
    <row r="4" spans="1:21">
      <c r="A4" s="373" t="s">
        <v>705</v>
      </c>
      <c r="B4" s="376">
        <v>2015</v>
      </c>
      <c r="C4" s="376">
        <v>2016</v>
      </c>
      <c r="D4" s="376">
        <v>2017</v>
      </c>
      <c r="E4" s="370">
        <v>2018</v>
      </c>
      <c r="F4" s="371"/>
      <c r="G4" s="371"/>
      <c r="H4" s="371"/>
      <c r="I4" s="371"/>
      <c r="J4" s="371"/>
      <c r="K4" s="371"/>
      <c r="L4" s="371"/>
      <c r="M4" s="371"/>
      <c r="N4" s="371"/>
      <c r="O4" s="371"/>
      <c r="P4" s="371"/>
      <c r="Q4" s="371"/>
      <c r="S4" s="152" t="s">
        <v>2</v>
      </c>
      <c r="T4" s="153">
        <f>T6+T7+T9+T13+T18+T22</f>
        <v>1684.0345238095238</v>
      </c>
      <c r="U4" s="154">
        <f>Q137-T4</f>
        <v>135.75</v>
      </c>
    </row>
    <row r="5" spans="1:21" ht="40.5">
      <c r="A5" s="373"/>
      <c r="B5" s="377"/>
      <c r="C5" s="377"/>
      <c r="D5" s="377"/>
      <c r="E5" s="127">
        <v>1</v>
      </c>
      <c r="F5" s="127">
        <v>2</v>
      </c>
      <c r="G5" s="127">
        <v>3</v>
      </c>
      <c r="H5" s="127">
        <v>4</v>
      </c>
      <c r="I5" s="127">
        <v>5</v>
      </c>
      <c r="J5" s="127">
        <v>6</v>
      </c>
      <c r="K5" s="127">
        <v>7</v>
      </c>
      <c r="L5" s="127">
        <v>8</v>
      </c>
      <c r="M5" s="127">
        <v>9</v>
      </c>
      <c r="N5" s="127">
        <v>10</v>
      </c>
      <c r="O5" s="127">
        <v>11</v>
      </c>
      <c r="P5" s="127">
        <v>12</v>
      </c>
      <c r="Q5" s="155" t="s">
        <v>707</v>
      </c>
      <c r="S5" s="156" t="s">
        <v>3</v>
      </c>
      <c r="T5" s="157"/>
    </row>
    <row r="6" spans="1:21" ht="14.25">
      <c r="A6" s="128" t="s">
        <v>708</v>
      </c>
      <c r="B6" s="129">
        <v>20</v>
      </c>
      <c r="C6" s="129">
        <v>13</v>
      </c>
      <c r="D6" s="129">
        <f>VLOOKUP(A6,'[3]12月'!$A:$B,2,0)</f>
        <v>14</v>
      </c>
      <c r="E6" s="129">
        <v>14</v>
      </c>
      <c r="F6" s="129">
        <f>VLOOKUP(A6,[4]Sheet1!$A:$B,2,0)</f>
        <v>14</v>
      </c>
      <c r="G6" s="129">
        <f>VLOOKUP(A6,[5]Sheet1!$A:$B,2,0)</f>
        <v>14</v>
      </c>
      <c r="H6" s="129">
        <f>VLOOKUP(A6,[6]Sheet1!$A:$B,2,0)</f>
        <v>13</v>
      </c>
      <c r="I6" s="129">
        <f>VLOOKUP(A6,[7]Sheet1!$A:$B,2,0)</f>
        <v>12</v>
      </c>
      <c r="J6" s="144">
        <v>13</v>
      </c>
      <c r="K6" s="144">
        <f>VLOOKUP(A6,[8]Sheet1!$A$4:$B$130,2,0)</f>
        <v>14</v>
      </c>
      <c r="L6" s="144"/>
      <c r="M6" s="144"/>
      <c r="N6" s="144"/>
      <c r="O6" s="144"/>
      <c r="P6" s="144"/>
      <c r="Q6" s="129">
        <f>AVERAGE(D6:P6)</f>
        <v>13.5</v>
      </c>
      <c r="S6" s="156" t="s">
        <v>4</v>
      </c>
      <c r="T6" s="158">
        <f>Q7+Q21+Q36-Q26-Q25-Q29</f>
        <v>171.5</v>
      </c>
    </row>
    <row r="7" spans="1:21">
      <c r="A7" s="130" t="s">
        <v>709</v>
      </c>
      <c r="B7" s="130">
        <v>20</v>
      </c>
      <c r="C7" s="130">
        <v>13</v>
      </c>
      <c r="D7" s="131">
        <f>D6</f>
        <v>14</v>
      </c>
      <c r="E7" s="131">
        <f>E6</f>
        <v>14</v>
      </c>
      <c r="F7" s="132">
        <f>SUM(F6:F6)</f>
        <v>14</v>
      </c>
      <c r="G7" s="132">
        <f>SUM(G6:G6)</f>
        <v>14</v>
      </c>
      <c r="H7" s="132">
        <f>SUM(H6:H6)</f>
        <v>13</v>
      </c>
      <c r="I7" s="132">
        <f>SUM(I6:I6)</f>
        <v>12</v>
      </c>
      <c r="J7" s="143">
        <v>13</v>
      </c>
      <c r="K7" s="143">
        <f>K6</f>
        <v>14</v>
      </c>
      <c r="L7" s="143"/>
      <c r="M7" s="143"/>
      <c r="N7" s="143"/>
      <c r="O7" s="143"/>
      <c r="P7" s="143"/>
      <c r="Q7" s="129">
        <f>AVERAGE(D7:P7)</f>
        <v>13.5</v>
      </c>
      <c r="S7" s="156" t="s">
        <v>5</v>
      </c>
      <c r="T7" s="158">
        <f>Q29+Q37+Q38+Q39+Q47+Q48+Q49+Q60+Q61+Q62+Q63+Q136+Q25+Q26</f>
        <v>1289.9095238095238</v>
      </c>
    </row>
    <row r="8" spans="1:21" ht="14.25">
      <c r="A8" s="128" t="s">
        <v>710</v>
      </c>
      <c r="B8" s="128">
        <v>8</v>
      </c>
      <c r="C8" s="128">
        <v>8</v>
      </c>
      <c r="D8" s="129">
        <v>9</v>
      </c>
      <c r="E8" s="129">
        <v>9</v>
      </c>
      <c r="F8" s="129">
        <f>VLOOKUP(A8,[4]Sheet1!$A:$B,2,0)</f>
        <v>9</v>
      </c>
      <c r="G8" s="129">
        <f>VLOOKUP(A8,[5]Sheet1!$A:$B,2,0)</f>
        <v>9</v>
      </c>
      <c r="H8" s="129">
        <f>VLOOKUP(A8,[6]Sheet1!$A:$B,2,0)</f>
        <v>6</v>
      </c>
      <c r="I8" s="129">
        <f>VLOOKUP(A8,[7]Sheet1!$A:$B,2,0)</f>
        <v>5</v>
      </c>
      <c r="J8" s="145">
        <v>5</v>
      </c>
      <c r="K8" s="144">
        <f>VLOOKUP(A8,[8]Sheet1!$A$4:$B$130,2,0)</f>
        <v>5</v>
      </c>
      <c r="L8" s="145"/>
      <c r="M8" s="145"/>
      <c r="N8" s="145"/>
      <c r="O8" s="145"/>
      <c r="P8" s="145"/>
      <c r="Q8" s="129">
        <f t="shared" ref="Q8:Q71" si="0">AVERAGE(D8:P8)</f>
        <v>7.125</v>
      </c>
      <c r="S8" s="156" t="s">
        <v>6</v>
      </c>
      <c r="T8" s="158">
        <f>Q24</f>
        <v>12</v>
      </c>
    </row>
    <row r="9" spans="1:21" ht="14.25">
      <c r="A9" s="128" t="s">
        <v>711</v>
      </c>
      <c r="B9" s="128">
        <v>13</v>
      </c>
      <c r="C9" s="128">
        <v>11</v>
      </c>
      <c r="D9" s="129">
        <v>13</v>
      </c>
      <c r="E9" s="129">
        <v>13</v>
      </c>
      <c r="F9" s="129">
        <f>VLOOKUP(A9,[4]Sheet1!$A:$B,2,0)</f>
        <v>13</v>
      </c>
      <c r="G9" s="129">
        <f>VLOOKUP(A9,[5]Sheet1!$A:$B,2,0)</f>
        <v>13</v>
      </c>
      <c r="H9" s="129">
        <f>VLOOKUP(A9,[6]Sheet1!$A:$B,2,0)</f>
        <v>15</v>
      </c>
      <c r="I9" s="129">
        <f>VLOOKUP(A9,[7]Sheet1!$A:$B,2,0)</f>
        <v>15</v>
      </c>
      <c r="J9" s="145">
        <v>14</v>
      </c>
      <c r="K9" s="144">
        <f>VLOOKUP(A9,[8]Sheet1!$A$4:$B$130,2,0)</f>
        <v>14</v>
      </c>
      <c r="L9" s="145"/>
      <c r="M9" s="145"/>
      <c r="N9" s="145"/>
      <c r="O9" s="145"/>
      <c r="P9" s="145"/>
      <c r="Q9" s="129">
        <f t="shared" si="0"/>
        <v>13.75</v>
      </c>
      <c r="S9" s="156" t="s">
        <v>7</v>
      </c>
      <c r="T9" s="159">
        <f>SUM(T10:T12)</f>
        <v>37.5</v>
      </c>
    </row>
    <row r="10" spans="1:21" ht="14.25">
      <c r="A10" s="128" t="s">
        <v>712</v>
      </c>
      <c r="B10" s="128">
        <v>6</v>
      </c>
      <c r="C10" s="128">
        <v>7</v>
      </c>
      <c r="D10" s="129">
        <v>6</v>
      </c>
      <c r="E10" s="129">
        <v>6</v>
      </c>
      <c r="F10" s="129">
        <f>VLOOKUP(A10,[4]Sheet1!$A:$B,2,0)</f>
        <v>6</v>
      </c>
      <c r="G10" s="129">
        <f>VLOOKUP(A10,[5]Sheet1!$A:$B,2,0)</f>
        <v>6</v>
      </c>
      <c r="H10" s="129">
        <f>VLOOKUP(A10,[6]Sheet1!$A:$B,2,0)</f>
        <v>6</v>
      </c>
      <c r="I10" s="129">
        <f>VLOOKUP(A10,[7]Sheet1!$A:$B,2,0)</f>
        <v>6</v>
      </c>
      <c r="J10" s="145">
        <v>6</v>
      </c>
      <c r="K10" s="144">
        <f>VLOOKUP(A10,[8]Sheet1!$A$4:$B$130,2,0)</f>
        <v>6</v>
      </c>
      <c r="L10" s="145"/>
      <c r="M10" s="145"/>
      <c r="N10" s="145"/>
      <c r="O10" s="145"/>
      <c r="P10" s="145"/>
      <c r="Q10" s="129">
        <f t="shared" si="0"/>
        <v>6</v>
      </c>
      <c r="S10" s="156" t="s">
        <v>8</v>
      </c>
      <c r="T10" s="158">
        <f>Q51</f>
        <v>14.75</v>
      </c>
    </row>
    <row r="11" spans="1:21" ht="14.25">
      <c r="A11" s="128" t="s">
        <v>713</v>
      </c>
      <c r="B11" s="128">
        <v>2</v>
      </c>
      <c r="C11" s="128">
        <v>2</v>
      </c>
      <c r="D11" s="129">
        <v>4</v>
      </c>
      <c r="E11" s="129">
        <v>5</v>
      </c>
      <c r="F11" s="129">
        <f>VLOOKUP(A11,[4]Sheet1!$A:$B,2,0)</f>
        <v>5</v>
      </c>
      <c r="G11" s="129">
        <f>VLOOKUP(A11,[5]Sheet1!$A:$B,2,0)</f>
        <v>5</v>
      </c>
      <c r="H11" s="129">
        <f>VLOOKUP(A11,[6]Sheet1!$A:$B,2,0)</f>
        <v>5</v>
      </c>
      <c r="I11" s="129">
        <f>VLOOKUP(A11,[7]Sheet1!$A:$B,2,0)</f>
        <v>4</v>
      </c>
      <c r="J11" s="145">
        <v>4</v>
      </c>
      <c r="K11" s="144">
        <f>VLOOKUP(A11,[8]Sheet1!$A$4:$B$130,2,0)</f>
        <v>4</v>
      </c>
      <c r="L11" s="145"/>
      <c r="M11" s="145"/>
      <c r="N11" s="145"/>
      <c r="O11" s="145"/>
      <c r="P11" s="145"/>
      <c r="Q11" s="129">
        <f t="shared" si="0"/>
        <v>4.5</v>
      </c>
      <c r="S11" s="156" t="s">
        <v>9</v>
      </c>
      <c r="T11" s="158">
        <f>Q50</f>
        <v>9.125</v>
      </c>
    </row>
    <row r="12" spans="1:21" ht="14.25">
      <c r="A12" s="128" t="s">
        <v>714</v>
      </c>
      <c r="B12" s="128"/>
      <c r="C12" s="128"/>
      <c r="D12" s="129"/>
      <c r="E12" s="129">
        <v>1</v>
      </c>
      <c r="F12" s="129">
        <f>VLOOKUP(A12,[4]Sheet1!$A:$B,2,0)</f>
        <v>1</v>
      </c>
      <c r="G12" s="129">
        <f>VLOOKUP(A12,[5]Sheet1!$A:$B,2,0)</f>
        <v>1</v>
      </c>
      <c r="H12" s="129">
        <f>VLOOKUP(A12,[6]Sheet1!$A:$B,2,0)</f>
        <v>1</v>
      </c>
      <c r="I12" s="129">
        <f>VLOOKUP(A12,[7]Sheet1!$A:$B,2,0)</f>
        <v>1</v>
      </c>
      <c r="J12" s="145">
        <v>1</v>
      </c>
      <c r="K12" s="144">
        <f>VLOOKUP(A12,[8]Sheet1!$A$4:$B$130,2,0)</f>
        <v>1</v>
      </c>
      <c r="L12" s="145"/>
      <c r="M12" s="145"/>
      <c r="N12" s="145"/>
      <c r="O12" s="145"/>
      <c r="P12" s="145"/>
      <c r="Q12" s="129">
        <f t="shared" si="0"/>
        <v>1</v>
      </c>
      <c r="S12" s="156" t="s">
        <v>10</v>
      </c>
      <c r="T12" s="158">
        <f>Q56</f>
        <v>13.625</v>
      </c>
    </row>
    <row r="13" spans="1:21" ht="14.25">
      <c r="A13" s="128" t="s">
        <v>715</v>
      </c>
      <c r="B13" s="128">
        <v>9</v>
      </c>
      <c r="C13" s="128">
        <v>8</v>
      </c>
      <c r="D13" s="129">
        <v>12</v>
      </c>
      <c r="E13" s="129">
        <v>12</v>
      </c>
      <c r="F13" s="129">
        <f>VLOOKUP(A13,[4]Sheet1!$A:$B,2,0)</f>
        <v>12</v>
      </c>
      <c r="G13" s="129">
        <f>VLOOKUP(A13,[5]Sheet1!$A:$B,2,0)</f>
        <v>12</v>
      </c>
      <c r="H13" s="129">
        <f>VLOOKUP(A13,[6]Sheet1!$A:$B,2,0)</f>
        <v>11</v>
      </c>
      <c r="I13" s="129">
        <f>VLOOKUP(A13,[7]Sheet1!$A:$B,2,0)</f>
        <v>11</v>
      </c>
      <c r="J13" s="145">
        <v>11</v>
      </c>
      <c r="K13" s="144">
        <f>VLOOKUP(A13,[8]Sheet1!$A$4:$B$130,2,0)</f>
        <v>11</v>
      </c>
      <c r="L13" s="145"/>
      <c r="M13" s="145"/>
      <c r="N13" s="145"/>
      <c r="O13" s="145"/>
      <c r="P13" s="145"/>
      <c r="Q13" s="129">
        <f t="shared" si="0"/>
        <v>11.5</v>
      </c>
      <c r="S13" s="156" t="s">
        <v>11</v>
      </c>
      <c r="T13" s="157">
        <f>SUM(T14:T17)</f>
        <v>28</v>
      </c>
    </row>
    <row r="14" spans="1:21" ht="14.25">
      <c r="A14" s="128" t="s">
        <v>716</v>
      </c>
      <c r="B14" s="128">
        <v>10</v>
      </c>
      <c r="C14" s="128">
        <v>11</v>
      </c>
      <c r="D14" s="129">
        <v>12</v>
      </c>
      <c r="E14" s="129">
        <v>12</v>
      </c>
      <c r="F14" s="129">
        <f>VLOOKUP(A14,[4]Sheet1!$A:$B,2,0)</f>
        <v>12</v>
      </c>
      <c r="G14" s="129">
        <f>VLOOKUP(A14,[5]Sheet1!$A:$B,2,0)</f>
        <v>12</v>
      </c>
      <c r="H14" s="129">
        <f>VLOOKUP(A14,[6]Sheet1!$A:$B,2,0)</f>
        <v>12</v>
      </c>
      <c r="I14" s="129">
        <f>VLOOKUP(A14,[7]Sheet1!$A:$B,2,0)</f>
        <v>12</v>
      </c>
      <c r="J14" s="145">
        <v>12</v>
      </c>
      <c r="K14" s="144">
        <f>VLOOKUP(A14,[8]Sheet1!$A$4:$B$130,2,0)</f>
        <v>12</v>
      </c>
      <c r="L14" s="145"/>
      <c r="M14" s="145"/>
      <c r="N14" s="145"/>
      <c r="O14" s="145"/>
      <c r="P14" s="145"/>
      <c r="Q14" s="129">
        <f>AVERAGE(D14:P14)</f>
        <v>12</v>
      </c>
      <c r="S14" s="156" t="s">
        <v>12</v>
      </c>
      <c r="T14" s="158">
        <f>Q54</f>
        <v>7.125</v>
      </c>
    </row>
    <row r="15" spans="1:21" ht="14.25">
      <c r="A15" s="128" t="s">
        <v>717</v>
      </c>
      <c r="B15" s="128" t="s">
        <v>718</v>
      </c>
      <c r="C15" s="128" t="s">
        <v>718</v>
      </c>
      <c r="D15" s="129">
        <v>4</v>
      </c>
      <c r="E15" s="129">
        <v>4</v>
      </c>
      <c r="F15" s="129">
        <f>VLOOKUP(A15,[4]Sheet1!$A:$B,2,0)</f>
        <v>4</v>
      </c>
      <c r="G15" s="129">
        <f>VLOOKUP(A15,[5]Sheet1!$A:$B,2,0)</f>
        <v>4</v>
      </c>
      <c r="H15" s="129">
        <f>VLOOKUP(A15,[6]Sheet1!$A:$B,2,0)</f>
        <v>4</v>
      </c>
      <c r="I15" s="129">
        <f>VLOOKUP(A15,[7]Sheet1!$A:$B,2,0)</f>
        <v>4</v>
      </c>
      <c r="J15" s="145">
        <v>4</v>
      </c>
      <c r="K15" s="144">
        <f>VLOOKUP(A15,[8]Sheet1!$A$4:$B$130,2,0)</f>
        <v>4</v>
      </c>
      <c r="L15" s="145"/>
      <c r="M15" s="145"/>
      <c r="N15" s="145"/>
      <c r="O15" s="145"/>
      <c r="P15" s="145"/>
      <c r="Q15" s="129">
        <f t="shared" si="0"/>
        <v>4</v>
      </c>
      <c r="S15" s="156" t="s">
        <v>13</v>
      </c>
      <c r="T15" s="158">
        <f>Q55</f>
        <v>10.125</v>
      </c>
    </row>
    <row r="16" spans="1:21" ht="14.25">
      <c r="A16" s="128" t="s">
        <v>719</v>
      </c>
      <c r="B16" s="128">
        <v>23</v>
      </c>
      <c r="C16" s="128">
        <v>26</v>
      </c>
      <c r="D16" s="129">
        <v>30</v>
      </c>
      <c r="E16" s="129">
        <v>30</v>
      </c>
      <c r="F16" s="129">
        <f>VLOOKUP(A16,[4]Sheet1!$A:$B,2,0)</f>
        <v>30</v>
      </c>
      <c r="G16" s="129">
        <f>VLOOKUP(A16,[5]Sheet1!$A:$B,2,0)</f>
        <v>30</v>
      </c>
      <c r="H16" s="129">
        <f>VLOOKUP(A16,[6]Sheet1!$A:$B,2,0)</f>
        <v>30</v>
      </c>
      <c r="I16" s="129">
        <f>VLOOKUP(A16,[7]Sheet1!$A:$B,2,0)</f>
        <v>30</v>
      </c>
      <c r="J16" s="145">
        <v>30</v>
      </c>
      <c r="K16" s="144">
        <f>VLOOKUP(A16,[8]Sheet1!$A$4:$B$130,2,0)</f>
        <v>30</v>
      </c>
      <c r="L16" s="145"/>
      <c r="M16" s="145"/>
      <c r="N16" s="145"/>
      <c r="O16" s="145"/>
      <c r="P16" s="145"/>
      <c r="Q16" s="129">
        <f t="shared" si="0"/>
        <v>30</v>
      </c>
      <c r="S16" s="150" t="s">
        <v>14</v>
      </c>
      <c r="T16" s="158">
        <f>Q52</f>
        <v>6.375</v>
      </c>
    </row>
    <row r="17" spans="1:20" ht="14.25">
      <c r="A17" s="128" t="s">
        <v>720</v>
      </c>
      <c r="B17" s="128">
        <v>7</v>
      </c>
      <c r="C17" s="128">
        <v>7</v>
      </c>
      <c r="D17" s="129">
        <v>6</v>
      </c>
      <c r="E17" s="129">
        <v>6</v>
      </c>
      <c r="F17" s="129">
        <f>VLOOKUP(A17,[4]Sheet1!$A:$B,2,0)</f>
        <v>6</v>
      </c>
      <c r="G17" s="129">
        <f>VLOOKUP(A17,[5]Sheet1!$A:$B,2,0)</f>
        <v>6</v>
      </c>
      <c r="H17" s="129">
        <f>VLOOKUP(A17,[6]Sheet1!$A:$B,2,0)</f>
        <v>6</v>
      </c>
      <c r="I17" s="129">
        <f>VLOOKUP(A17,[7]Sheet1!$A:$B,2,0)</f>
        <v>6</v>
      </c>
      <c r="J17" s="145">
        <v>6</v>
      </c>
      <c r="K17" s="144">
        <f>VLOOKUP(A17,[8]Sheet1!$A$4:$B$130,2,0)</f>
        <v>6</v>
      </c>
      <c r="L17" s="145"/>
      <c r="M17" s="145"/>
      <c r="N17" s="145"/>
      <c r="O17" s="145"/>
      <c r="P17" s="145"/>
      <c r="Q17" s="129">
        <f t="shared" si="0"/>
        <v>6</v>
      </c>
      <c r="S17" s="156" t="s">
        <v>15</v>
      </c>
      <c r="T17" s="158">
        <f>Q58</f>
        <v>4.375</v>
      </c>
    </row>
    <row r="18" spans="1:20" ht="14.25">
      <c r="A18" s="128" t="s">
        <v>721</v>
      </c>
      <c r="B18" s="128">
        <v>10</v>
      </c>
      <c r="C18" s="128">
        <v>10</v>
      </c>
      <c r="D18" s="129">
        <v>14</v>
      </c>
      <c r="E18" s="129">
        <v>16</v>
      </c>
      <c r="F18" s="129">
        <v>16</v>
      </c>
      <c r="G18" s="129">
        <v>16</v>
      </c>
      <c r="H18" s="129">
        <f>VLOOKUP(A18,[6]Sheet1!$A:$B,2,0)</f>
        <v>16</v>
      </c>
      <c r="I18" s="129">
        <f>VLOOKUP(A18,[7]Sheet1!$A:$B,2,0)</f>
        <v>16</v>
      </c>
      <c r="J18" s="145">
        <v>16</v>
      </c>
      <c r="K18" s="144">
        <f>VLOOKUP(A18,[8]Sheet1!$A$4:$B$130,2,0)</f>
        <v>16</v>
      </c>
      <c r="L18" s="145"/>
      <c r="M18" s="145"/>
      <c r="N18" s="145"/>
      <c r="O18" s="145"/>
      <c r="P18" s="145"/>
      <c r="Q18" s="129">
        <f t="shared" si="0"/>
        <v>15.75</v>
      </c>
      <c r="S18" s="156" t="s">
        <v>16</v>
      </c>
      <c r="T18" s="159">
        <f>SUM(T19:T20)</f>
        <v>18.25</v>
      </c>
    </row>
    <row r="19" spans="1:20" ht="14.25">
      <c r="A19" s="128" t="s">
        <v>722</v>
      </c>
      <c r="B19" s="128">
        <v>9</v>
      </c>
      <c r="C19" s="128">
        <v>11</v>
      </c>
      <c r="D19" s="129">
        <v>14</v>
      </c>
      <c r="E19" s="129">
        <v>14</v>
      </c>
      <c r="F19" s="129">
        <f>VLOOKUP(A19,[4]Sheet1!$A:$B,2,0)</f>
        <v>14</v>
      </c>
      <c r="G19" s="129">
        <f>VLOOKUP(A19,[5]Sheet1!$A:$B,2,0)</f>
        <v>15</v>
      </c>
      <c r="H19" s="129">
        <f>VLOOKUP(A19,[6]Sheet1!$A:$B,2,0)</f>
        <v>15</v>
      </c>
      <c r="I19" s="129">
        <f>VLOOKUP(A19,[7]Sheet1!$A:$B,2,0)</f>
        <v>15</v>
      </c>
      <c r="J19" s="145">
        <v>15</v>
      </c>
      <c r="K19" s="144">
        <f>VLOOKUP(A19,[8]Sheet1!$A$4:$B$130,2,0)</f>
        <v>15</v>
      </c>
      <c r="L19" s="145"/>
      <c r="M19" s="145"/>
      <c r="N19" s="145"/>
      <c r="O19" s="145"/>
      <c r="P19" s="145"/>
      <c r="Q19" s="129">
        <f t="shared" si="0"/>
        <v>14.625</v>
      </c>
      <c r="S19" s="156" t="s">
        <v>17</v>
      </c>
      <c r="T19" s="158">
        <f>Q59</f>
        <v>9</v>
      </c>
    </row>
    <row r="20" spans="1:20" ht="14.25">
      <c r="A20" s="128" t="s">
        <v>723</v>
      </c>
      <c r="B20" s="128">
        <v>3</v>
      </c>
      <c r="C20" s="128">
        <v>4</v>
      </c>
      <c r="D20" s="129">
        <v>4</v>
      </c>
      <c r="E20" s="129">
        <v>4</v>
      </c>
      <c r="F20" s="129">
        <f>VLOOKUP(A20,[4]Sheet1!$A:$B,2,0)</f>
        <v>4</v>
      </c>
      <c r="G20" s="129">
        <f>VLOOKUP(A20,[5]Sheet1!$A:$B,2,0)</f>
        <v>5</v>
      </c>
      <c r="H20" s="129">
        <f>VLOOKUP(A20,[6]Sheet1!$A:$B,2,0)</f>
        <v>5</v>
      </c>
      <c r="I20" s="129">
        <f>VLOOKUP(A20,[7]Sheet1!$A:$B,2,0)</f>
        <v>5</v>
      </c>
      <c r="J20" s="145">
        <v>5</v>
      </c>
      <c r="K20" s="144">
        <f>VLOOKUP(A20,[8]Sheet1!$A$4:$B$130,2,0)</f>
        <v>5</v>
      </c>
      <c r="L20" s="145"/>
      <c r="M20" s="145"/>
      <c r="N20" s="145"/>
      <c r="O20" s="145"/>
      <c r="P20" s="145"/>
      <c r="Q20" s="129">
        <f t="shared" si="0"/>
        <v>4.625</v>
      </c>
      <c r="S20" s="156" t="s">
        <v>18</v>
      </c>
      <c r="T20" s="158">
        <f>Q57</f>
        <v>9.25</v>
      </c>
    </row>
    <row r="21" spans="1:20" ht="14.25">
      <c r="A21" s="133" t="s">
        <v>724</v>
      </c>
      <c r="B21" s="354">
        <f>SUM(B8:B20)</f>
        <v>100</v>
      </c>
      <c r="C21" s="134">
        <f>SUM(C8:C20)</f>
        <v>105</v>
      </c>
      <c r="D21" s="134">
        <f t="shared" ref="D21:I21" si="1">SUM(D8:D20)</f>
        <v>128</v>
      </c>
      <c r="E21" s="135">
        <f t="shared" si="1"/>
        <v>132</v>
      </c>
      <c r="F21" s="135">
        <f t="shared" si="1"/>
        <v>132</v>
      </c>
      <c r="G21" s="135">
        <f t="shared" si="1"/>
        <v>134</v>
      </c>
      <c r="H21" s="135">
        <f t="shared" si="1"/>
        <v>132</v>
      </c>
      <c r="I21" s="135">
        <f t="shared" si="1"/>
        <v>130</v>
      </c>
      <c r="J21" s="134">
        <v>129</v>
      </c>
      <c r="K21" s="134">
        <f>SUM(K8:K20)</f>
        <v>129</v>
      </c>
      <c r="L21" s="134"/>
      <c r="M21" s="134"/>
      <c r="N21" s="134"/>
      <c r="O21" s="134"/>
      <c r="P21" s="134"/>
      <c r="Q21" s="129">
        <f>SUM(Q8:Q20)</f>
        <v>130.875</v>
      </c>
      <c r="S21" s="156" t="s">
        <v>19</v>
      </c>
      <c r="T21" s="158">
        <f>Q53</f>
        <v>3.125</v>
      </c>
    </row>
    <row r="22" spans="1:20" ht="14.25">
      <c r="A22" s="128" t="s">
        <v>725</v>
      </c>
      <c r="B22" s="128">
        <v>22</v>
      </c>
      <c r="C22" s="128">
        <v>26</v>
      </c>
      <c r="D22" s="129">
        <v>33</v>
      </c>
      <c r="E22" s="129">
        <v>31</v>
      </c>
      <c r="F22" s="129">
        <f>VLOOKUP(A22,[4]Sheet1!$A:$B,2,0)</f>
        <v>31</v>
      </c>
      <c r="G22" s="129">
        <f>VLOOKUP(A22,[5]Sheet1!$A:$B,2,0)</f>
        <v>31</v>
      </c>
      <c r="H22" s="129">
        <f>VLOOKUP(A22,[6]Sheet1!$A:$B,2,0)</f>
        <v>32</v>
      </c>
      <c r="I22" s="129">
        <f>VLOOKUP(A22,[7]Sheet1!$A:$B,2,0)</f>
        <v>28</v>
      </c>
      <c r="J22" s="145">
        <v>30</v>
      </c>
      <c r="K22" s="144">
        <f>VLOOKUP(A22,[8]Sheet1!$A$4:$B$130,2,0)</f>
        <v>32</v>
      </c>
      <c r="L22" s="145"/>
      <c r="M22" s="145"/>
      <c r="N22" s="145"/>
      <c r="O22" s="145"/>
      <c r="P22" s="145"/>
      <c r="Q22" s="129">
        <f t="shared" si="0"/>
        <v>31</v>
      </c>
      <c r="S22" s="156" t="s">
        <v>20</v>
      </c>
      <c r="T22" s="158">
        <f>SUM(T23:T28)</f>
        <v>138.875</v>
      </c>
    </row>
    <row r="23" spans="1:20" ht="14.25">
      <c r="A23" s="128" t="s">
        <v>726</v>
      </c>
      <c r="B23" s="128">
        <v>22</v>
      </c>
      <c r="C23" s="128">
        <v>26</v>
      </c>
      <c r="D23" s="129">
        <v>22</v>
      </c>
      <c r="E23" s="129">
        <v>22</v>
      </c>
      <c r="F23" s="129">
        <f>VLOOKUP(A23,[4]Sheet1!$A:$B,2,0)</f>
        <v>22</v>
      </c>
      <c r="G23" s="129">
        <f>VLOOKUP(A23,[5]Sheet1!$A:$B,2,0)</f>
        <v>22</v>
      </c>
      <c r="H23" s="129">
        <f>VLOOKUP(A23,[6]Sheet1!$A:$B,2,0)</f>
        <v>22</v>
      </c>
      <c r="I23" s="129">
        <f>VLOOKUP(A23,[7]Sheet1!$A:$B,2,0)</f>
        <v>22</v>
      </c>
      <c r="J23" s="145">
        <v>22</v>
      </c>
      <c r="K23" s="144">
        <f>VLOOKUP(A23,[8]Sheet1!$A$4:$B$130,2,0)</f>
        <v>22</v>
      </c>
      <c r="L23" s="145"/>
      <c r="M23" s="145"/>
      <c r="N23" s="145"/>
      <c r="O23" s="145"/>
      <c r="P23" s="145"/>
      <c r="Q23" s="129">
        <f t="shared" si="0"/>
        <v>22</v>
      </c>
      <c r="S23" s="156" t="s">
        <v>21</v>
      </c>
      <c r="T23" s="158">
        <f>Q41</f>
        <v>51.5</v>
      </c>
    </row>
    <row r="24" spans="1:20" ht="14.25">
      <c r="A24" s="128" t="s">
        <v>727</v>
      </c>
      <c r="B24" s="128">
        <v>0</v>
      </c>
      <c r="C24" s="128">
        <v>1</v>
      </c>
      <c r="D24" s="129">
        <v>12</v>
      </c>
      <c r="E24" s="129">
        <v>12</v>
      </c>
      <c r="F24" s="129">
        <f>VLOOKUP(A24,[4]Sheet1!$A:$B,2,0)</f>
        <v>12</v>
      </c>
      <c r="G24" s="129">
        <f>VLOOKUP(A24,[5]Sheet1!$A:$B,2,0)</f>
        <v>12</v>
      </c>
      <c r="H24" s="129">
        <f>VLOOKUP(A24,[6]Sheet1!$A:$B,2,0)</f>
        <v>12</v>
      </c>
      <c r="I24" s="129">
        <f>VLOOKUP(A24,[7]Sheet1!$A:$B,2,0)</f>
        <v>12</v>
      </c>
      <c r="J24" s="145">
        <v>12</v>
      </c>
      <c r="K24" s="144">
        <f>VLOOKUP(A24,[8]Sheet1!$A$4:$B$130,2,0)</f>
        <v>12</v>
      </c>
      <c r="L24" s="145"/>
      <c r="M24" s="145"/>
      <c r="N24" s="145"/>
      <c r="O24" s="145"/>
      <c r="P24" s="145"/>
      <c r="Q24" s="129">
        <f t="shared" si="0"/>
        <v>12</v>
      </c>
      <c r="S24" s="156" t="s">
        <v>22</v>
      </c>
      <c r="T24" s="158">
        <f t="shared" ref="T24:T28" si="2">Q42</f>
        <v>32.5</v>
      </c>
    </row>
    <row r="25" spans="1:20" ht="14.25">
      <c r="A25" s="136" t="s">
        <v>728</v>
      </c>
      <c r="B25" s="136">
        <v>30</v>
      </c>
      <c r="C25" s="136">
        <v>38</v>
      </c>
      <c r="D25" s="129">
        <v>39</v>
      </c>
      <c r="E25" s="129">
        <v>37</v>
      </c>
      <c r="F25" s="129">
        <v>37</v>
      </c>
      <c r="G25" s="129">
        <v>37</v>
      </c>
      <c r="H25" s="129">
        <v>37</v>
      </c>
      <c r="I25" s="129">
        <v>37</v>
      </c>
      <c r="J25" s="145">
        <v>36</v>
      </c>
      <c r="K25" s="144">
        <f>VLOOKUP(A25,[8]Sheet1!$A$4:$B$130,2,0)</f>
        <v>35</v>
      </c>
      <c r="L25" s="145"/>
      <c r="M25" s="145"/>
      <c r="N25" s="145"/>
      <c r="O25" s="145"/>
      <c r="P25" s="145"/>
      <c r="Q25" s="129">
        <f t="shared" si="0"/>
        <v>36.875</v>
      </c>
      <c r="S25" s="156" t="s">
        <v>23</v>
      </c>
      <c r="T25" s="158">
        <f t="shared" si="2"/>
        <v>30.375</v>
      </c>
    </row>
    <row r="26" spans="1:20" ht="14.25">
      <c r="A26" s="136" t="s">
        <v>729</v>
      </c>
      <c r="B26" s="136">
        <v>9</v>
      </c>
      <c r="C26" s="136">
        <v>11</v>
      </c>
      <c r="D26" s="129">
        <v>63</v>
      </c>
      <c r="E26" s="129">
        <v>60</v>
      </c>
      <c r="F26" s="129">
        <f>VLOOKUP(A26,[4]Sheet1!$A:$B,2,0)</f>
        <v>60</v>
      </c>
      <c r="G26" s="129">
        <f>VLOOKUP(A26,[5]Sheet1!$A:$B,2,0)</f>
        <v>60</v>
      </c>
      <c r="H26" s="129">
        <f>VLOOKUP(A26,[6]Sheet1!$A:$B,2,0)</f>
        <v>60</v>
      </c>
      <c r="I26" s="129">
        <f>VLOOKUP(A26,[7]Sheet1!$A:$B,2,0)</f>
        <v>60</v>
      </c>
      <c r="J26" s="145">
        <v>60</v>
      </c>
      <c r="K26" s="144">
        <f>VLOOKUP(A26,[8]Sheet1!$A$4:$B$130,2,0)</f>
        <v>61</v>
      </c>
      <c r="L26" s="145"/>
      <c r="M26" s="145"/>
      <c r="N26" s="145"/>
      <c r="O26" s="145"/>
      <c r="P26" s="145"/>
      <c r="Q26" s="129">
        <f t="shared" si="0"/>
        <v>60.5</v>
      </c>
      <c r="S26" s="156" t="s">
        <v>24</v>
      </c>
      <c r="T26" s="158">
        <f t="shared" si="2"/>
        <v>9</v>
      </c>
    </row>
    <row r="27" spans="1:20" ht="14.25">
      <c r="A27" s="128" t="s">
        <v>730</v>
      </c>
      <c r="B27" s="128">
        <v>35</v>
      </c>
      <c r="C27" s="128">
        <v>38</v>
      </c>
      <c r="D27" s="129">
        <v>45</v>
      </c>
      <c r="E27" s="129">
        <v>44</v>
      </c>
      <c r="F27" s="129">
        <f>VLOOKUP(A27,[4]Sheet1!$A:$B,2,0)</f>
        <v>44</v>
      </c>
      <c r="G27" s="129">
        <f>VLOOKUP(A27,[5]Sheet1!$A:$B,2,0)</f>
        <v>44</v>
      </c>
      <c r="H27" s="129">
        <f>VLOOKUP(A27,[6]Sheet1!$A:$B,2,0)</f>
        <v>43</v>
      </c>
      <c r="I27" s="129">
        <f>VLOOKUP(A27,[7]Sheet1!$A:$B,2,0)</f>
        <v>43</v>
      </c>
      <c r="J27" s="145">
        <v>43</v>
      </c>
      <c r="K27" s="144">
        <f>VLOOKUP(A27,[8]Sheet1!$A$4:$B$130,2,0)</f>
        <v>43</v>
      </c>
      <c r="L27" s="145"/>
      <c r="M27" s="145"/>
      <c r="N27" s="145"/>
      <c r="O27" s="145"/>
      <c r="P27" s="145"/>
      <c r="Q27" s="129">
        <f t="shared" si="0"/>
        <v>43.625</v>
      </c>
      <c r="S27" s="156" t="s">
        <v>25</v>
      </c>
      <c r="T27" s="158">
        <f t="shared" si="2"/>
        <v>10.625</v>
      </c>
    </row>
    <row r="28" spans="1:20" ht="14.25">
      <c r="A28" s="136" t="s">
        <v>6</v>
      </c>
      <c r="B28" s="136">
        <v>28</v>
      </c>
      <c r="C28" s="136">
        <v>33</v>
      </c>
      <c r="D28" s="129">
        <v>21</v>
      </c>
      <c r="E28" s="129">
        <v>21</v>
      </c>
      <c r="F28" s="129">
        <f>VLOOKUP(A28,[4]Sheet1!$A:$B,2,0)</f>
        <v>21</v>
      </c>
      <c r="G28" s="129">
        <f>VLOOKUP(A28,[5]Sheet1!$A:$B,2,0)</f>
        <v>21</v>
      </c>
      <c r="H28" s="129">
        <f>VLOOKUP(A28,[6]Sheet1!$A:$B,2,0)</f>
        <v>20</v>
      </c>
      <c r="I28" s="129">
        <f>VLOOKUP(A28,[7]Sheet1!$A:$B,2,0)</f>
        <v>20</v>
      </c>
      <c r="J28" s="145">
        <v>20</v>
      </c>
      <c r="K28" s="144">
        <f>VLOOKUP(A28,[8]Sheet1!$A$4:$B$130,2,0)</f>
        <v>20</v>
      </c>
      <c r="L28" s="145"/>
      <c r="M28" s="145"/>
      <c r="N28" s="145"/>
      <c r="O28" s="145"/>
      <c r="P28" s="145"/>
      <c r="Q28" s="129">
        <f t="shared" si="0"/>
        <v>20.5</v>
      </c>
      <c r="S28" s="156" t="s">
        <v>26</v>
      </c>
      <c r="T28" s="158">
        <f t="shared" si="2"/>
        <v>4.875</v>
      </c>
    </row>
    <row r="29" spans="1:20" ht="14.25">
      <c r="A29" s="136" t="s">
        <v>731</v>
      </c>
      <c r="B29" s="136">
        <v>10</v>
      </c>
      <c r="C29" s="136">
        <v>9</v>
      </c>
      <c r="D29" s="129">
        <v>31</v>
      </c>
      <c r="E29" s="129">
        <v>32</v>
      </c>
      <c r="F29" s="129">
        <f>VLOOKUP(A29,[4]Sheet1!$A:$B,2,0)</f>
        <v>32</v>
      </c>
      <c r="G29" s="129">
        <f>VLOOKUP(A29,[5]Sheet1!$A:$B,2,0)</f>
        <v>31</v>
      </c>
      <c r="H29" s="129">
        <f>VLOOKUP(A29,[6]Sheet1!$A:$B,2,0)</f>
        <v>31</v>
      </c>
      <c r="I29" s="129">
        <f>VLOOKUP(A29,[7]Sheet1!$A:$B,2,0)</f>
        <v>31</v>
      </c>
      <c r="J29" s="145">
        <v>31</v>
      </c>
      <c r="K29" s="144">
        <f>VLOOKUP(A29,[8]Sheet1!$A$4:$B$130,2,0)</f>
        <v>31</v>
      </c>
      <c r="L29" s="145"/>
      <c r="M29" s="145"/>
      <c r="N29" s="145"/>
      <c r="O29" s="145"/>
      <c r="P29" s="145"/>
      <c r="Q29" s="129">
        <f t="shared" si="0"/>
        <v>31.25</v>
      </c>
      <c r="S29" s="156" t="s">
        <v>27</v>
      </c>
      <c r="T29" s="158">
        <f>Q30+Q31+Q32+Q33+Q34+Q35</f>
        <v>26.625</v>
      </c>
    </row>
    <row r="30" spans="1:20" ht="14.25">
      <c r="A30" s="136" t="s">
        <v>27</v>
      </c>
      <c r="B30" s="136">
        <v>7</v>
      </c>
      <c r="C30" s="136">
        <v>2</v>
      </c>
      <c r="D30" s="129">
        <v>7</v>
      </c>
      <c r="E30" s="129">
        <v>7</v>
      </c>
      <c r="F30" s="129">
        <f>VLOOKUP(A30,[4]Sheet1!$A:$B,2,0)</f>
        <v>7</v>
      </c>
      <c r="G30" s="129">
        <f>VLOOKUP(A30,[5]Sheet1!$A:$B,2,0)</f>
        <v>7</v>
      </c>
      <c r="H30" s="129">
        <f>VLOOKUP(A30,[6]Sheet1!$A:$B,2,0)</f>
        <v>7</v>
      </c>
      <c r="I30" s="129">
        <f>VLOOKUP(A30,[7]Sheet1!$A:$B,2,0)</f>
        <v>7</v>
      </c>
      <c r="J30" s="145">
        <v>6</v>
      </c>
      <c r="K30" s="144">
        <f>VLOOKUP(A30,[8]Sheet1!$A$4:$B$130,2,0)</f>
        <v>4</v>
      </c>
      <c r="L30" s="145"/>
      <c r="M30" s="145"/>
      <c r="N30" s="145"/>
      <c r="O30" s="145"/>
      <c r="P30" s="145"/>
      <c r="Q30" s="129">
        <f t="shared" si="0"/>
        <v>6.5</v>
      </c>
      <c r="S30" s="156" t="s">
        <v>28</v>
      </c>
      <c r="T30" s="158">
        <f>Q26</f>
        <v>60.5</v>
      </c>
    </row>
    <row r="31" spans="1:20" ht="14.25">
      <c r="A31" s="136" t="s">
        <v>732</v>
      </c>
      <c r="B31" s="136"/>
      <c r="C31" s="165">
        <v>6</v>
      </c>
      <c r="D31" s="129">
        <v>2</v>
      </c>
      <c r="E31" s="129">
        <v>2</v>
      </c>
      <c r="F31" s="129">
        <f>VLOOKUP(A31,[4]Sheet1!$A:$B,2,0)</f>
        <v>2</v>
      </c>
      <c r="G31" s="129">
        <f>VLOOKUP(A31,[5]Sheet1!$A:$B,2,0)</f>
        <v>2</v>
      </c>
      <c r="H31" s="129">
        <f>VLOOKUP(A31,[6]Sheet1!$A:$B,2,0)</f>
        <v>2</v>
      </c>
      <c r="I31" s="129">
        <f>VLOOKUP(A31,[7]Sheet1!$A:$B,2,0)</f>
        <v>2</v>
      </c>
      <c r="J31" s="145">
        <v>2</v>
      </c>
      <c r="K31" s="144">
        <f>VLOOKUP(A31,[8]Sheet1!$A$4:$B$130,2,0)</f>
        <v>2</v>
      </c>
      <c r="L31" s="145"/>
      <c r="M31" s="145"/>
      <c r="N31" s="145"/>
      <c r="O31" s="145"/>
      <c r="P31" s="145"/>
      <c r="Q31" s="129">
        <f t="shared" si="0"/>
        <v>2</v>
      </c>
    </row>
    <row r="32" spans="1:20" ht="14.25">
      <c r="A32" s="136" t="s">
        <v>733</v>
      </c>
      <c r="B32" s="136"/>
      <c r="C32" s="136"/>
      <c r="D32" s="129">
        <v>6</v>
      </c>
      <c r="E32" s="129">
        <v>6</v>
      </c>
      <c r="F32" s="129">
        <f>VLOOKUP(A32,[4]Sheet1!$A:$B,2,0)</f>
        <v>6</v>
      </c>
      <c r="G32" s="129">
        <f>VLOOKUP(A32,[5]Sheet1!$A:$B,2,0)</f>
        <v>6</v>
      </c>
      <c r="H32" s="129">
        <f>VLOOKUP(A32,[6]Sheet1!$A:$B,2,0)</f>
        <v>6</v>
      </c>
      <c r="I32" s="129">
        <f>VLOOKUP(A32,[7]Sheet1!$A:$B,2,0)</f>
        <v>6</v>
      </c>
      <c r="J32" s="145">
        <v>6</v>
      </c>
      <c r="K32" s="144">
        <f>VLOOKUP(A32,[8]Sheet1!$A$4:$B$130,2,0)</f>
        <v>3</v>
      </c>
      <c r="L32" s="145"/>
      <c r="M32" s="145"/>
      <c r="N32" s="145"/>
      <c r="O32" s="145"/>
      <c r="P32" s="145"/>
      <c r="Q32" s="129">
        <f t="shared" si="0"/>
        <v>5.625</v>
      </c>
    </row>
    <row r="33" spans="1:17" ht="14.25">
      <c r="A33" s="136" t="s">
        <v>734</v>
      </c>
      <c r="B33" s="136"/>
      <c r="C33" s="136"/>
      <c r="D33" s="129">
        <v>2</v>
      </c>
      <c r="E33" s="129">
        <v>2</v>
      </c>
      <c r="F33" s="129">
        <f>VLOOKUP(A33,[4]Sheet1!$A:$B,2,0)</f>
        <v>2</v>
      </c>
      <c r="G33" s="129">
        <f>VLOOKUP(A33,[5]Sheet1!$A:$B,2,0)</f>
        <v>2</v>
      </c>
      <c r="H33" s="129">
        <f>VLOOKUP(A33,[6]Sheet1!$A:$B,2,0)</f>
        <v>2</v>
      </c>
      <c r="I33" s="129">
        <f>VLOOKUP(A33,[7]Sheet1!$A:$B,2,0)</f>
        <v>2</v>
      </c>
      <c r="J33" s="145">
        <v>1</v>
      </c>
      <c r="K33" s="144">
        <f>VLOOKUP(A33,[8]Sheet1!$A$4:$B$130,2,0)</f>
        <v>3</v>
      </c>
      <c r="L33" s="145"/>
      <c r="M33" s="145"/>
      <c r="N33" s="145"/>
      <c r="O33" s="145"/>
      <c r="P33" s="145"/>
      <c r="Q33" s="129">
        <f t="shared" si="0"/>
        <v>2</v>
      </c>
    </row>
    <row r="34" spans="1:17" ht="14.25">
      <c r="A34" s="136" t="s">
        <v>735</v>
      </c>
      <c r="B34" s="136"/>
      <c r="C34" s="136"/>
      <c r="D34" s="129">
        <v>1</v>
      </c>
      <c r="E34" s="129">
        <v>1</v>
      </c>
      <c r="F34" s="129">
        <f>VLOOKUP(A34,[4]Sheet1!$A:$B,2,0)</f>
        <v>1</v>
      </c>
      <c r="G34" s="129">
        <f>VLOOKUP(A34,[5]Sheet1!$A:$B,2,0)</f>
        <v>1</v>
      </c>
      <c r="H34" s="129">
        <f>VLOOKUP(A34,[6]Sheet1!$A:$B,2,0)</f>
        <v>1</v>
      </c>
      <c r="I34" s="129">
        <f>VLOOKUP(A34,[7]Sheet1!$A:$B,2,0)</f>
        <v>1</v>
      </c>
      <c r="J34" s="145">
        <v>1</v>
      </c>
      <c r="K34" s="144">
        <f>VLOOKUP(A34,[8]Sheet1!$A$4:$B$130,2,0)</f>
        <v>1</v>
      </c>
      <c r="L34" s="145"/>
      <c r="M34" s="145"/>
      <c r="N34" s="145"/>
      <c r="O34" s="145"/>
      <c r="P34" s="145"/>
      <c r="Q34" s="129">
        <f t="shared" si="0"/>
        <v>1</v>
      </c>
    </row>
    <row r="35" spans="1:17" ht="14.25">
      <c r="A35" s="136" t="s">
        <v>736</v>
      </c>
      <c r="B35" s="136">
        <v>0</v>
      </c>
      <c r="C35" s="136">
        <v>6</v>
      </c>
      <c r="D35" s="129">
        <v>10</v>
      </c>
      <c r="E35" s="129">
        <v>10</v>
      </c>
      <c r="F35" s="129">
        <f>VLOOKUP(A35,[4]Sheet1!$A:$B,2,0)</f>
        <v>10</v>
      </c>
      <c r="G35" s="129">
        <f>VLOOKUP(A35,[5]Sheet1!$A:$B,2,0)</f>
        <v>10</v>
      </c>
      <c r="H35" s="129">
        <f>VLOOKUP(A35,[6]Sheet1!$A:$B,2,0)</f>
        <v>9</v>
      </c>
      <c r="I35" s="129">
        <f>VLOOKUP(A35,[7]Sheet1!$A:$B,2,0)</f>
        <v>9</v>
      </c>
      <c r="J35" s="145">
        <v>9</v>
      </c>
      <c r="K35" s="144">
        <f>VLOOKUP(A35,[8]Sheet1!$A$4:$B$130,2,0)</f>
        <v>9</v>
      </c>
      <c r="L35" s="145"/>
      <c r="M35" s="145"/>
      <c r="N35" s="145"/>
      <c r="O35" s="145"/>
      <c r="P35" s="145"/>
      <c r="Q35" s="129">
        <f t="shared" si="0"/>
        <v>9.5</v>
      </c>
    </row>
    <row r="36" spans="1:17">
      <c r="A36" s="137" t="s">
        <v>737</v>
      </c>
      <c r="B36" s="353">
        <f>SUM(B22:B35)-B25-B26-B29</f>
        <v>114</v>
      </c>
      <c r="C36" s="352">
        <f t="shared" ref="C36:Q36" si="3">SUM(C22:C35)-C25-C26-C29</f>
        <v>138</v>
      </c>
      <c r="D36" s="353">
        <f>SUM(D22:D35)-D25-D26-D29</f>
        <v>161</v>
      </c>
      <c r="E36" s="353">
        <f>SUM(E22:E35)-E25-E26-E29</f>
        <v>158</v>
      </c>
      <c r="F36" s="352">
        <f t="shared" si="3"/>
        <v>158</v>
      </c>
      <c r="G36" s="352">
        <f t="shared" si="3"/>
        <v>158</v>
      </c>
      <c r="H36" s="352">
        <f t="shared" si="3"/>
        <v>156</v>
      </c>
      <c r="I36" s="352">
        <f t="shared" si="3"/>
        <v>152</v>
      </c>
      <c r="J36" s="352">
        <f t="shared" si="3"/>
        <v>152</v>
      </c>
      <c r="K36" s="352">
        <f t="shared" si="3"/>
        <v>151</v>
      </c>
      <c r="L36" s="352">
        <f t="shared" si="3"/>
        <v>0</v>
      </c>
      <c r="M36" s="352">
        <f t="shared" si="3"/>
        <v>0</v>
      </c>
      <c r="N36" s="352">
        <f t="shared" si="3"/>
        <v>0</v>
      </c>
      <c r="O36" s="352">
        <f t="shared" si="3"/>
        <v>0</v>
      </c>
      <c r="P36" s="352">
        <f t="shared" si="3"/>
        <v>0</v>
      </c>
      <c r="Q36" s="399">
        <f>SUM(Q22:Q35)-Q25-Q26-Q29</f>
        <v>155.75</v>
      </c>
    </row>
    <row r="37" spans="1:17" ht="14.25">
      <c r="A37" s="374" t="s">
        <v>738</v>
      </c>
      <c r="B37" s="136">
        <v>10</v>
      </c>
      <c r="C37" s="136">
        <v>18</v>
      </c>
      <c r="D37" s="129">
        <v>18</v>
      </c>
      <c r="E37" s="129">
        <v>18</v>
      </c>
      <c r="F37" s="129">
        <v>18</v>
      </c>
      <c r="G37" s="129">
        <v>18</v>
      </c>
      <c r="H37" s="129">
        <v>18</v>
      </c>
      <c r="I37" s="129">
        <v>18</v>
      </c>
      <c r="J37" s="145">
        <v>17</v>
      </c>
      <c r="K37" s="380">
        <v>26</v>
      </c>
      <c r="L37" s="145"/>
      <c r="M37" s="145"/>
      <c r="N37" s="145"/>
      <c r="O37" s="145"/>
      <c r="P37" s="145"/>
      <c r="Q37" s="129">
        <f>AVERAGE(D37:K38)</f>
        <v>15.266666666666667</v>
      </c>
    </row>
    <row r="38" spans="1:17" ht="14.25">
      <c r="A38" s="375"/>
      <c r="B38" s="165">
        <v>11</v>
      </c>
      <c r="C38" s="165">
        <v>12</v>
      </c>
      <c r="D38" s="129">
        <v>12</v>
      </c>
      <c r="E38" s="129">
        <v>11</v>
      </c>
      <c r="F38" s="129">
        <v>11</v>
      </c>
      <c r="G38" s="129">
        <v>11</v>
      </c>
      <c r="H38" s="129">
        <v>11</v>
      </c>
      <c r="I38" s="129">
        <v>11</v>
      </c>
      <c r="J38" s="145">
        <v>11</v>
      </c>
      <c r="K38" s="381"/>
      <c r="L38" s="145"/>
      <c r="M38" s="145"/>
      <c r="N38" s="145"/>
      <c r="O38" s="145"/>
      <c r="P38" s="145"/>
      <c r="Q38" s="129">
        <f t="shared" si="0"/>
        <v>11.142857142857142</v>
      </c>
    </row>
    <row r="39" spans="1:17" ht="14.25">
      <c r="A39" s="136" t="s">
        <v>739</v>
      </c>
      <c r="B39" s="146">
        <v>8</v>
      </c>
      <c r="C39" s="146">
        <v>16</v>
      </c>
      <c r="D39" s="129">
        <v>17</v>
      </c>
      <c r="E39" s="129">
        <v>17</v>
      </c>
      <c r="F39" s="129">
        <f>VLOOKUP(A39,[4]Sheet1!$A:$B,2,0)</f>
        <v>17</v>
      </c>
      <c r="G39" s="129">
        <f>VLOOKUP(A39,[5]Sheet1!$A:$B,2,0)</f>
        <v>17</v>
      </c>
      <c r="H39" s="129">
        <f>VLOOKUP(A39,[6]Sheet1!$A:$B,2,0)</f>
        <v>17</v>
      </c>
      <c r="I39" s="129">
        <f>VLOOKUP(A39,[7]Sheet1!$A:$B,2,0)</f>
        <v>17</v>
      </c>
      <c r="J39" s="145">
        <v>17</v>
      </c>
      <c r="K39" s="144">
        <f>VLOOKUP(A39,[8]Sheet1!$A$4:$B$130,2,0)</f>
        <v>17</v>
      </c>
      <c r="L39" s="145"/>
      <c r="M39" s="145"/>
      <c r="N39" s="145"/>
      <c r="O39" s="145"/>
      <c r="P39" s="145"/>
      <c r="Q39" s="129">
        <f t="shared" si="0"/>
        <v>17</v>
      </c>
    </row>
    <row r="40" spans="1:17" ht="14.25">
      <c r="A40" s="136" t="s">
        <v>740</v>
      </c>
      <c r="B40" s="146"/>
      <c r="C40" s="146"/>
      <c r="D40" s="129"/>
      <c r="E40" s="129"/>
      <c r="F40" s="129"/>
      <c r="G40" s="129"/>
      <c r="H40" s="129"/>
      <c r="I40" s="129"/>
      <c r="J40" s="145"/>
      <c r="K40" s="144">
        <f>VLOOKUP(A40,[8]Sheet1!$A$4:$B$130,2,0)</f>
        <v>4</v>
      </c>
      <c r="L40" s="145"/>
      <c r="M40" s="145"/>
      <c r="N40" s="145"/>
      <c r="O40" s="145"/>
      <c r="P40" s="145"/>
      <c r="Q40" s="129">
        <f>AVERAGE(D40:P40)</f>
        <v>4</v>
      </c>
    </row>
    <row r="41" spans="1:17" ht="14.25">
      <c r="A41" s="136" t="s">
        <v>21</v>
      </c>
      <c r="B41" s="165">
        <v>25</v>
      </c>
      <c r="C41" s="165">
        <v>46</v>
      </c>
      <c r="D41" s="129">
        <v>50</v>
      </c>
      <c r="E41" s="129">
        <v>52</v>
      </c>
      <c r="F41" s="129">
        <f>VLOOKUP(A41,[4]Sheet1!$A:$B,2,0)</f>
        <v>52</v>
      </c>
      <c r="G41" s="129">
        <f>VLOOKUP(A41,[5]Sheet1!$A:$B,2,0)</f>
        <v>53</v>
      </c>
      <c r="H41" s="129">
        <f>VLOOKUP(A41,[6]Sheet1!$A:$B,2,0)</f>
        <v>54</v>
      </c>
      <c r="I41" s="129">
        <f>VLOOKUP(A41,[7]Sheet1!$A:$B,2,0)</f>
        <v>54</v>
      </c>
      <c r="J41" s="145">
        <v>49</v>
      </c>
      <c r="K41" s="144">
        <f>VLOOKUP(A41,[8]Sheet1!$A$4:$B$130,2,0)</f>
        <v>48</v>
      </c>
      <c r="L41" s="145"/>
      <c r="M41" s="145"/>
      <c r="N41" s="145"/>
      <c r="O41" s="145"/>
      <c r="P41" s="145"/>
      <c r="Q41" s="129">
        <f t="shared" si="0"/>
        <v>51.5</v>
      </c>
    </row>
    <row r="42" spans="1:17" ht="14.25">
      <c r="A42" s="136" t="s">
        <v>22</v>
      </c>
      <c r="B42" s="165">
        <v>19</v>
      </c>
      <c r="C42" s="165">
        <v>29</v>
      </c>
      <c r="D42" s="129">
        <v>36</v>
      </c>
      <c r="E42" s="129">
        <v>33</v>
      </c>
      <c r="F42" s="129">
        <f>VLOOKUP(A42,[4]Sheet1!$A:$B,2,0)</f>
        <v>33</v>
      </c>
      <c r="G42" s="129">
        <f>VLOOKUP(A42,[5]Sheet1!$A:$B,2,0)</f>
        <v>32</v>
      </c>
      <c r="H42" s="129">
        <f>VLOOKUP(A42,[6]Sheet1!$A:$B,2,0)</f>
        <v>32</v>
      </c>
      <c r="I42" s="129">
        <f>VLOOKUP(A42,[7]Sheet1!$A:$B,2,0)</f>
        <v>32</v>
      </c>
      <c r="J42" s="145">
        <v>32</v>
      </c>
      <c r="K42" s="144">
        <f>VLOOKUP(A42,[8]Sheet1!$A$4:$B$130,2,0)</f>
        <v>30</v>
      </c>
      <c r="L42" s="145"/>
      <c r="M42" s="145"/>
      <c r="N42" s="145"/>
      <c r="O42" s="145"/>
      <c r="P42" s="145"/>
      <c r="Q42" s="129">
        <f t="shared" si="0"/>
        <v>32.5</v>
      </c>
    </row>
    <row r="43" spans="1:17" ht="14.25">
      <c r="A43" s="136" t="s">
        <v>23</v>
      </c>
      <c r="B43" s="165">
        <v>37</v>
      </c>
      <c r="C43" s="165">
        <v>45</v>
      </c>
      <c r="D43" s="129">
        <v>32</v>
      </c>
      <c r="E43" s="129">
        <v>31</v>
      </c>
      <c r="F43" s="129">
        <f>VLOOKUP(A43,[4]Sheet1!$A:$B,2,0)</f>
        <v>31</v>
      </c>
      <c r="G43" s="129">
        <f>VLOOKUP(A43,[5]Sheet1!$A:$B,2,0)</f>
        <v>31</v>
      </c>
      <c r="H43" s="129">
        <f>VLOOKUP(A43,[6]Sheet1!$A:$B,2,0)</f>
        <v>30</v>
      </c>
      <c r="I43" s="129">
        <f>VLOOKUP(A43,[7]Sheet1!$A:$B,2,0)</f>
        <v>30</v>
      </c>
      <c r="J43" s="145">
        <v>29</v>
      </c>
      <c r="K43" s="144">
        <f>VLOOKUP(A43,[8]Sheet1!$A$4:$B$130,2,0)</f>
        <v>29</v>
      </c>
      <c r="L43" s="145"/>
      <c r="M43" s="145"/>
      <c r="N43" s="145"/>
      <c r="O43" s="145"/>
      <c r="P43" s="145"/>
      <c r="Q43" s="129">
        <f t="shared" si="0"/>
        <v>30.375</v>
      </c>
    </row>
    <row r="44" spans="1:17" ht="14.25">
      <c r="A44" s="136" t="s">
        <v>24</v>
      </c>
      <c r="B44" s="146"/>
      <c r="C44" s="146"/>
      <c r="D44" s="129">
        <v>9</v>
      </c>
      <c r="E44" s="129">
        <v>9</v>
      </c>
      <c r="F44" s="129">
        <f>VLOOKUP(A44,[4]Sheet1!$A:$B,2,0)</f>
        <v>9</v>
      </c>
      <c r="G44" s="129">
        <f>VLOOKUP(A44,[5]Sheet1!$A:$B,2,0)</f>
        <v>9</v>
      </c>
      <c r="H44" s="129">
        <f>VLOOKUP(A44,[6]Sheet1!$A:$B,2,0)</f>
        <v>9</v>
      </c>
      <c r="I44" s="129">
        <f>VLOOKUP(A44,[7]Sheet1!$A:$B,2,0)</f>
        <v>9</v>
      </c>
      <c r="J44" s="145">
        <v>9</v>
      </c>
      <c r="K44" s="144">
        <f>VLOOKUP(A44,[8]Sheet1!$A$4:$B$130,2,0)</f>
        <v>9</v>
      </c>
      <c r="L44" s="145"/>
      <c r="M44" s="145"/>
      <c r="N44" s="145"/>
      <c r="O44" s="145"/>
      <c r="P44" s="145"/>
      <c r="Q44" s="129">
        <f t="shared" si="0"/>
        <v>9</v>
      </c>
    </row>
    <row r="45" spans="1:17" ht="14.25">
      <c r="A45" s="136" t="s">
        <v>25</v>
      </c>
      <c r="B45" s="146"/>
      <c r="C45" s="146"/>
      <c r="D45" s="129">
        <v>8</v>
      </c>
      <c r="E45" s="129">
        <v>10</v>
      </c>
      <c r="F45" s="129">
        <f>VLOOKUP(A45,[4]Sheet1!$A:$B,2,0)</f>
        <v>10</v>
      </c>
      <c r="G45" s="129">
        <f>VLOOKUP(A45,[5]Sheet1!$A:$B,2,0)</f>
        <v>11</v>
      </c>
      <c r="H45" s="129">
        <f>VLOOKUP(A45,[6]Sheet1!$A:$B,2,0)</f>
        <v>10</v>
      </c>
      <c r="I45" s="129">
        <f>VLOOKUP(A45,[7]Sheet1!$A:$B,2,0)</f>
        <v>13</v>
      </c>
      <c r="J45" s="145">
        <v>12</v>
      </c>
      <c r="K45" s="144">
        <f>VLOOKUP(A45,[8]Sheet1!$A$4:$B$130,2,0)</f>
        <v>11</v>
      </c>
      <c r="L45" s="145"/>
      <c r="M45" s="145"/>
      <c r="N45" s="145"/>
      <c r="O45" s="145"/>
      <c r="P45" s="145"/>
      <c r="Q45" s="129">
        <f t="shared" si="0"/>
        <v>10.625</v>
      </c>
    </row>
    <row r="46" spans="1:17" ht="14.25">
      <c r="A46" s="136" t="s">
        <v>26</v>
      </c>
      <c r="B46" s="146"/>
      <c r="C46" s="146"/>
      <c r="D46" s="129">
        <v>4</v>
      </c>
      <c r="E46" s="129">
        <v>5</v>
      </c>
      <c r="F46" s="129">
        <f>VLOOKUP(A46,[4]Sheet1!$A:$B,2,0)</f>
        <v>5</v>
      </c>
      <c r="G46" s="129">
        <f>VLOOKUP(A46,[5]Sheet1!$A:$B,2,0)</f>
        <v>5</v>
      </c>
      <c r="H46" s="129">
        <f>VLOOKUP(A46,[6]Sheet1!$A:$B,2,0)</f>
        <v>5</v>
      </c>
      <c r="I46" s="129">
        <f>VLOOKUP(A46,[7]Sheet1!$A:$B,2,0)</f>
        <v>5</v>
      </c>
      <c r="J46" s="145">
        <v>5</v>
      </c>
      <c r="K46" s="144">
        <f>VLOOKUP(A46,[8]Sheet1!$A$4:$B$130,2,0)</f>
        <v>5</v>
      </c>
      <c r="L46" s="145"/>
      <c r="M46" s="145"/>
      <c r="N46" s="145"/>
      <c r="O46" s="145"/>
      <c r="P46" s="145"/>
      <c r="Q46" s="129">
        <f t="shared" si="0"/>
        <v>4.875</v>
      </c>
    </row>
    <row r="47" spans="1:17" ht="14.25">
      <c r="A47" s="138" t="s">
        <v>167</v>
      </c>
      <c r="B47" s="146">
        <v>5</v>
      </c>
      <c r="C47" s="146">
        <v>4</v>
      </c>
      <c r="D47" s="129">
        <v>4</v>
      </c>
      <c r="E47" s="129">
        <v>4</v>
      </c>
      <c r="F47" s="129">
        <f>VLOOKUP(A47,[4]Sheet1!$A:$B,2,0)</f>
        <v>4</v>
      </c>
      <c r="G47" s="129">
        <f>VLOOKUP(A47,[5]Sheet1!$A:$B,2,0)</f>
        <v>4</v>
      </c>
      <c r="H47" s="129">
        <f>VLOOKUP(A47,[6]Sheet1!$A:$B,2,0)</f>
        <v>4</v>
      </c>
      <c r="I47" s="129">
        <f>VLOOKUP(A47,[7]Sheet1!$A:$B,2,0)</f>
        <v>4</v>
      </c>
      <c r="J47" s="145">
        <v>4</v>
      </c>
      <c r="K47" s="144">
        <f>VLOOKUP(A47,[8]Sheet1!$A$4:$B$130,2,0)</f>
        <v>4</v>
      </c>
      <c r="L47" s="145"/>
      <c r="M47" s="145"/>
      <c r="N47" s="145"/>
      <c r="O47" s="145"/>
      <c r="P47" s="145"/>
      <c r="Q47" s="129">
        <f t="shared" si="0"/>
        <v>4</v>
      </c>
    </row>
    <row r="48" spans="1:17" ht="14.25">
      <c r="A48" s="138" t="s">
        <v>741</v>
      </c>
      <c r="B48" s="146">
        <v>0</v>
      </c>
      <c r="C48" s="146">
        <v>4</v>
      </c>
      <c r="D48" s="129">
        <v>5</v>
      </c>
      <c r="E48" s="129">
        <v>5</v>
      </c>
      <c r="F48" s="129">
        <f>VLOOKUP(A48,[4]Sheet1!$A:$B,2,0)</f>
        <v>5</v>
      </c>
      <c r="G48" s="129">
        <f>VLOOKUP(A48,[5]Sheet1!$A:$B,2,0)</f>
        <v>5</v>
      </c>
      <c r="H48" s="129">
        <f>VLOOKUP(A48,[6]Sheet1!$A:$B,2,0)</f>
        <v>5</v>
      </c>
      <c r="I48" s="129">
        <f>VLOOKUP(A48,[7]Sheet1!$A:$B,2,0)</f>
        <v>5</v>
      </c>
      <c r="J48" s="145">
        <v>5</v>
      </c>
      <c r="K48" s="144">
        <f>VLOOKUP(A48,[8]Sheet1!$A$4:$B$130,2,0)</f>
        <v>5</v>
      </c>
      <c r="L48" s="145"/>
      <c r="M48" s="145"/>
      <c r="N48" s="145"/>
      <c r="O48" s="145"/>
      <c r="P48" s="145"/>
      <c r="Q48" s="129">
        <f t="shared" si="0"/>
        <v>5</v>
      </c>
    </row>
    <row r="49" spans="1:17" ht="14.25">
      <c r="A49" s="138" t="s">
        <v>742</v>
      </c>
      <c r="B49" s="146">
        <v>3</v>
      </c>
      <c r="C49" s="146">
        <v>5</v>
      </c>
      <c r="D49" s="129">
        <v>3</v>
      </c>
      <c r="E49" s="129">
        <v>3</v>
      </c>
      <c r="F49" s="129">
        <f>VLOOKUP(A49,[4]Sheet1!$A:$B,2,0)</f>
        <v>3</v>
      </c>
      <c r="G49" s="129">
        <f>VLOOKUP(A49,[5]Sheet1!$A:$B,2,0)</f>
        <v>2</v>
      </c>
      <c r="H49" s="129">
        <f>VLOOKUP(A49,[6]Sheet1!$A:$B,2,0)</f>
        <v>2</v>
      </c>
      <c r="I49" s="129">
        <f>VLOOKUP(A49,[7]Sheet1!$A:$B,2,0)</f>
        <v>2</v>
      </c>
      <c r="J49" s="145">
        <v>2</v>
      </c>
      <c r="K49" s="144">
        <f>VLOOKUP(A49,[8]Sheet1!$A$4:$B$130,2,0)</f>
        <v>2</v>
      </c>
      <c r="L49" s="145"/>
      <c r="M49" s="145"/>
      <c r="N49" s="145"/>
      <c r="O49" s="145"/>
      <c r="P49" s="145"/>
      <c r="Q49" s="129">
        <f t="shared" si="0"/>
        <v>2.375</v>
      </c>
    </row>
    <row r="50" spans="1:17" ht="14.25">
      <c r="A50" s="136" t="s">
        <v>9</v>
      </c>
      <c r="B50" s="165">
        <v>11</v>
      </c>
      <c r="C50" s="165">
        <v>14</v>
      </c>
      <c r="D50" s="129">
        <v>9</v>
      </c>
      <c r="E50" s="129">
        <v>7</v>
      </c>
      <c r="F50" s="129">
        <f>VLOOKUP(A50,[4]Sheet1!$A:$B,2,0)</f>
        <v>7</v>
      </c>
      <c r="G50" s="129">
        <f>VLOOKUP(A50,[5]Sheet1!$A:$B,2,0)</f>
        <v>7</v>
      </c>
      <c r="H50" s="129">
        <f>VLOOKUP(A50,[6]Sheet1!$A:$B,2,0)</f>
        <v>7</v>
      </c>
      <c r="I50" s="129">
        <f>VLOOKUP(A50,[7]Sheet1!$A:$B,2,0)</f>
        <v>11</v>
      </c>
      <c r="J50" s="145">
        <v>13</v>
      </c>
      <c r="K50" s="144">
        <f>VLOOKUP(A50,[8]Sheet1!$A$4:$B$130,2,0)</f>
        <v>12</v>
      </c>
      <c r="L50" s="145"/>
      <c r="M50" s="145"/>
      <c r="N50" s="145"/>
      <c r="O50" s="145"/>
      <c r="P50" s="145"/>
      <c r="Q50" s="129">
        <f t="shared" si="0"/>
        <v>9.125</v>
      </c>
    </row>
    <row r="51" spans="1:17" ht="14.25">
      <c r="A51" s="136" t="s">
        <v>8</v>
      </c>
      <c r="B51" s="146"/>
      <c r="C51" s="146"/>
      <c r="D51" s="129">
        <v>15</v>
      </c>
      <c r="E51" s="129">
        <v>15</v>
      </c>
      <c r="F51" s="129">
        <f>VLOOKUP(A51,[4]Sheet1!$A:$B,2,0)</f>
        <v>15</v>
      </c>
      <c r="G51" s="129">
        <f>VLOOKUP(A51,[5]Sheet1!$A:$B,2,0)</f>
        <v>15</v>
      </c>
      <c r="H51" s="129">
        <f>VLOOKUP(A51,[6]Sheet1!$A:$B,2,0)</f>
        <v>15</v>
      </c>
      <c r="I51" s="129">
        <f>VLOOKUP(A51,[7]Sheet1!$A:$B,2,0)</f>
        <v>15</v>
      </c>
      <c r="J51" s="145">
        <v>14</v>
      </c>
      <c r="K51" s="144">
        <f>VLOOKUP(A51,[8]Sheet1!$A$4:$B$130,2,0)</f>
        <v>14</v>
      </c>
      <c r="L51" s="145"/>
      <c r="M51" s="145"/>
      <c r="N51" s="145"/>
      <c r="O51" s="145"/>
      <c r="P51" s="145"/>
      <c r="Q51" s="129">
        <f t="shared" si="0"/>
        <v>14.75</v>
      </c>
    </row>
    <row r="52" spans="1:17" ht="14.25">
      <c r="A52" s="136" t="s">
        <v>743</v>
      </c>
      <c r="B52" s="146"/>
      <c r="C52" s="146"/>
      <c r="D52" s="129">
        <v>5</v>
      </c>
      <c r="E52" s="129">
        <v>6</v>
      </c>
      <c r="F52" s="129">
        <f>VLOOKUP(A52,[4]Sheet1!$A:$B,2,0)</f>
        <v>6</v>
      </c>
      <c r="G52" s="129">
        <f>VLOOKUP(A52,[5]Sheet1!$A:$B,2,0)</f>
        <v>6</v>
      </c>
      <c r="H52" s="129">
        <f>VLOOKUP(A52,[6]Sheet1!$A:$B,2,0)</f>
        <v>6</v>
      </c>
      <c r="I52" s="129">
        <f>VLOOKUP(A52,[7]Sheet1!$A:$B,2,0)</f>
        <v>6</v>
      </c>
      <c r="J52" s="145">
        <v>7</v>
      </c>
      <c r="K52" s="144">
        <f>VLOOKUP(A52,[8]Sheet1!$A$4:$B$130,2,0)</f>
        <v>9</v>
      </c>
      <c r="L52" s="145"/>
      <c r="M52" s="145"/>
      <c r="N52" s="145"/>
      <c r="O52" s="145"/>
      <c r="P52" s="145"/>
      <c r="Q52" s="129">
        <f t="shared" si="0"/>
        <v>6.375</v>
      </c>
    </row>
    <row r="53" spans="1:17" ht="14.25">
      <c r="A53" s="136" t="s">
        <v>164</v>
      </c>
      <c r="B53" s="146">
        <v>2</v>
      </c>
      <c r="C53" s="146">
        <v>2</v>
      </c>
      <c r="D53" s="129">
        <v>4</v>
      </c>
      <c r="E53" s="129">
        <v>3</v>
      </c>
      <c r="F53" s="129">
        <f>VLOOKUP(A53,[4]Sheet1!$A:$B,2,0)</f>
        <v>3</v>
      </c>
      <c r="G53" s="129">
        <f>VLOOKUP(A53,[5]Sheet1!$A:$B,2,0)</f>
        <v>3</v>
      </c>
      <c r="H53" s="129">
        <f>VLOOKUP(A53,[6]Sheet1!$A:$B,2,0)</f>
        <v>3</v>
      </c>
      <c r="I53" s="129">
        <f>VLOOKUP(A53,[7]Sheet1!$A:$B,2,0)</f>
        <v>3</v>
      </c>
      <c r="J53" s="145">
        <v>3</v>
      </c>
      <c r="K53" s="144">
        <f>VLOOKUP(A53,[8]Sheet1!$A$4:$B$130,2,0)</f>
        <v>3</v>
      </c>
      <c r="L53" s="145"/>
      <c r="M53" s="145"/>
      <c r="N53" s="145"/>
      <c r="O53" s="145"/>
      <c r="P53" s="145"/>
      <c r="Q53" s="129">
        <f t="shared" si="0"/>
        <v>3.125</v>
      </c>
    </row>
    <row r="54" spans="1:17" ht="14.25">
      <c r="A54" s="136" t="s">
        <v>12</v>
      </c>
      <c r="B54" s="378">
        <v>19</v>
      </c>
      <c r="C54" s="378">
        <v>18</v>
      </c>
      <c r="D54" s="129">
        <v>7</v>
      </c>
      <c r="E54" s="129">
        <v>7</v>
      </c>
      <c r="F54" s="129">
        <f>VLOOKUP(A54,[4]Sheet1!$A:$B,2,0)</f>
        <v>7</v>
      </c>
      <c r="G54" s="129">
        <f>VLOOKUP(A54,[5]Sheet1!$A:$B,2,0)</f>
        <v>7</v>
      </c>
      <c r="H54" s="129">
        <f>VLOOKUP(A54,[6]Sheet1!$A:$B,2,0)</f>
        <v>7</v>
      </c>
      <c r="I54" s="129">
        <f>VLOOKUP(A54,[7]Sheet1!$A:$B,2,0)</f>
        <v>7</v>
      </c>
      <c r="J54" s="146">
        <v>7</v>
      </c>
      <c r="K54" s="144">
        <f>VLOOKUP(A54,[8]Sheet1!$A$4:$B$130,2,0)</f>
        <v>8</v>
      </c>
      <c r="L54" s="145"/>
      <c r="M54" s="146"/>
      <c r="N54" s="146"/>
      <c r="O54" s="146"/>
      <c r="P54" s="146"/>
      <c r="Q54" s="129">
        <f t="shared" si="0"/>
        <v>7.125</v>
      </c>
    </row>
    <row r="55" spans="1:17" ht="14.25">
      <c r="A55" s="136" t="s">
        <v>13</v>
      </c>
      <c r="B55" s="379"/>
      <c r="C55" s="379"/>
      <c r="D55" s="129">
        <v>11</v>
      </c>
      <c r="E55" s="129">
        <v>10</v>
      </c>
      <c r="F55" s="129">
        <f>VLOOKUP(A55,[4]Sheet1!$A:$B,2,0)</f>
        <v>10</v>
      </c>
      <c r="G55" s="129">
        <f>VLOOKUP(A55,[5]Sheet1!$A:$B,2,0)</f>
        <v>10</v>
      </c>
      <c r="H55" s="129">
        <f>VLOOKUP(A55,[6]Sheet1!$A:$B,2,0)</f>
        <v>10</v>
      </c>
      <c r="I55" s="129">
        <f>VLOOKUP(A55,[7]Sheet1!$A:$B,2,0)</f>
        <v>10</v>
      </c>
      <c r="J55" s="146">
        <v>10</v>
      </c>
      <c r="K55" s="144">
        <f>VLOOKUP(A55,[8]Sheet1!$A$4:$B$130,2,0)</f>
        <v>10</v>
      </c>
      <c r="L55" s="145"/>
      <c r="M55" s="146"/>
      <c r="N55" s="146"/>
      <c r="O55" s="146"/>
      <c r="P55" s="146"/>
      <c r="Q55" s="129">
        <f t="shared" si="0"/>
        <v>10.125</v>
      </c>
    </row>
    <row r="56" spans="1:17" ht="14.25">
      <c r="A56" s="136" t="s">
        <v>10</v>
      </c>
      <c r="B56" s="146">
        <v>14</v>
      </c>
      <c r="C56" s="146">
        <v>8</v>
      </c>
      <c r="D56" s="129">
        <v>15</v>
      </c>
      <c r="E56" s="129">
        <v>14</v>
      </c>
      <c r="F56" s="129">
        <f>VLOOKUP(A56,[4]Sheet1!$A:$B,2,0)</f>
        <v>14</v>
      </c>
      <c r="G56" s="129">
        <f>VLOOKUP(A56,[5]Sheet1!$A:$B,2,0)</f>
        <v>14</v>
      </c>
      <c r="H56" s="129">
        <f>VLOOKUP(A56,[6]Sheet1!$A:$B,2,0)</f>
        <v>13</v>
      </c>
      <c r="I56" s="129">
        <f>VLOOKUP(A56,[7]Sheet1!$A:$B,2,0)</f>
        <v>13</v>
      </c>
      <c r="J56" s="145">
        <v>13</v>
      </c>
      <c r="K56" s="144">
        <f>VLOOKUP(A56,[8]Sheet1!$A$4:$B$130,2,0)</f>
        <v>13</v>
      </c>
      <c r="L56" s="145"/>
      <c r="M56" s="145"/>
      <c r="N56" s="145"/>
      <c r="O56" s="145"/>
      <c r="P56" s="145"/>
      <c r="Q56" s="129">
        <f>AVERAGE(D56:P56)</f>
        <v>13.625</v>
      </c>
    </row>
    <row r="57" spans="1:17" ht="14.25">
      <c r="A57" s="136" t="s">
        <v>744</v>
      </c>
      <c r="B57" s="146">
        <v>8</v>
      </c>
      <c r="C57" s="146">
        <v>7</v>
      </c>
      <c r="D57" s="129">
        <v>9</v>
      </c>
      <c r="E57" s="129">
        <v>10</v>
      </c>
      <c r="F57" s="129">
        <f>VLOOKUP(A57,[4]Sheet1!$A:$B,2,0)</f>
        <v>10</v>
      </c>
      <c r="G57" s="129">
        <f>VLOOKUP(A57,[5]Sheet1!$A:$B,2,0)</f>
        <v>10</v>
      </c>
      <c r="H57" s="129">
        <f>VLOOKUP(A57,[6]Sheet1!$A:$B,2,0)</f>
        <v>10</v>
      </c>
      <c r="I57" s="129">
        <f>VLOOKUP(A57,[7]Sheet1!$A:$B,2,0)</f>
        <v>9</v>
      </c>
      <c r="J57" s="145">
        <v>9</v>
      </c>
      <c r="K57" s="144">
        <f>VLOOKUP(A57,[8]Sheet1!$A$4:$B$130,2,0)</f>
        <v>7</v>
      </c>
      <c r="L57" s="145"/>
      <c r="M57" s="145"/>
      <c r="N57" s="145"/>
      <c r="O57" s="145"/>
      <c r="P57" s="145"/>
      <c r="Q57" s="129">
        <f t="shared" si="0"/>
        <v>9.25</v>
      </c>
    </row>
    <row r="58" spans="1:17" ht="14.25">
      <c r="A58" s="136" t="s">
        <v>745</v>
      </c>
      <c r="B58" s="165">
        <v>0</v>
      </c>
      <c r="C58" s="165">
        <v>6</v>
      </c>
      <c r="D58" s="129">
        <v>4</v>
      </c>
      <c r="E58" s="129">
        <v>4</v>
      </c>
      <c r="F58" s="129">
        <f>VLOOKUP(A58,[4]Sheet1!$A:$B,2,0)</f>
        <v>4</v>
      </c>
      <c r="G58" s="129">
        <f>VLOOKUP(A58,[5]Sheet1!$A:$B,2,0)</f>
        <v>4</v>
      </c>
      <c r="H58" s="129">
        <f>VLOOKUP(A58,[6]Sheet1!$A:$B,2,0)</f>
        <v>4</v>
      </c>
      <c r="I58" s="129">
        <f>VLOOKUP(A58,[7]Sheet1!$A:$B,2,0)</f>
        <v>4</v>
      </c>
      <c r="J58" s="145">
        <v>5</v>
      </c>
      <c r="K58" s="144">
        <f>VLOOKUP(A58,[8]Sheet1!$A$4:$B$130,2,0)</f>
        <v>6</v>
      </c>
      <c r="L58" s="145"/>
      <c r="M58" s="145"/>
      <c r="N58" s="145"/>
      <c r="O58" s="145"/>
      <c r="P58" s="145"/>
      <c r="Q58" s="129">
        <f t="shared" si="0"/>
        <v>4.375</v>
      </c>
    </row>
    <row r="59" spans="1:17" ht="14.25">
      <c r="A59" s="139" t="s">
        <v>17</v>
      </c>
      <c r="B59" s="139">
        <v>0</v>
      </c>
      <c r="C59" s="139">
        <v>8</v>
      </c>
      <c r="D59" s="129">
        <v>9</v>
      </c>
      <c r="E59" s="129">
        <v>9</v>
      </c>
      <c r="F59" s="129">
        <f>VLOOKUP(A59,[4]Sheet1!$A:$B,2,0)</f>
        <v>9</v>
      </c>
      <c r="G59" s="129">
        <f>VLOOKUP(A59,[5]Sheet1!$A:$B,2,0)</f>
        <v>9</v>
      </c>
      <c r="H59" s="129">
        <f>VLOOKUP(A59,[6]Sheet1!$A:$B,2,0)</f>
        <v>9</v>
      </c>
      <c r="I59" s="129">
        <f>VLOOKUP(A59,[7]Sheet1!$A:$B,2,0)</f>
        <v>9</v>
      </c>
      <c r="J59" s="147">
        <v>9</v>
      </c>
      <c r="K59" s="144">
        <f>VLOOKUP(A59,[8]Sheet1!$A$4:$B$130,2,0)</f>
        <v>9</v>
      </c>
      <c r="L59" s="145"/>
      <c r="M59" s="147"/>
      <c r="N59" s="147"/>
      <c r="O59" s="147"/>
      <c r="P59" s="147"/>
      <c r="Q59" s="129">
        <f t="shared" si="0"/>
        <v>9</v>
      </c>
    </row>
    <row r="60" spans="1:17" ht="14.25">
      <c r="A60" s="138" t="s">
        <v>168</v>
      </c>
      <c r="B60" s="140">
        <v>0</v>
      </c>
      <c r="C60" s="140">
        <v>3</v>
      </c>
      <c r="D60" s="129">
        <v>3</v>
      </c>
      <c r="E60" s="129">
        <v>3</v>
      </c>
      <c r="F60" s="129">
        <f>VLOOKUP(A60,[4]Sheet1!$A:$B,2,0)</f>
        <v>3</v>
      </c>
      <c r="G60" s="129">
        <f>VLOOKUP(A60,[5]Sheet1!$A:$B,2,0)</f>
        <v>3</v>
      </c>
      <c r="H60" s="129">
        <f>VLOOKUP(A60,[6]Sheet1!$A:$B,2,0)</f>
        <v>3</v>
      </c>
      <c r="I60" s="129">
        <f>VLOOKUP(A60,[7]Sheet1!$A:$B,2,0)</f>
        <v>3</v>
      </c>
      <c r="J60" s="147">
        <v>3</v>
      </c>
      <c r="K60" s="144">
        <f>VLOOKUP(A60,[8]Sheet1!$A$4:$B$130,2,0)</f>
        <v>3</v>
      </c>
      <c r="L60" s="145"/>
      <c r="M60" s="147"/>
      <c r="N60" s="147"/>
      <c r="O60" s="147"/>
      <c r="P60" s="147"/>
      <c r="Q60" s="129">
        <f t="shared" si="0"/>
        <v>3</v>
      </c>
    </row>
    <row r="61" spans="1:17" ht="14.25">
      <c r="A61" s="138" t="s">
        <v>746</v>
      </c>
      <c r="B61" s="140"/>
      <c r="C61" s="140"/>
      <c r="D61" s="129">
        <v>2</v>
      </c>
      <c r="E61" s="129">
        <v>2</v>
      </c>
      <c r="F61" s="129">
        <f>VLOOKUP(A61,[4]Sheet1!$A:$B,2,0)</f>
        <v>2</v>
      </c>
      <c r="G61" s="129">
        <f>VLOOKUP(A61,[5]Sheet1!$A:$B,2,0)</f>
        <v>2</v>
      </c>
      <c r="H61" s="129">
        <f>VLOOKUP(A61,[6]Sheet1!$A:$B,2,0)</f>
        <v>2</v>
      </c>
      <c r="I61" s="129">
        <f>VLOOKUP(A61,[7]Sheet1!$A:$B,2,0)</f>
        <v>2</v>
      </c>
      <c r="J61" s="148">
        <v>2</v>
      </c>
      <c r="K61" s="144">
        <f>VLOOKUP(A61,[8]Sheet1!$A$4:$B$130,2,0)</f>
        <v>2</v>
      </c>
      <c r="L61" s="145"/>
      <c r="M61" s="148"/>
      <c r="N61" s="148"/>
      <c r="O61" s="148"/>
      <c r="P61" s="148"/>
      <c r="Q61" s="129">
        <f t="shared" si="0"/>
        <v>2</v>
      </c>
    </row>
    <row r="62" spans="1:17" ht="14.25">
      <c r="A62" s="138" t="s">
        <v>747</v>
      </c>
      <c r="B62" s="140"/>
      <c r="C62" s="140"/>
      <c r="D62" s="129">
        <v>3</v>
      </c>
      <c r="E62" s="129">
        <v>1</v>
      </c>
      <c r="F62" s="129">
        <f>VLOOKUP(A62,[4]Sheet1!$A:$B,2,0)</f>
        <v>1</v>
      </c>
      <c r="G62" s="129">
        <f>VLOOKUP(A62,[5]Sheet1!$A:$B,2,0)</f>
        <v>1</v>
      </c>
      <c r="H62" s="129">
        <f>VLOOKUP(A62,[6]Sheet1!$A:$B,2,0)</f>
        <v>1</v>
      </c>
      <c r="I62" s="129">
        <f>VLOOKUP(A62,[7]Sheet1!$A:$B,2,0)</f>
        <v>1</v>
      </c>
      <c r="J62" s="148">
        <v>1</v>
      </c>
      <c r="K62" s="144">
        <f>VLOOKUP(A62,[8]Sheet1!$A$4:$B$130,2,0)</f>
        <v>1</v>
      </c>
      <c r="L62" s="145"/>
      <c r="M62" s="148"/>
      <c r="N62" s="148"/>
      <c r="O62" s="148"/>
      <c r="P62" s="148"/>
      <c r="Q62" s="129">
        <f>AVERAGE(D62:P62)</f>
        <v>1.25</v>
      </c>
    </row>
    <row r="63" spans="1:17" ht="14.25">
      <c r="A63" s="141" t="s">
        <v>748</v>
      </c>
      <c r="B63" s="140"/>
      <c r="C63" s="140"/>
      <c r="D63" s="129">
        <v>2</v>
      </c>
      <c r="E63" s="129">
        <v>2</v>
      </c>
      <c r="F63" s="129">
        <f>VLOOKUP(A63,[4]Sheet1!$A:$B,2,0)</f>
        <v>2</v>
      </c>
      <c r="G63" s="129">
        <f>VLOOKUP(A63,[5]Sheet1!$A:$B,2,0)</f>
        <v>2</v>
      </c>
      <c r="H63" s="129">
        <f>VLOOKUP(A63,[6]Sheet1!$A:$B,2,0)</f>
        <v>2</v>
      </c>
      <c r="I63" s="129">
        <f>VLOOKUP(A63,[7]Sheet1!$A:$B,2,0)</f>
        <v>2</v>
      </c>
      <c r="J63" s="148">
        <v>2</v>
      </c>
      <c r="K63" s="144">
        <f>VLOOKUP(A63,[8]Sheet1!$A$4:$B$130,2,0)</f>
        <v>2</v>
      </c>
      <c r="L63" s="145"/>
      <c r="M63" s="148"/>
      <c r="N63" s="148"/>
      <c r="O63" s="148"/>
      <c r="P63" s="148"/>
      <c r="Q63" s="129">
        <f t="shared" si="0"/>
        <v>2</v>
      </c>
    </row>
    <row r="64" spans="1:17" ht="14.25">
      <c r="A64" s="142" t="s">
        <v>749</v>
      </c>
      <c r="B64" s="400">
        <f>SUM(B37:B63)+B25+B29+B26</f>
        <v>221</v>
      </c>
      <c r="C64" s="400">
        <f t="shared" ref="C64:K64" si="4">SUM(C37:C63)+C25+C29+C26</f>
        <v>303</v>
      </c>
      <c r="D64" s="400">
        <f>SUM(D37:D63)+D25+D29+D26</f>
        <v>429</v>
      </c>
      <c r="E64" s="400">
        <f>SUM(E37:E63)+E25+E29+E26</f>
        <v>420</v>
      </c>
      <c r="F64" s="400">
        <f t="shared" ref="F64:Q64" si="5">SUM(F37:F63)+F25+F29+F26</f>
        <v>420</v>
      </c>
      <c r="G64" s="400">
        <f>SUM(G37:G63)+G25+G29+G26</f>
        <v>419</v>
      </c>
      <c r="H64" s="400">
        <f t="shared" si="5"/>
        <v>417</v>
      </c>
      <c r="I64" s="400">
        <f t="shared" si="5"/>
        <v>423</v>
      </c>
      <c r="J64" s="400">
        <f t="shared" si="5"/>
        <v>417</v>
      </c>
      <c r="K64" s="400">
        <f t="shared" si="5"/>
        <v>416</v>
      </c>
      <c r="L64" s="400">
        <f t="shared" si="5"/>
        <v>0</v>
      </c>
      <c r="M64" s="400">
        <f t="shared" si="5"/>
        <v>0</v>
      </c>
      <c r="N64" s="400">
        <f t="shared" si="5"/>
        <v>0</v>
      </c>
      <c r="O64" s="400">
        <f t="shared" si="5"/>
        <v>0</v>
      </c>
      <c r="P64" s="400">
        <f t="shared" si="5"/>
        <v>0</v>
      </c>
      <c r="Q64" s="400">
        <f>SUM(Q37:Q63)+Q25+Q29+Q26</f>
        <v>421.40952380952382</v>
      </c>
    </row>
    <row r="65" spans="1:19" ht="14.25">
      <c r="A65" s="142" t="s">
        <v>750</v>
      </c>
      <c r="B65" s="400">
        <f>B7+B21+B36+B64</f>
        <v>455</v>
      </c>
      <c r="C65" s="400">
        <f t="shared" ref="C65:K65" si="6">C7+C21+C36+C64</f>
        <v>559</v>
      </c>
      <c r="D65" s="400">
        <f t="shared" si="6"/>
        <v>732</v>
      </c>
      <c r="E65" s="400">
        <f t="shared" si="6"/>
        <v>724</v>
      </c>
      <c r="F65" s="400">
        <f t="shared" ref="F65:Q65" si="7">F7+F21+F36+F64</f>
        <v>724</v>
      </c>
      <c r="G65" s="400">
        <f t="shared" si="7"/>
        <v>725</v>
      </c>
      <c r="H65" s="400">
        <f t="shared" si="7"/>
        <v>718</v>
      </c>
      <c r="I65" s="400">
        <f t="shared" si="7"/>
        <v>717</v>
      </c>
      <c r="J65" s="400">
        <f t="shared" si="7"/>
        <v>711</v>
      </c>
      <c r="K65" s="400">
        <f t="shared" si="7"/>
        <v>710</v>
      </c>
      <c r="L65" s="400">
        <f t="shared" si="7"/>
        <v>0</v>
      </c>
      <c r="M65" s="400">
        <f t="shared" si="7"/>
        <v>0</v>
      </c>
      <c r="N65" s="400">
        <f t="shared" si="7"/>
        <v>0</v>
      </c>
      <c r="O65" s="400">
        <f t="shared" si="7"/>
        <v>0</v>
      </c>
      <c r="P65" s="400">
        <f t="shared" si="7"/>
        <v>0</v>
      </c>
      <c r="Q65" s="400">
        <f>Q7+Q21+Q36+Q64</f>
        <v>721.53452380952376</v>
      </c>
    </row>
    <row r="66" spans="1:19" ht="14.25">
      <c r="A66" s="136" t="s">
        <v>751</v>
      </c>
      <c r="B66" s="136">
        <v>104</v>
      </c>
      <c r="C66" s="136">
        <v>62</v>
      </c>
      <c r="D66" s="129">
        <v>18</v>
      </c>
      <c r="E66" s="129">
        <v>19</v>
      </c>
      <c r="F66" s="129">
        <f>VLOOKUP(A66,[4]Sheet1!$A:$B,2,0)</f>
        <v>19</v>
      </c>
      <c r="G66" s="129">
        <f>VLOOKUP(A66,[5]Sheet1!$A:$B,2,0)</f>
        <v>19</v>
      </c>
      <c r="H66" s="129">
        <f>VLOOKUP(A66,[6]Sheet1!$A:$B,2,0)</f>
        <v>20</v>
      </c>
      <c r="I66" s="129">
        <f>VLOOKUP(A66,[7]Sheet1!$A:$B,2,0)</f>
        <v>21</v>
      </c>
      <c r="J66" s="167">
        <v>20</v>
      </c>
      <c r="K66" s="144">
        <f>VLOOKUP(A66,[8]Sheet1!$A$4:$B$130,2,0)</f>
        <v>21</v>
      </c>
      <c r="L66" s="145"/>
      <c r="M66" s="167"/>
      <c r="N66" s="167"/>
      <c r="O66" s="167"/>
      <c r="P66" s="167"/>
      <c r="Q66" s="129">
        <f t="shared" si="0"/>
        <v>19.625</v>
      </c>
      <c r="R66" s="126">
        <f>AVERAGE(D66:K66)</f>
        <v>19.625</v>
      </c>
      <c r="S66" s="126">
        <f>Q66-R66</f>
        <v>0</v>
      </c>
    </row>
    <row r="67" spans="1:19" ht="14.25">
      <c r="A67" s="136" t="s">
        <v>752</v>
      </c>
      <c r="B67" s="136">
        <v>42</v>
      </c>
      <c r="C67" s="136">
        <v>40</v>
      </c>
      <c r="D67" s="129">
        <v>37</v>
      </c>
      <c r="E67" s="129">
        <v>38</v>
      </c>
      <c r="F67" s="129">
        <f>VLOOKUP(A67,[4]Sheet1!$A:$B,2,0)</f>
        <v>38</v>
      </c>
      <c r="G67" s="129">
        <f>VLOOKUP(A67,[5]Sheet1!$A:$B,2,0)</f>
        <v>38</v>
      </c>
      <c r="H67" s="129">
        <f>VLOOKUP(A67,[6]Sheet1!$A:$B,2,0)</f>
        <v>38</v>
      </c>
      <c r="I67" s="129">
        <f>VLOOKUP(A67,[7]Sheet1!$A:$B,2,0)</f>
        <v>39</v>
      </c>
      <c r="J67" s="168">
        <v>40</v>
      </c>
      <c r="K67" s="144">
        <f>VLOOKUP(A67,[8]Sheet1!$A$4:$B$130,2,0)</f>
        <v>38</v>
      </c>
      <c r="L67" s="145"/>
      <c r="M67" s="168"/>
      <c r="N67" s="168"/>
      <c r="O67" s="168"/>
      <c r="P67" s="168"/>
      <c r="Q67" s="129">
        <f t="shared" si="0"/>
        <v>38.25</v>
      </c>
      <c r="R67" s="126">
        <f t="shared" ref="R67:R130" si="8">AVERAGE(D67:K67)</f>
        <v>38.25</v>
      </c>
      <c r="S67" s="126">
        <f t="shared" ref="S67:S130" si="9">Q67-R67</f>
        <v>0</v>
      </c>
    </row>
    <row r="68" spans="1:19" ht="14.25">
      <c r="A68" s="136" t="s">
        <v>753</v>
      </c>
      <c r="B68" s="136">
        <v>4</v>
      </c>
      <c r="C68" s="136">
        <v>3</v>
      </c>
      <c r="D68" s="129">
        <v>9</v>
      </c>
      <c r="E68" s="129">
        <v>11</v>
      </c>
      <c r="F68" s="129">
        <f>VLOOKUP(A68,[4]Sheet1!$A:$B,2,0)</f>
        <v>11</v>
      </c>
      <c r="G68" s="129">
        <f>VLOOKUP(A68,[5]Sheet1!$A:$B,2,0)</f>
        <v>11</v>
      </c>
      <c r="H68" s="129">
        <f>VLOOKUP(A68,[6]Sheet1!$A:$B,2,0)</f>
        <v>11</v>
      </c>
      <c r="I68" s="129">
        <f>VLOOKUP(A68,[7]Sheet1!$A:$B,2,0)</f>
        <v>10</v>
      </c>
      <c r="J68" s="168">
        <v>11</v>
      </c>
      <c r="K68" s="144">
        <f>VLOOKUP(A68,[8]Sheet1!$A$4:$B$130,2,0)</f>
        <v>11</v>
      </c>
      <c r="L68" s="145"/>
      <c r="M68" s="168"/>
      <c r="N68" s="168"/>
      <c r="O68" s="168"/>
      <c r="P68" s="168"/>
      <c r="Q68" s="129">
        <f t="shared" si="0"/>
        <v>10.625</v>
      </c>
      <c r="R68" s="126">
        <f t="shared" si="8"/>
        <v>10.625</v>
      </c>
      <c r="S68" s="126">
        <f t="shared" si="9"/>
        <v>0</v>
      </c>
    </row>
    <row r="69" spans="1:19" ht="14.25">
      <c r="A69" s="136" t="s">
        <v>754</v>
      </c>
      <c r="B69" s="136">
        <v>47</v>
      </c>
      <c r="C69" s="136">
        <v>48</v>
      </c>
      <c r="D69" s="129">
        <v>52</v>
      </c>
      <c r="E69" s="129">
        <v>49</v>
      </c>
      <c r="F69" s="129">
        <f>VLOOKUP(A69,[4]Sheet1!$A:$B,2,0)</f>
        <v>49</v>
      </c>
      <c r="G69" s="129">
        <f>VLOOKUP(A69,[5]Sheet1!$A:$B,2,0)</f>
        <v>49</v>
      </c>
      <c r="H69" s="129">
        <f>VLOOKUP(A69,[6]Sheet1!$A:$B,2,0)</f>
        <v>49</v>
      </c>
      <c r="I69" s="129">
        <f>VLOOKUP(A69,[7]Sheet1!$A:$B,2,0)</f>
        <v>50</v>
      </c>
      <c r="J69" s="168">
        <v>49</v>
      </c>
      <c r="K69" s="144">
        <f>VLOOKUP(A69,[8]Sheet1!$A$4:$B$130,2,0)</f>
        <v>47</v>
      </c>
      <c r="L69" s="145"/>
      <c r="M69" s="168"/>
      <c r="N69" s="168"/>
      <c r="O69" s="168"/>
      <c r="P69" s="168"/>
      <c r="Q69" s="129">
        <f t="shared" si="0"/>
        <v>49.25</v>
      </c>
      <c r="R69" s="126">
        <f t="shared" si="8"/>
        <v>49.25</v>
      </c>
      <c r="S69" s="126">
        <f t="shared" si="9"/>
        <v>0</v>
      </c>
    </row>
    <row r="70" spans="1:19" ht="14.25">
      <c r="A70" s="136" t="s">
        <v>755</v>
      </c>
      <c r="B70" s="136">
        <v>7</v>
      </c>
      <c r="C70" s="136">
        <v>7</v>
      </c>
      <c r="D70" s="129">
        <v>8</v>
      </c>
      <c r="E70" s="129">
        <v>10</v>
      </c>
      <c r="F70" s="129">
        <f>VLOOKUP(A70,[4]Sheet1!$A:$B,2,0)</f>
        <v>10</v>
      </c>
      <c r="G70" s="129">
        <f>VLOOKUP(A70,[5]Sheet1!$A:$B,2,0)</f>
        <v>10</v>
      </c>
      <c r="H70" s="129">
        <f>VLOOKUP(A70,[6]Sheet1!$A:$B,2,0)</f>
        <v>9</v>
      </c>
      <c r="I70" s="129">
        <f>VLOOKUP(A70,[7]Sheet1!$A:$B,2,0)</f>
        <v>9</v>
      </c>
      <c r="J70" s="168">
        <v>9</v>
      </c>
      <c r="K70" s="144">
        <f>VLOOKUP(A70,[8]Sheet1!$A$4:$B$130,2,0)</f>
        <v>9</v>
      </c>
      <c r="L70" s="145"/>
      <c r="M70" s="168"/>
      <c r="N70" s="168"/>
      <c r="O70" s="168"/>
      <c r="P70" s="168"/>
      <c r="Q70" s="129">
        <f t="shared" si="0"/>
        <v>9.25</v>
      </c>
      <c r="R70" s="126">
        <f t="shared" si="8"/>
        <v>9.25</v>
      </c>
      <c r="S70" s="126">
        <f t="shared" si="9"/>
        <v>0</v>
      </c>
    </row>
    <row r="71" spans="1:19" ht="14.25">
      <c r="A71" s="136" t="s">
        <v>756</v>
      </c>
      <c r="B71" s="136">
        <v>51</v>
      </c>
      <c r="C71" s="136">
        <v>59</v>
      </c>
      <c r="D71" s="129">
        <v>59</v>
      </c>
      <c r="E71" s="129">
        <v>59</v>
      </c>
      <c r="F71" s="129">
        <f>VLOOKUP(A71,[4]Sheet1!$A:$B,2,0)</f>
        <v>59</v>
      </c>
      <c r="G71" s="129">
        <f>VLOOKUP(A71,[5]Sheet1!$A:$B,2,0)</f>
        <v>58</v>
      </c>
      <c r="H71" s="129">
        <f>VLOOKUP(A71,[6]Sheet1!$A:$B,2,0)</f>
        <v>57</v>
      </c>
      <c r="I71" s="129">
        <f>VLOOKUP(A71,[7]Sheet1!$A:$B,2,0)</f>
        <v>56</v>
      </c>
      <c r="J71" s="168">
        <v>56</v>
      </c>
      <c r="K71" s="144">
        <f>VLOOKUP(A71,[8]Sheet1!$A$4:$B$130,2,0)</f>
        <v>54</v>
      </c>
      <c r="L71" s="145"/>
      <c r="M71" s="168"/>
      <c r="N71" s="168"/>
      <c r="O71" s="168"/>
      <c r="P71" s="168"/>
      <c r="Q71" s="129">
        <f t="shared" si="0"/>
        <v>57.25</v>
      </c>
      <c r="R71" s="126">
        <f t="shared" si="8"/>
        <v>57.25</v>
      </c>
      <c r="S71" s="126">
        <f t="shared" si="9"/>
        <v>0</v>
      </c>
    </row>
    <row r="72" spans="1:19" ht="14.25">
      <c r="A72" s="136" t="s">
        <v>757</v>
      </c>
      <c r="B72" s="136">
        <v>48</v>
      </c>
      <c r="C72" s="136">
        <v>45</v>
      </c>
      <c r="D72" s="129">
        <v>51</v>
      </c>
      <c r="E72" s="129">
        <v>50</v>
      </c>
      <c r="F72" s="129">
        <f>VLOOKUP(A72,[4]Sheet1!$A:$B,2,0)</f>
        <v>50</v>
      </c>
      <c r="G72" s="129">
        <f>VLOOKUP(A72,[5]Sheet1!$A:$B,2,0)</f>
        <v>50</v>
      </c>
      <c r="H72" s="129">
        <f>VLOOKUP(A72,[6]Sheet1!$A:$B,2,0)</f>
        <v>50</v>
      </c>
      <c r="I72" s="129">
        <f>VLOOKUP(A72,[7]Sheet1!$A:$B,2,0)</f>
        <v>48</v>
      </c>
      <c r="J72" s="168">
        <v>48</v>
      </c>
      <c r="K72" s="144">
        <f>VLOOKUP(A72,[8]Sheet1!$A$4:$B$130,2,0)</f>
        <v>50</v>
      </c>
      <c r="L72" s="145"/>
      <c r="M72" s="168"/>
      <c r="N72" s="168"/>
      <c r="O72" s="168"/>
      <c r="P72" s="168"/>
      <c r="Q72" s="129">
        <f t="shared" ref="Q72:Q136" si="10">AVERAGE(D72:P72)</f>
        <v>49.625</v>
      </c>
      <c r="R72" s="126">
        <f t="shared" si="8"/>
        <v>49.625</v>
      </c>
      <c r="S72" s="126">
        <f t="shared" si="9"/>
        <v>0</v>
      </c>
    </row>
    <row r="73" spans="1:19" ht="14.25">
      <c r="A73" s="136" t="s">
        <v>758</v>
      </c>
      <c r="B73" s="136">
        <v>8</v>
      </c>
      <c r="C73" s="136">
        <v>13</v>
      </c>
      <c r="D73" s="129">
        <v>13</v>
      </c>
      <c r="E73" s="129">
        <v>14</v>
      </c>
      <c r="F73" s="129">
        <f>VLOOKUP(A73,[4]Sheet1!$A:$B,2,0)</f>
        <v>14</v>
      </c>
      <c r="G73" s="129">
        <f>VLOOKUP(A73,[5]Sheet1!$A:$B,2,0)</f>
        <v>13</v>
      </c>
      <c r="H73" s="129">
        <f>VLOOKUP(A73,[6]Sheet1!$A:$B,2,0)</f>
        <v>14</v>
      </c>
      <c r="I73" s="129">
        <f>VLOOKUP(A73,[7]Sheet1!$A:$B,2,0)</f>
        <v>14</v>
      </c>
      <c r="J73" s="168">
        <v>14</v>
      </c>
      <c r="K73" s="144">
        <f>VLOOKUP(A73,[8]Sheet1!$A$4:$B$130,2,0)</f>
        <v>13</v>
      </c>
      <c r="L73" s="145"/>
      <c r="M73" s="168"/>
      <c r="N73" s="168"/>
      <c r="O73" s="168"/>
      <c r="P73" s="168"/>
      <c r="Q73" s="129">
        <f t="shared" si="10"/>
        <v>13.625</v>
      </c>
      <c r="R73" s="126">
        <f t="shared" si="8"/>
        <v>13.625</v>
      </c>
      <c r="S73" s="126">
        <f t="shared" si="9"/>
        <v>0</v>
      </c>
    </row>
    <row r="74" spans="1:19" ht="14.25">
      <c r="A74" s="138" t="s">
        <v>759</v>
      </c>
      <c r="B74" s="136">
        <v>8</v>
      </c>
      <c r="C74" s="136">
        <v>11</v>
      </c>
      <c r="D74" s="129">
        <v>17</v>
      </c>
      <c r="E74" s="129">
        <v>18</v>
      </c>
      <c r="F74" s="129">
        <f>VLOOKUP(A74,[4]Sheet1!$A:$B,2,0)</f>
        <v>18</v>
      </c>
      <c r="G74" s="129">
        <f>VLOOKUP(A74,[5]Sheet1!$A:$B,2,0)</f>
        <v>18</v>
      </c>
      <c r="H74" s="129">
        <f>VLOOKUP(A74,[6]Sheet1!$A:$B,2,0)</f>
        <v>18</v>
      </c>
      <c r="I74" s="129">
        <f>VLOOKUP(A74,[7]Sheet1!$A:$B,2,0)</f>
        <v>16</v>
      </c>
      <c r="J74" s="168">
        <v>16</v>
      </c>
      <c r="K74" s="144">
        <f>VLOOKUP(A74,[8]Sheet1!$A$4:$B$130,2,0)</f>
        <v>15</v>
      </c>
      <c r="L74" s="145"/>
      <c r="M74" s="168"/>
      <c r="N74" s="168"/>
      <c r="O74" s="168"/>
      <c r="P74" s="168"/>
      <c r="Q74" s="129">
        <f t="shared" si="10"/>
        <v>17</v>
      </c>
      <c r="R74" s="126">
        <f t="shared" si="8"/>
        <v>17</v>
      </c>
      <c r="S74" s="126">
        <f t="shared" si="9"/>
        <v>0</v>
      </c>
    </row>
    <row r="75" spans="1:19" ht="14.25">
      <c r="A75" s="136" t="s">
        <v>760</v>
      </c>
      <c r="B75" s="136">
        <v>7</v>
      </c>
      <c r="C75" s="136">
        <v>11</v>
      </c>
      <c r="D75" s="129">
        <v>9</v>
      </c>
      <c r="E75" s="129">
        <v>9</v>
      </c>
      <c r="F75" s="129">
        <f>VLOOKUP(A75,[4]Sheet1!$A:$B,2,0)</f>
        <v>9</v>
      </c>
      <c r="G75" s="129">
        <f>VLOOKUP(A75,[5]Sheet1!$A:$B,2,0)</f>
        <v>9</v>
      </c>
      <c r="H75" s="129">
        <f>VLOOKUP(A75,[6]Sheet1!$A:$B,2,0)</f>
        <v>8</v>
      </c>
      <c r="I75" s="129">
        <f>VLOOKUP(A75,[7]Sheet1!$A:$B,2,0)</f>
        <v>8</v>
      </c>
      <c r="J75" s="168">
        <v>8</v>
      </c>
      <c r="K75" s="144">
        <f>VLOOKUP(A75,[8]Sheet1!$A$4:$B$130,2,0)</f>
        <v>8</v>
      </c>
      <c r="L75" s="145"/>
      <c r="M75" s="168"/>
      <c r="N75" s="168"/>
      <c r="O75" s="168"/>
      <c r="P75" s="168"/>
      <c r="Q75" s="129">
        <f t="shared" si="10"/>
        <v>8.5</v>
      </c>
      <c r="R75" s="126">
        <f t="shared" si="8"/>
        <v>8.5</v>
      </c>
      <c r="S75" s="126">
        <f t="shared" si="9"/>
        <v>0</v>
      </c>
    </row>
    <row r="76" spans="1:19" ht="14.25">
      <c r="A76" s="136" t="s">
        <v>761</v>
      </c>
      <c r="B76" s="136">
        <v>48</v>
      </c>
      <c r="C76" s="136">
        <v>43</v>
      </c>
      <c r="D76" s="129">
        <v>43</v>
      </c>
      <c r="E76" s="129">
        <v>43</v>
      </c>
      <c r="F76" s="129">
        <f>VLOOKUP(A76,[4]Sheet1!$A:$B,2,0)</f>
        <v>43</v>
      </c>
      <c r="G76" s="129">
        <f>VLOOKUP(A76,[5]Sheet1!$A:$B,2,0)</f>
        <v>43</v>
      </c>
      <c r="H76" s="129">
        <f>VLOOKUP(A76,[6]Sheet1!$A:$B,2,0)</f>
        <v>44</v>
      </c>
      <c r="I76" s="129">
        <f>VLOOKUP(A76,[7]Sheet1!$A:$B,2,0)</f>
        <v>44</v>
      </c>
      <c r="J76" s="168">
        <v>44</v>
      </c>
      <c r="K76" s="144">
        <f>VLOOKUP(A76,[8]Sheet1!$A$4:$B$130,2,0)</f>
        <v>44</v>
      </c>
      <c r="L76" s="145"/>
      <c r="M76" s="168"/>
      <c r="N76" s="168"/>
      <c r="O76" s="168"/>
      <c r="P76" s="168"/>
      <c r="Q76" s="129">
        <f t="shared" si="10"/>
        <v>43.5</v>
      </c>
      <c r="R76" s="126">
        <f t="shared" si="8"/>
        <v>43.5</v>
      </c>
      <c r="S76" s="126">
        <f t="shared" si="9"/>
        <v>0</v>
      </c>
    </row>
    <row r="77" spans="1:19" ht="14.25">
      <c r="A77" s="136" t="s">
        <v>762</v>
      </c>
      <c r="B77" s="136">
        <v>4</v>
      </c>
      <c r="C77" s="136">
        <v>3</v>
      </c>
      <c r="D77" s="129">
        <v>4</v>
      </c>
      <c r="E77" s="129">
        <v>4</v>
      </c>
      <c r="F77" s="129">
        <f>VLOOKUP(A77,[4]Sheet1!$A:$B,2,0)</f>
        <v>4</v>
      </c>
      <c r="G77" s="129">
        <f>VLOOKUP(A77,[5]Sheet1!$A:$B,2,0)</f>
        <v>4</v>
      </c>
      <c r="H77" s="129">
        <f>VLOOKUP(A77,[6]Sheet1!$A:$B,2,0)</f>
        <v>4</v>
      </c>
      <c r="I77" s="129">
        <f>VLOOKUP(A77,[7]Sheet1!$A:$B,2,0)</f>
        <v>4</v>
      </c>
      <c r="J77" s="168">
        <v>5</v>
      </c>
      <c r="K77" s="144">
        <f>VLOOKUP(A77,[8]Sheet1!$A$4:$B$130,2,0)</f>
        <v>5</v>
      </c>
      <c r="L77" s="145"/>
      <c r="M77" s="168"/>
      <c r="N77" s="168"/>
      <c r="O77" s="168"/>
      <c r="P77" s="168"/>
      <c r="Q77" s="129">
        <f t="shared" si="10"/>
        <v>4.25</v>
      </c>
      <c r="R77" s="126">
        <f t="shared" si="8"/>
        <v>4.25</v>
      </c>
      <c r="S77" s="126">
        <f t="shared" si="9"/>
        <v>0</v>
      </c>
    </row>
    <row r="78" spans="1:19" ht="14.25">
      <c r="A78" s="136" t="s">
        <v>763</v>
      </c>
      <c r="B78" s="136">
        <v>31</v>
      </c>
      <c r="C78" s="136">
        <v>32</v>
      </c>
      <c r="D78" s="129">
        <v>34</v>
      </c>
      <c r="E78" s="129">
        <v>32</v>
      </c>
      <c r="F78" s="129">
        <f>VLOOKUP(A78,[4]Sheet1!$A:$B,2,0)</f>
        <v>32</v>
      </c>
      <c r="G78" s="129">
        <f>VLOOKUP(A78,[5]Sheet1!$A:$B,2,0)</f>
        <v>32</v>
      </c>
      <c r="H78" s="129">
        <f>VLOOKUP(A78,[6]Sheet1!$A:$B,2,0)</f>
        <v>33</v>
      </c>
      <c r="I78" s="129">
        <f>VLOOKUP(A78,[7]Sheet1!$A:$B,2,0)</f>
        <v>34</v>
      </c>
      <c r="J78" s="168">
        <v>35</v>
      </c>
      <c r="K78" s="144">
        <f>VLOOKUP(A78,[8]Sheet1!$A$4:$B$130,2,0)</f>
        <v>36</v>
      </c>
      <c r="L78" s="145"/>
      <c r="M78" s="168"/>
      <c r="N78" s="168"/>
      <c r="O78" s="168"/>
      <c r="P78" s="168"/>
      <c r="Q78" s="129">
        <f t="shared" si="10"/>
        <v>33.5</v>
      </c>
      <c r="R78" s="126">
        <f t="shared" si="8"/>
        <v>33.5</v>
      </c>
      <c r="S78" s="126">
        <f t="shared" si="9"/>
        <v>0</v>
      </c>
    </row>
    <row r="79" spans="1:19" ht="14.25">
      <c r="A79" s="136" t="s">
        <v>764</v>
      </c>
      <c r="B79" s="136">
        <v>7</v>
      </c>
      <c r="C79" s="136">
        <v>9</v>
      </c>
      <c r="D79" s="129">
        <v>13</v>
      </c>
      <c r="E79" s="129">
        <v>14</v>
      </c>
      <c r="F79" s="129">
        <f>VLOOKUP(A79,[4]Sheet1!$A:$B,2,0)</f>
        <v>14</v>
      </c>
      <c r="G79" s="129">
        <f>VLOOKUP(A79,[5]Sheet1!$A:$B,2,0)</f>
        <v>14</v>
      </c>
      <c r="H79" s="129">
        <f>VLOOKUP(A79,[6]Sheet1!$A:$B,2,0)</f>
        <v>14</v>
      </c>
      <c r="I79" s="129">
        <f>VLOOKUP(A79,[7]Sheet1!$A:$B,2,0)</f>
        <v>14</v>
      </c>
      <c r="J79" s="168">
        <v>13</v>
      </c>
      <c r="K79" s="144">
        <f>VLOOKUP(A79,[8]Sheet1!$A$4:$B$130,2,0)</f>
        <v>13</v>
      </c>
      <c r="L79" s="145"/>
      <c r="M79" s="168"/>
      <c r="N79" s="168"/>
      <c r="O79" s="168"/>
      <c r="P79" s="168"/>
      <c r="Q79" s="129">
        <f t="shared" si="10"/>
        <v>13.625</v>
      </c>
      <c r="R79" s="126">
        <f t="shared" si="8"/>
        <v>13.625</v>
      </c>
      <c r="S79" s="126">
        <f t="shared" si="9"/>
        <v>0</v>
      </c>
    </row>
    <row r="80" spans="1:19" ht="14.25">
      <c r="A80" s="136" t="s">
        <v>765</v>
      </c>
      <c r="B80" s="136">
        <v>24</v>
      </c>
      <c r="C80" s="136">
        <v>24</v>
      </c>
      <c r="D80" s="129">
        <v>25</v>
      </c>
      <c r="E80" s="129">
        <v>25</v>
      </c>
      <c r="F80" s="129">
        <f>VLOOKUP(A80,[4]Sheet1!$A:$B,2,0)</f>
        <v>25</v>
      </c>
      <c r="G80" s="129">
        <f>VLOOKUP(A80,[5]Sheet1!$A:$B,2,0)</f>
        <v>25</v>
      </c>
      <c r="H80" s="129">
        <f>VLOOKUP(A80,[6]Sheet1!$A:$B,2,0)</f>
        <v>26</v>
      </c>
      <c r="I80" s="129">
        <f>VLOOKUP(A80,[7]Sheet1!$A:$B,2,0)</f>
        <v>26</v>
      </c>
      <c r="J80" s="168">
        <v>26</v>
      </c>
      <c r="K80" s="144">
        <f>VLOOKUP(A80,[8]Sheet1!$A$4:$B$130,2,0)</f>
        <v>26</v>
      </c>
      <c r="L80" s="145"/>
      <c r="M80" s="168"/>
      <c r="N80" s="168"/>
      <c r="O80" s="168"/>
      <c r="P80" s="168"/>
      <c r="Q80" s="129">
        <f t="shared" si="10"/>
        <v>25.5</v>
      </c>
      <c r="R80" s="126">
        <f t="shared" si="8"/>
        <v>25.5</v>
      </c>
      <c r="S80" s="126">
        <f t="shared" si="9"/>
        <v>0</v>
      </c>
    </row>
    <row r="81" spans="1:19" ht="14.25">
      <c r="A81" s="136" t="s">
        <v>766</v>
      </c>
      <c r="B81" s="136">
        <v>21</v>
      </c>
      <c r="C81" s="136">
        <v>23</v>
      </c>
      <c r="D81" s="129">
        <v>23</v>
      </c>
      <c r="E81" s="129">
        <v>25</v>
      </c>
      <c r="F81" s="129">
        <f>VLOOKUP(A81,[4]Sheet1!$A:$B,2,0)</f>
        <v>25</v>
      </c>
      <c r="G81" s="129">
        <f>VLOOKUP(A81,[5]Sheet1!$A:$B,2,0)</f>
        <v>25</v>
      </c>
      <c r="H81" s="129">
        <f>VLOOKUP(A81,[6]Sheet1!$A:$B,2,0)</f>
        <v>26</v>
      </c>
      <c r="I81" s="129">
        <f>VLOOKUP(A81,[7]Sheet1!$A:$B,2,0)</f>
        <v>26</v>
      </c>
      <c r="J81" s="168">
        <v>24</v>
      </c>
      <c r="K81" s="144">
        <f>VLOOKUP(A81,[8]Sheet1!$A$4:$B$130,2,0)</f>
        <v>24</v>
      </c>
      <c r="L81" s="145"/>
      <c r="M81" s="168"/>
      <c r="N81" s="168"/>
      <c r="O81" s="168"/>
      <c r="P81" s="168"/>
      <c r="Q81" s="129">
        <f t="shared" si="10"/>
        <v>24.75</v>
      </c>
      <c r="R81" s="126">
        <f t="shared" si="8"/>
        <v>24.75</v>
      </c>
      <c r="S81" s="126">
        <f t="shared" si="9"/>
        <v>0</v>
      </c>
    </row>
    <row r="82" spans="1:19" ht="14.25">
      <c r="A82" s="136" t="s">
        <v>767</v>
      </c>
      <c r="B82" s="136">
        <v>42</v>
      </c>
      <c r="C82" s="136">
        <v>40</v>
      </c>
      <c r="D82" s="129">
        <v>43</v>
      </c>
      <c r="E82" s="129">
        <v>44</v>
      </c>
      <c r="F82" s="129">
        <f>VLOOKUP(A82,[4]Sheet1!$A:$B,2,0)</f>
        <v>44</v>
      </c>
      <c r="G82" s="129">
        <f>VLOOKUP(A82,[5]Sheet1!$A:$B,2,0)</f>
        <v>44</v>
      </c>
      <c r="H82" s="129">
        <f>VLOOKUP(A82,[6]Sheet1!$A:$B,2,0)</f>
        <v>44</v>
      </c>
      <c r="I82" s="129">
        <f>VLOOKUP(A82,[7]Sheet1!$A:$B,2,0)</f>
        <v>44</v>
      </c>
      <c r="J82" s="168">
        <v>44</v>
      </c>
      <c r="K82" s="144">
        <f>VLOOKUP(A82,[8]Sheet1!$A$4:$B$130,2,0)</f>
        <v>44</v>
      </c>
      <c r="L82" s="145"/>
      <c r="M82" s="168"/>
      <c r="N82" s="168"/>
      <c r="O82" s="168"/>
      <c r="P82" s="168"/>
      <c r="Q82" s="129">
        <f t="shared" si="10"/>
        <v>43.875</v>
      </c>
      <c r="R82" s="126">
        <f t="shared" si="8"/>
        <v>43.875</v>
      </c>
      <c r="S82" s="126">
        <f t="shared" si="9"/>
        <v>0</v>
      </c>
    </row>
    <row r="83" spans="1:19" ht="14.25">
      <c r="A83" s="136" t="s">
        <v>768</v>
      </c>
      <c r="B83" s="136">
        <v>6</v>
      </c>
      <c r="C83" s="136">
        <v>8</v>
      </c>
      <c r="D83" s="129">
        <v>10</v>
      </c>
      <c r="E83" s="129">
        <v>11</v>
      </c>
      <c r="F83" s="129">
        <f>VLOOKUP(A83,[4]Sheet1!$A:$B,2,0)</f>
        <v>11</v>
      </c>
      <c r="G83" s="129">
        <f>VLOOKUP(A83,[5]Sheet1!$A:$B,2,0)</f>
        <v>10</v>
      </c>
      <c r="H83" s="129">
        <f>VLOOKUP(A83,[6]Sheet1!$A:$B,2,0)</f>
        <v>10</v>
      </c>
      <c r="I83" s="129">
        <f>VLOOKUP(A83,[7]Sheet1!$A:$B,2,0)</f>
        <v>9</v>
      </c>
      <c r="J83" s="168">
        <v>10</v>
      </c>
      <c r="K83" s="144">
        <f>VLOOKUP(A83,[8]Sheet1!$A$4:$B$130,2,0)</f>
        <v>10</v>
      </c>
      <c r="L83" s="145"/>
      <c r="M83" s="168"/>
      <c r="N83" s="168"/>
      <c r="O83" s="168"/>
      <c r="P83" s="168"/>
      <c r="Q83" s="129">
        <f t="shared" si="10"/>
        <v>10.125</v>
      </c>
      <c r="R83" s="126">
        <f t="shared" si="8"/>
        <v>10.125</v>
      </c>
      <c r="S83" s="126">
        <f t="shared" si="9"/>
        <v>0</v>
      </c>
    </row>
    <row r="84" spans="1:19" ht="14.25">
      <c r="A84" s="136" t="s">
        <v>769</v>
      </c>
      <c r="B84" s="136">
        <v>5</v>
      </c>
      <c r="C84" s="136">
        <v>5</v>
      </c>
      <c r="D84" s="129">
        <v>9</v>
      </c>
      <c r="E84" s="129">
        <v>9</v>
      </c>
      <c r="F84" s="129">
        <f>VLOOKUP(A84,[4]Sheet1!$A:$B,2,0)</f>
        <v>9</v>
      </c>
      <c r="G84" s="129">
        <f>VLOOKUP(A84,[5]Sheet1!$A:$B,2,0)</f>
        <v>9</v>
      </c>
      <c r="H84" s="129">
        <f>VLOOKUP(A84,[6]Sheet1!$A:$B,2,0)</f>
        <v>9</v>
      </c>
      <c r="I84" s="129">
        <f>VLOOKUP(A84,[7]Sheet1!$A:$B,2,0)</f>
        <v>9</v>
      </c>
      <c r="J84" s="168">
        <v>9</v>
      </c>
      <c r="K84" s="144">
        <f>VLOOKUP(A84,[8]Sheet1!$A$4:$B$130,2,0)</f>
        <v>9</v>
      </c>
      <c r="L84" s="145"/>
      <c r="M84" s="168"/>
      <c r="N84" s="168"/>
      <c r="O84" s="168"/>
      <c r="P84" s="168"/>
      <c r="Q84" s="129">
        <f t="shared" si="10"/>
        <v>9</v>
      </c>
      <c r="R84" s="126">
        <f t="shared" si="8"/>
        <v>9</v>
      </c>
      <c r="S84" s="126">
        <f t="shared" si="9"/>
        <v>0</v>
      </c>
    </row>
    <row r="85" spans="1:19" ht="14.25">
      <c r="A85" s="136" t="s">
        <v>770</v>
      </c>
      <c r="B85" s="136">
        <v>20</v>
      </c>
      <c r="C85" s="136">
        <v>19</v>
      </c>
      <c r="D85" s="129">
        <v>19</v>
      </c>
      <c r="E85" s="129">
        <v>20</v>
      </c>
      <c r="F85" s="129">
        <f>VLOOKUP(A85,[4]Sheet1!$A:$B,2,0)</f>
        <v>20</v>
      </c>
      <c r="G85" s="129">
        <f>VLOOKUP(A85,[5]Sheet1!$A:$B,2,0)</f>
        <v>20</v>
      </c>
      <c r="H85" s="129">
        <f>VLOOKUP(A85,[6]Sheet1!$A:$B,2,0)</f>
        <v>20</v>
      </c>
      <c r="I85" s="129">
        <f>VLOOKUP(A85,[7]Sheet1!$A:$B,2,0)</f>
        <v>19</v>
      </c>
      <c r="J85" s="168">
        <v>19</v>
      </c>
      <c r="K85" s="144">
        <f>VLOOKUP(A85,[8]Sheet1!$A$4:$B$130,2,0)</f>
        <v>20</v>
      </c>
      <c r="L85" s="145"/>
      <c r="M85" s="168"/>
      <c r="N85" s="168"/>
      <c r="O85" s="168"/>
      <c r="P85" s="168"/>
      <c r="Q85" s="129">
        <f t="shared" si="10"/>
        <v>19.625</v>
      </c>
      <c r="R85" s="126">
        <f t="shared" si="8"/>
        <v>19.625</v>
      </c>
      <c r="S85" s="126">
        <f t="shared" si="9"/>
        <v>0</v>
      </c>
    </row>
    <row r="86" spans="1:19" ht="14.25">
      <c r="A86" s="160" t="s">
        <v>771</v>
      </c>
      <c r="B86" s="136">
        <v>45</v>
      </c>
      <c r="C86" s="136">
        <v>45</v>
      </c>
      <c r="D86" s="129">
        <v>41</v>
      </c>
      <c r="E86" s="129">
        <v>39</v>
      </c>
      <c r="F86" s="129">
        <v>39</v>
      </c>
      <c r="G86" s="129">
        <f>VLOOKUP(A86,[5]Sheet1!$A:$B,2,0)</f>
        <v>40</v>
      </c>
      <c r="H86" s="129">
        <f>VLOOKUP(A86,[6]Sheet1!$A:$B,2,0)</f>
        <v>40</v>
      </c>
      <c r="I86" s="129">
        <f>VLOOKUP(A86,[7]Sheet1!$A:$B,2,0)</f>
        <v>38</v>
      </c>
      <c r="J86" s="168">
        <v>37</v>
      </c>
      <c r="K86" s="144">
        <f>VLOOKUP(A86,[8]Sheet1!$A$4:$B$130,2,0)</f>
        <v>37</v>
      </c>
      <c r="L86" s="145"/>
      <c r="M86" s="168"/>
      <c r="N86" s="168"/>
      <c r="O86" s="168"/>
      <c r="P86" s="168"/>
      <c r="Q86" s="129">
        <f t="shared" si="10"/>
        <v>38.875</v>
      </c>
      <c r="R86" s="126">
        <f t="shared" si="8"/>
        <v>38.875</v>
      </c>
      <c r="S86" s="126">
        <f t="shared" si="9"/>
        <v>0</v>
      </c>
    </row>
    <row r="87" spans="1:19" ht="14.25">
      <c r="A87" s="136" t="s">
        <v>772</v>
      </c>
      <c r="B87" s="136">
        <v>25</v>
      </c>
      <c r="C87" s="136">
        <v>24</v>
      </c>
      <c r="D87" s="129">
        <v>24</v>
      </c>
      <c r="E87" s="129">
        <v>23</v>
      </c>
      <c r="F87" s="129">
        <f>VLOOKUP(A87,[4]Sheet1!$A:$B,2,0)</f>
        <v>23</v>
      </c>
      <c r="G87" s="129">
        <f>VLOOKUP(A87,[5]Sheet1!$A:$B,2,0)</f>
        <v>24</v>
      </c>
      <c r="H87" s="129">
        <f>VLOOKUP(A87,[6]Sheet1!$A:$B,2,0)</f>
        <v>24</v>
      </c>
      <c r="I87" s="129">
        <f>VLOOKUP(A87,[7]Sheet1!$A:$B,2,0)</f>
        <v>24</v>
      </c>
      <c r="J87" s="168">
        <v>23</v>
      </c>
      <c r="K87" s="144">
        <f>VLOOKUP(A87,[8]Sheet1!$A$4:$B$130,2,0)</f>
        <v>23</v>
      </c>
      <c r="L87" s="145"/>
      <c r="M87" s="168"/>
      <c r="N87" s="168"/>
      <c r="O87" s="168"/>
      <c r="P87" s="168"/>
      <c r="Q87" s="129">
        <f t="shared" si="10"/>
        <v>23.5</v>
      </c>
      <c r="R87" s="126">
        <f t="shared" si="8"/>
        <v>23.5</v>
      </c>
      <c r="S87" s="126">
        <f t="shared" si="9"/>
        <v>0</v>
      </c>
    </row>
    <row r="88" spans="1:19" ht="14.25">
      <c r="A88" s="136" t="s">
        <v>773</v>
      </c>
      <c r="B88" s="136">
        <v>22</v>
      </c>
      <c r="C88" s="136">
        <v>20</v>
      </c>
      <c r="D88" s="129">
        <v>18</v>
      </c>
      <c r="E88" s="129">
        <v>21</v>
      </c>
      <c r="F88" s="129">
        <f>VLOOKUP(A88,[4]Sheet1!$A:$B,2,0)</f>
        <v>21</v>
      </c>
      <c r="G88" s="129">
        <f>VLOOKUP(A88,[5]Sheet1!$A:$B,2,0)</f>
        <v>20</v>
      </c>
      <c r="H88" s="129">
        <f>VLOOKUP(A88,[6]Sheet1!$A:$B,2,0)</f>
        <v>22</v>
      </c>
      <c r="I88" s="129">
        <f>VLOOKUP(A88,[7]Sheet1!$A:$B,2,0)</f>
        <v>22</v>
      </c>
      <c r="J88" s="168">
        <v>24</v>
      </c>
      <c r="K88" s="144">
        <f>VLOOKUP(A88,[8]Sheet1!$A$4:$B$130,2,0)</f>
        <v>25</v>
      </c>
      <c r="L88" s="145"/>
      <c r="M88" s="168"/>
      <c r="N88" s="168"/>
      <c r="O88" s="168"/>
      <c r="P88" s="168"/>
      <c r="Q88" s="129">
        <f t="shared" si="10"/>
        <v>21.625</v>
      </c>
      <c r="R88" s="126">
        <f t="shared" si="8"/>
        <v>21.625</v>
      </c>
      <c r="S88" s="126">
        <f t="shared" si="9"/>
        <v>0</v>
      </c>
    </row>
    <row r="89" spans="1:19" ht="14.25">
      <c r="A89" s="136" t="s">
        <v>774</v>
      </c>
      <c r="B89" s="136">
        <v>12</v>
      </c>
      <c r="C89" s="136">
        <v>12</v>
      </c>
      <c r="D89" s="129">
        <v>14</v>
      </c>
      <c r="E89" s="129">
        <v>14</v>
      </c>
      <c r="F89" s="129">
        <v>14</v>
      </c>
      <c r="G89" s="129">
        <f>VLOOKUP(A89,[5]Sheet1!$A:$B,2,0)</f>
        <v>14</v>
      </c>
      <c r="H89" s="129">
        <f>VLOOKUP(A89,[6]Sheet1!$A:$B,2,0)</f>
        <v>14</v>
      </c>
      <c r="I89" s="129">
        <f>VLOOKUP(A89,[7]Sheet1!$A:$B,2,0)</f>
        <v>14</v>
      </c>
      <c r="J89" s="168">
        <v>15</v>
      </c>
      <c r="K89" s="144">
        <f>VLOOKUP(A89,[8]Sheet1!$A$4:$B$130,2,0)</f>
        <v>16</v>
      </c>
      <c r="L89" s="145"/>
      <c r="M89" s="168"/>
      <c r="N89" s="168"/>
      <c r="O89" s="168"/>
      <c r="P89" s="168"/>
      <c r="Q89" s="129">
        <f t="shared" si="10"/>
        <v>14.375</v>
      </c>
      <c r="R89" s="126">
        <f t="shared" si="8"/>
        <v>14.375</v>
      </c>
      <c r="S89" s="126">
        <f t="shared" si="9"/>
        <v>0</v>
      </c>
    </row>
    <row r="90" spans="1:19" ht="14.25">
      <c r="A90" s="160" t="s">
        <v>775</v>
      </c>
      <c r="B90" s="161">
        <v>29</v>
      </c>
      <c r="C90" s="161">
        <v>20</v>
      </c>
      <c r="D90" s="129">
        <v>17</v>
      </c>
      <c r="E90" s="129">
        <v>15</v>
      </c>
      <c r="F90" s="129">
        <v>15</v>
      </c>
      <c r="G90" s="129">
        <f>VLOOKUP(A90,[5]Sheet1!$A:$B,2,0)</f>
        <v>16</v>
      </c>
      <c r="H90" s="129">
        <f>VLOOKUP(A90,[6]Sheet1!$A:$B,2,0)</f>
        <v>16</v>
      </c>
      <c r="I90" s="129">
        <f>VLOOKUP(A90,[7]Sheet1!$A:$B,2,0)</f>
        <v>14</v>
      </c>
      <c r="J90" s="168">
        <v>14</v>
      </c>
      <c r="K90" s="144">
        <f>VLOOKUP(A90,[8]Sheet1!$A$4:$B$130,2,0)</f>
        <v>14</v>
      </c>
      <c r="L90" s="145"/>
      <c r="M90" s="168"/>
      <c r="N90" s="168"/>
      <c r="O90" s="168"/>
      <c r="P90" s="168"/>
      <c r="Q90" s="129">
        <f t="shared" si="10"/>
        <v>15.125</v>
      </c>
      <c r="R90" s="126">
        <f t="shared" si="8"/>
        <v>15.125</v>
      </c>
      <c r="S90" s="126">
        <f t="shared" si="9"/>
        <v>0</v>
      </c>
    </row>
    <row r="91" spans="1:19" ht="14.25">
      <c r="A91" s="161" t="s">
        <v>776</v>
      </c>
      <c r="B91" s="161">
        <v>31</v>
      </c>
      <c r="C91" s="161">
        <v>29</v>
      </c>
      <c r="D91" s="129">
        <v>32</v>
      </c>
      <c r="E91" s="129">
        <v>32</v>
      </c>
      <c r="F91" s="129">
        <f>VLOOKUP(A91,[4]Sheet1!$A:$B,2,0)</f>
        <v>32</v>
      </c>
      <c r="G91" s="129">
        <f>VLOOKUP(A91,[5]Sheet1!$A:$B,2,0)</f>
        <v>32</v>
      </c>
      <c r="H91" s="129">
        <f>VLOOKUP(A91,[6]Sheet1!$A:$B,2,0)</f>
        <v>34</v>
      </c>
      <c r="I91" s="129">
        <f>VLOOKUP(A91,[7]Sheet1!$A:$B,2,0)</f>
        <v>34</v>
      </c>
      <c r="J91" s="168">
        <v>31</v>
      </c>
      <c r="K91" s="144">
        <f>VLOOKUP(A91,[8]Sheet1!$A$4:$B$130,2,0)</f>
        <v>32</v>
      </c>
      <c r="L91" s="145"/>
      <c r="M91" s="168"/>
      <c r="N91" s="168"/>
      <c r="O91" s="168"/>
      <c r="P91" s="168"/>
      <c r="Q91" s="129">
        <f t="shared" si="10"/>
        <v>32.375</v>
      </c>
      <c r="R91" s="126">
        <f t="shared" si="8"/>
        <v>32.375</v>
      </c>
      <c r="S91" s="126">
        <f t="shared" si="9"/>
        <v>0</v>
      </c>
    </row>
    <row r="92" spans="1:19" ht="14.25">
      <c r="A92" s="136" t="s">
        <v>777</v>
      </c>
      <c r="B92" s="136">
        <v>24</v>
      </c>
      <c r="C92" s="136">
        <v>20</v>
      </c>
      <c r="D92" s="129">
        <v>24</v>
      </c>
      <c r="E92" s="129">
        <v>22</v>
      </c>
      <c r="F92" s="129">
        <f>VLOOKUP(A92,[4]Sheet1!$A:$B,2,0)</f>
        <v>22</v>
      </c>
      <c r="G92" s="129">
        <f>VLOOKUP(A92,[5]Sheet1!$A:$B,2,0)</f>
        <v>22</v>
      </c>
      <c r="H92" s="129">
        <f>VLOOKUP(A92,[6]Sheet1!$A:$B,2,0)</f>
        <v>22</v>
      </c>
      <c r="I92" s="129">
        <f>VLOOKUP(A92,[7]Sheet1!$A:$B,2,0)</f>
        <v>22</v>
      </c>
      <c r="J92" s="168">
        <v>22</v>
      </c>
      <c r="K92" s="144">
        <f>VLOOKUP(A92,[8]Sheet1!$A$4:$B$130,2,0)</f>
        <v>25</v>
      </c>
      <c r="L92" s="145"/>
      <c r="M92" s="168"/>
      <c r="N92" s="168"/>
      <c r="O92" s="168"/>
      <c r="P92" s="168"/>
      <c r="Q92" s="129">
        <f t="shared" si="10"/>
        <v>22.625</v>
      </c>
      <c r="R92" s="126">
        <f t="shared" si="8"/>
        <v>22.625</v>
      </c>
      <c r="S92" s="126">
        <f t="shared" si="9"/>
        <v>0</v>
      </c>
    </row>
    <row r="93" spans="1:19" ht="14.25">
      <c r="A93" s="136" t="s">
        <v>778</v>
      </c>
      <c r="B93" s="136">
        <v>29</v>
      </c>
      <c r="C93" s="136">
        <v>28</v>
      </c>
      <c r="D93" s="129">
        <v>27</v>
      </c>
      <c r="E93" s="129">
        <v>26</v>
      </c>
      <c r="F93" s="129">
        <f>VLOOKUP(A93,[4]Sheet1!$A:$B,2,0)</f>
        <v>26</v>
      </c>
      <c r="G93" s="129">
        <f>VLOOKUP(A93,[5]Sheet1!$A:$B,2,0)</f>
        <v>25</v>
      </c>
      <c r="H93" s="129">
        <f>VLOOKUP(A93,[6]Sheet1!$A:$B,2,0)</f>
        <v>23</v>
      </c>
      <c r="I93" s="129">
        <f>VLOOKUP(A93,[7]Sheet1!$A:$B,2,0)</f>
        <v>24</v>
      </c>
      <c r="J93" s="168">
        <v>22</v>
      </c>
      <c r="K93" s="144">
        <f>VLOOKUP(A93,[8]Sheet1!$A$4:$B$130,2,0)</f>
        <v>22</v>
      </c>
      <c r="L93" s="145"/>
      <c r="M93" s="168"/>
      <c r="N93" s="168"/>
      <c r="O93" s="168"/>
      <c r="P93" s="168"/>
      <c r="Q93" s="129">
        <f t="shared" si="10"/>
        <v>24.375</v>
      </c>
      <c r="R93" s="126">
        <f t="shared" si="8"/>
        <v>24.375</v>
      </c>
      <c r="S93" s="126">
        <f t="shared" si="9"/>
        <v>0</v>
      </c>
    </row>
    <row r="94" spans="1:19" ht="14.25">
      <c r="A94" s="136" t="s">
        <v>779</v>
      </c>
      <c r="B94" s="136">
        <v>20</v>
      </c>
      <c r="C94" s="136">
        <v>19</v>
      </c>
      <c r="D94" s="129">
        <v>21</v>
      </c>
      <c r="E94" s="129">
        <v>21</v>
      </c>
      <c r="F94" s="129">
        <f>VLOOKUP(A94,[4]Sheet1!$A:$B,2,0)</f>
        <v>21</v>
      </c>
      <c r="G94" s="129">
        <f>VLOOKUP(A94,[5]Sheet1!$A:$B,2,0)</f>
        <v>21</v>
      </c>
      <c r="H94" s="129">
        <f>VLOOKUP(A94,[6]Sheet1!$A:$B,2,0)</f>
        <v>20</v>
      </c>
      <c r="I94" s="129">
        <f>VLOOKUP(A94,[7]Sheet1!$A:$B,2,0)</f>
        <v>19</v>
      </c>
      <c r="J94" s="168">
        <v>19</v>
      </c>
      <c r="K94" s="144">
        <f>VLOOKUP(A94,[8]Sheet1!$A$4:$B$130,2,0)</f>
        <v>19</v>
      </c>
      <c r="L94" s="145"/>
      <c r="M94" s="168"/>
      <c r="N94" s="168"/>
      <c r="O94" s="168"/>
      <c r="P94" s="168"/>
      <c r="Q94" s="129">
        <f t="shared" si="10"/>
        <v>20.125</v>
      </c>
      <c r="R94" s="126">
        <f t="shared" si="8"/>
        <v>20.125</v>
      </c>
      <c r="S94" s="126">
        <f t="shared" si="9"/>
        <v>0</v>
      </c>
    </row>
    <row r="95" spans="1:19" ht="14.25">
      <c r="A95" s="136" t="s">
        <v>780</v>
      </c>
      <c r="B95" s="136">
        <v>18</v>
      </c>
      <c r="C95" s="136">
        <v>15</v>
      </c>
      <c r="D95" s="129">
        <v>19</v>
      </c>
      <c r="E95" s="129">
        <v>19</v>
      </c>
      <c r="F95" s="129">
        <f>VLOOKUP(A95,[4]Sheet1!$A:$B,2,0)</f>
        <v>19</v>
      </c>
      <c r="G95" s="129">
        <f>VLOOKUP(A95,[5]Sheet1!$A:$B,2,0)</f>
        <v>18</v>
      </c>
      <c r="H95" s="129">
        <f>VLOOKUP(A95,[6]Sheet1!$A:$B,2,0)</f>
        <v>18</v>
      </c>
      <c r="I95" s="129">
        <f>VLOOKUP(A95,[7]Sheet1!$A:$B,2,0)</f>
        <v>18</v>
      </c>
      <c r="J95" s="168">
        <v>17</v>
      </c>
      <c r="K95" s="144">
        <f>VLOOKUP(A95,[8]Sheet1!$A$4:$B$130,2,0)</f>
        <v>17</v>
      </c>
      <c r="L95" s="145"/>
      <c r="M95" s="168"/>
      <c r="N95" s="168"/>
      <c r="O95" s="168"/>
      <c r="P95" s="168"/>
      <c r="Q95" s="129">
        <f t="shared" si="10"/>
        <v>18.125</v>
      </c>
      <c r="R95" s="126">
        <f t="shared" si="8"/>
        <v>18.125</v>
      </c>
      <c r="S95" s="126">
        <f t="shared" si="9"/>
        <v>0</v>
      </c>
    </row>
    <row r="96" spans="1:19" ht="14.25">
      <c r="A96" s="136" t="s">
        <v>781</v>
      </c>
      <c r="B96" s="136">
        <v>22</v>
      </c>
      <c r="C96" s="136">
        <v>20</v>
      </c>
      <c r="D96" s="129">
        <v>20</v>
      </c>
      <c r="E96" s="129">
        <v>20</v>
      </c>
      <c r="F96" s="129">
        <f>VLOOKUP(A96,[4]Sheet1!$A:$B,2,0)</f>
        <v>20</v>
      </c>
      <c r="G96" s="129">
        <f>VLOOKUP(A96,[5]Sheet1!$A:$B,2,0)</f>
        <v>20</v>
      </c>
      <c r="H96" s="129">
        <f>VLOOKUP(A96,[6]Sheet1!$A:$B,2,0)</f>
        <v>20</v>
      </c>
      <c r="I96" s="129">
        <f>VLOOKUP(A96,[7]Sheet1!$A:$B,2,0)</f>
        <v>20</v>
      </c>
      <c r="J96" s="168">
        <v>21</v>
      </c>
      <c r="K96" s="144">
        <f>VLOOKUP(A96,[8]Sheet1!$A$4:$B$130,2,0)</f>
        <v>21</v>
      </c>
      <c r="L96" s="145"/>
      <c r="M96" s="168"/>
      <c r="N96" s="168"/>
      <c r="O96" s="168"/>
      <c r="P96" s="168"/>
      <c r="Q96" s="129">
        <f t="shared" si="10"/>
        <v>20.25</v>
      </c>
      <c r="R96" s="126">
        <f t="shared" si="8"/>
        <v>20.25</v>
      </c>
      <c r="S96" s="126">
        <f t="shared" si="9"/>
        <v>0</v>
      </c>
    </row>
    <row r="97" spans="1:19" ht="14.25">
      <c r="A97" s="136" t="s">
        <v>782</v>
      </c>
      <c r="B97" s="136">
        <v>22</v>
      </c>
      <c r="C97" s="136">
        <v>22</v>
      </c>
      <c r="D97" s="129">
        <v>21</v>
      </c>
      <c r="E97" s="129">
        <v>20</v>
      </c>
      <c r="F97" s="129">
        <f>VLOOKUP(A97,[4]Sheet1!$A:$B,2,0)</f>
        <v>20</v>
      </c>
      <c r="G97" s="129">
        <f>VLOOKUP(A97,[5]Sheet1!$A:$B,2,0)</f>
        <v>18</v>
      </c>
      <c r="H97" s="129">
        <f>VLOOKUP(A97,[6]Sheet1!$A:$B,2,0)</f>
        <v>17</v>
      </c>
      <c r="I97" s="129">
        <f>VLOOKUP(A97,[7]Sheet1!$A:$B,2,0)</f>
        <v>17</v>
      </c>
      <c r="J97" s="168">
        <v>17</v>
      </c>
      <c r="K97" s="144">
        <f>VLOOKUP(A97,[8]Sheet1!$A$4:$B$130,2,0)</f>
        <v>18</v>
      </c>
      <c r="L97" s="145"/>
      <c r="M97" s="168"/>
      <c r="N97" s="168"/>
      <c r="O97" s="168"/>
      <c r="P97" s="168"/>
      <c r="Q97" s="129">
        <f t="shared" si="10"/>
        <v>18.5</v>
      </c>
      <c r="R97" s="126">
        <f t="shared" si="8"/>
        <v>18.5</v>
      </c>
      <c r="S97" s="126">
        <f t="shared" si="9"/>
        <v>0</v>
      </c>
    </row>
    <row r="98" spans="1:19" ht="14.25">
      <c r="A98" s="136" t="s">
        <v>783</v>
      </c>
      <c r="B98" s="136">
        <v>9</v>
      </c>
      <c r="C98" s="136">
        <v>9</v>
      </c>
      <c r="D98" s="129">
        <v>10</v>
      </c>
      <c r="E98" s="129">
        <v>11</v>
      </c>
      <c r="F98" s="129">
        <f>VLOOKUP(A98,[4]Sheet1!$A:$B,2,0)</f>
        <v>11</v>
      </c>
      <c r="G98" s="129">
        <f>VLOOKUP(A98,[5]Sheet1!$A:$B,2,0)</f>
        <v>11</v>
      </c>
      <c r="H98" s="129">
        <f>VLOOKUP(A98,[6]Sheet1!$A:$B,2,0)</f>
        <v>11</v>
      </c>
      <c r="I98" s="129">
        <f>VLOOKUP(A98,[7]Sheet1!$A:$B,2,0)</f>
        <v>12</v>
      </c>
      <c r="J98" s="168">
        <v>11</v>
      </c>
      <c r="K98" s="144">
        <f>VLOOKUP(A98,[8]Sheet1!$A$4:$B$130,2,0)</f>
        <v>11</v>
      </c>
      <c r="L98" s="145"/>
      <c r="M98" s="168"/>
      <c r="N98" s="168"/>
      <c r="O98" s="168"/>
      <c r="P98" s="168"/>
      <c r="Q98" s="129">
        <f t="shared" si="10"/>
        <v>11</v>
      </c>
      <c r="R98" s="126">
        <f t="shared" si="8"/>
        <v>11</v>
      </c>
      <c r="S98" s="126">
        <f t="shared" si="9"/>
        <v>0</v>
      </c>
    </row>
    <row r="99" spans="1:19" ht="14.25">
      <c r="A99" s="136" t="s">
        <v>784</v>
      </c>
      <c r="B99" s="136">
        <v>7</v>
      </c>
      <c r="C99" s="136">
        <v>7</v>
      </c>
      <c r="D99" s="129">
        <v>12</v>
      </c>
      <c r="E99" s="129">
        <v>13</v>
      </c>
      <c r="F99" s="129">
        <f>VLOOKUP(A99,[4]Sheet1!$A:$B,2,0)</f>
        <v>13</v>
      </c>
      <c r="G99" s="129">
        <f>VLOOKUP(A99,[5]Sheet1!$A:$B,2,0)</f>
        <v>14</v>
      </c>
      <c r="H99" s="129">
        <f>VLOOKUP(A99,[6]Sheet1!$A:$B,2,0)</f>
        <v>15</v>
      </c>
      <c r="I99" s="129">
        <f>VLOOKUP(A99,[7]Sheet1!$A:$B,2,0)</f>
        <v>15</v>
      </c>
      <c r="J99" s="168">
        <v>16</v>
      </c>
      <c r="K99" s="144">
        <f>VLOOKUP(A99,[8]Sheet1!$A$4:$B$130,2,0)</f>
        <v>14</v>
      </c>
      <c r="L99" s="145"/>
      <c r="M99" s="168"/>
      <c r="N99" s="168"/>
      <c r="O99" s="168"/>
      <c r="P99" s="168"/>
      <c r="Q99" s="129">
        <f t="shared" si="10"/>
        <v>14</v>
      </c>
      <c r="R99" s="126">
        <f t="shared" si="8"/>
        <v>14</v>
      </c>
      <c r="S99" s="126">
        <f t="shared" si="9"/>
        <v>0</v>
      </c>
    </row>
    <row r="100" spans="1:19" ht="14.25">
      <c r="A100" s="136" t="s">
        <v>785</v>
      </c>
      <c r="B100" s="136">
        <v>18</v>
      </c>
      <c r="C100" s="136">
        <v>17</v>
      </c>
      <c r="D100" s="129">
        <v>19</v>
      </c>
      <c r="E100" s="129">
        <v>20</v>
      </c>
      <c r="F100" s="129">
        <f>VLOOKUP(A100,[4]Sheet1!$A:$B,2,0)</f>
        <v>20</v>
      </c>
      <c r="G100" s="129">
        <f>VLOOKUP(A100,[5]Sheet1!$A:$B,2,0)</f>
        <v>18</v>
      </c>
      <c r="H100" s="129">
        <f>VLOOKUP(A100,[6]Sheet1!$A:$B,2,0)</f>
        <v>18</v>
      </c>
      <c r="I100" s="129">
        <f>VLOOKUP(A100,[7]Sheet1!$A:$B,2,0)</f>
        <v>18</v>
      </c>
      <c r="J100" s="168">
        <v>18</v>
      </c>
      <c r="K100" s="144">
        <f>VLOOKUP(A100,[8]Sheet1!$A$4:$B$130,2,0)</f>
        <v>19</v>
      </c>
      <c r="L100" s="145"/>
      <c r="M100" s="168"/>
      <c r="N100" s="168"/>
      <c r="O100" s="168"/>
      <c r="P100" s="168"/>
      <c r="Q100" s="129">
        <f t="shared" si="10"/>
        <v>18.75</v>
      </c>
      <c r="R100" s="126">
        <f t="shared" si="8"/>
        <v>18.75</v>
      </c>
      <c r="S100" s="126">
        <f t="shared" si="9"/>
        <v>0</v>
      </c>
    </row>
    <row r="101" spans="1:19" ht="14.25">
      <c r="A101" s="136" t="s">
        <v>786</v>
      </c>
      <c r="B101" s="136">
        <v>7</v>
      </c>
      <c r="C101" s="136">
        <v>13</v>
      </c>
      <c r="D101" s="129">
        <v>12</v>
      </c>
      <c r="E101" s="129">
        <v>15</v>
      </c>
      <c r="F101" s="129">
        <f>VLOOKUP(A101,[4]Sheet1!$A:$B,2,0)</f>
        <v>15</v>
      </c>
      <c r="G101" s="129">
        <f>VLOOKUP(A101,[5]Sheet1!$A:$B,2,0)</f>
        <v>15</v>
      </c>
      <c r="H101" s="129">
        <f>VLOOKUP(A101,[6]Sheet1!$A:$B,2,0)</f>
        <v>16</v>
      </c>
      <c r="I101" s="129">
        <f>VLOOKUP(A101,[7]Sheet1!$A:$B,2,0)</f>
        <v>19</v>
      </c>
      <c r="J101" s="168">
        <v>18</v>
      </c>
      <c r="K101" s="144">
        <f>VLOOKUP(A101,[8]Sheet1!$A$4:$B$130,2,0)</f>
        <v>19</v>
      </c>
      <c r="L101" s="145"/>
      <c r="M101" s="168"/>
      <c r="N101" s="168"/>
      <c r="O101" s="168"/>
      <c r="P101" s="168"/>
      <c r="Q101" s="129">
        <f t="shared" si="10"/>
        <v>16.125</v>
      </c>
      <c r="R101" s="126">
        <f t="shared" si="8"/>
        <v>16.125</v>
      </c>
      <c r="S101" s="126">
        <f t="shared" si="9"/>
        <v>0</v>
      </c>
    </row>
    <row r="102" spans="1:19" ht="14.25">
      <c r="A102" s="162" t="s">
        <v>787</v>
      </c>
      <c r="B102" s="162">
        <v>0</v>
      </c>
      <c r="C102" s="162">
        <v>6</v>
      </c>
      <c r="D102" s="129">
        <v>11</v>
      </c>
      <c r="E102" s="129">
        <v>13</v>
      </c>
      <c r="F102" s="129">
        <f>VLOOKUP(A102,[4]Sheet1!$A:$B,2,0)</f>
        <v>13</v>
      </c>
      <c r="G102" s="129">
        <f>VLOOKUP(A102,[5]Sheet1!$A:$B,2,0)</f>
        <v>12</v>
      </c>
      <c r="H102" s="129">
        <f>VLOOKUP(A102,[6]Sheet1!$A:$B,2,0)</f>
        <v>12</v>
      </c>
      <c r="I102" s="129">
        <f>VLOOKUP(A102,[7]Sheet1!$A:$B,2,0)</f>
        <v>11</v>
      </c>
      <c r="J102" s="168">
        <v>10</v>
      </c>
      <c r="K102" s="144">
        <f>VLOOKUP(A102,[8]Sheet1!$A$4:$B$130,2,0)</f>
        <v>11</v>
      </c>
      <c r="L102" s="145"/>
      <c r="M102" s="168"/>
      <c r="N102" s="168"/>
      <c r="O102" s="168"/>
      <c r="P102" s="168"/>
      <c r="Q102" s="129">
        <f t="shared" si="10"/>
        <v>11.625</v>
      </c>
      <c r="R102" s="126">
        <f t="shared" si="8"/>
        <v>11.625</v>
      </c>
      <c r="S102" s="126">
        <f t="shared" si="9"/>
        <v>0</v>
      </c>
    </row>
    <row r="103" spans="1:19" ht="14.25">
      <c r="A103" s="162" t="s">
        <v>788</v>
      </c>
      <c r="B103" s="162">
        <v>8</v>
      </c>
      <c r="C103" s="162">
        <v>11</v>
      </c>
      <c r="D103" s="129">
        <v>12</v>
      </c>
      <c r="E103" s="129">
        <v>10</v>
      </c>
      <c r="F103" s="129">
        <f>VLOOKUP(A103,[4]Sheet1!$A:$B,2,0)</f>
        <v>10</v>
      </c>
      <c r="G103" s="129">
        <f>VLOOKUP(A103,[5]Sheet1!$A:$B,2,0)</f>
        <v>9</v>
      </c>
      <c r="H103" s="129">
        <f>VLOOKUP(A103,[6]Sheet1!$A:$B,2,0)</f>
        <v>10</v>
      </c>
      <c r="I103" s="129">
        <f>VLOOKUP(A103,[7]Sheet1!$A:$B,2,0)</f>
        <v>10</v>
      </c>
      <c r="J103" s="168">
        <v>9</v>
      </c>
      <c r="K103" s="144">
        <f>VLOOKUP(A103,[8]Sheet1!$A$4:$B$130,2,0)</f>
        <v>9</v>
      </c>
      <c r="L103" s="145"/>
      <c r="M103" s="168"/>
      <c r="N103" s="168"/>
      <c r="O103" s="168"/>
      <c r="P103" s="168"/>
      <c r="Q103" s="129">
        <f t="shared" si="10"/>
        <v>9.875</v>
      </c>
      <c r="R103" s="126">
        <f t="shared" si="8"/>
        <v>9.875</v>
      </c>
      <c r="S103" s="126">
        <f t="shared" si="9"/>
        <v>0</v>
      </c>
    </row>
    <row r="104" spans="1:19" ht="14.25">
      <c r="A104" s="162" t="s">
        <v>789</v>
      </c>
      <c r="B104" s="162">
        <v>2</v>
      </c>
      <c r="C104" s="162">
        <v>5</v>
      </c>
      <c r="D104" s="129">
        <v>5</v>
      </c>
      <c r="E104" s="129">
        <v>4</v>
      </c>
      <c r="F104" s="129">
        <f>VLOOKUP(A104,[4]Sheet1!$A:$B,2,0)</f>
        <v>4</v>
      </c>
      <c r="G104" s="129">
        <f>VLOOKUP(A104,[5]Sheet1!$A:$B,2,0)</f>
        <v>4</v>
      </c>
      <c r="H104" s="129">
        <f>VLOOKUP(A104,[6]Sheet1!$A:$B,2,0)</f>
        <v>4</v>
      </c>
      <c r="I104" s="129">
        <f>VLOOKUP(A104,[7]Sheet1!$A:$B,2,0)</f>
        <v>4</v>
      </c>
      <c r="J104" s="168">
        <v>4</v>
      </c>
      <c r="K104" s="144">
        <f>VLOOKUP(A104,[8]Sheet1!$A$4:$B$130,2,0)</f>
        <v>4</v>
      </c>
      <c r="L104" s="145"/>
      <c r="M104" s="168"/>
      <c r="N104" s="168"/>
      <c r="O104" s="168"/>
      <c r="P104" s="168"/>
      <c r="Q104" s="129">
        <f t="shared" si="10"/>
        <v>4.125</v>
      </c>
      <c r="R104" s="126">
        <f t="shared" si="8"/>
        <v>4.125</v>
      </c>
      <c r="S104" s="126">
        <f t="shared" si="9"/>
        <v>0</v>
      </c>
    </row>
    <row r="105" spans="1:19" ht="14.25">
      <c r="A105" s="162" t="s">
        <v>790</v>
      </c>
      <c r="B105" s="162"/>
      <c r="C105" s="163">
        <v>9</v>
      </c>
      <c r="D105" s="129">
        <v>7</v>
      </c>
      <c r="E105" s="129">
        <v>7</v>
      </c>
      <c r="F105" s="129">
        <f>VLOOKUP(A105,[4]Sheet1!$A:$B,2,0)</f>
        <v>7</v>
      </c>
      <c r="G105" s="129">
        <f>VLOOKUP(A105,[5]Sheet1!$A:$B,2,0)</f>
        <v>6</v>
      </c>
      <c r="H105" s="129">
        <f>VLOOKUP(A105,[6]Sheet1!$A:$B,2,0)</f>
        <v>6</v>
      </c>
      <c r="I105" s="129">
        <f>VLOOKUP(A105,[7]Sheet1!$A:$B,2,0)</f>
        <v>6</v>
      </c>
      <c r="J105" s="168">
        <v>7</v>
      </c>
      <c r="K105" s="144">
        <f>VLOOKUP(A105,[8]Sheet1!$A$4:$B$130,2,0)</f>
        <v>7</v>
      </c>
      <c r="L105" s="145"/>
      <c r="M105" s="168"/>
      <c r="N105" s="168"/>
      <c r="O105" s="168"/>
      <c r="P105" s="168"/>
      <c r="Q105" s="129">
        <f t="shared" si="10"/>
        <v>6.625</v>
      </c>
      <c r="R105" s="126">
        <f t="shared" si="8"/>
        <v>6.625</v>
      </c>
      <c r="S105" s="126">
        <f t="shared" si="9"/>
        <v>0</v>
      </c>
    </row>
    <row r="106" spans="1:19" ht="14.25">
      <c r="A106" s="161" t="s">
        <v>791</v>
      </c>
      <c r="B106" s="161"/>
      <c r="C106" s="164">
        <v>5</v>
      </c>
      <c r="D106" s="129">
        <v>6</v>
      </c>
      <c r="E106" s="129">
        <v>4</v>
      </c>
      <c r="F106" s="129">
        <f>VLOOKUP(A106,[4]Sheet1!$A:$B,2,0)</f>
        <v>4</v>
      </c>
      <c r="G106" s="129">
        <f>VLOOKUP(A106,[5]Sheet1!$A:$B,2,0)</f>
        <v>4</v>
      </c>
      <c r="H106" s="129">
        <f>VLOOKUP(A106,[6]Sheet1!$A:$B,2,0)</f>
        <v>4</v>
      </c>
      <c r="I106" s="129">
        <f>VLOOKUP(A106,[7]Sheet1!$A:$B,2,0)</f>
        <v>4</v>
      </c>
      <c r="J106" s="168">
        <v>4</v>
      </c>
      <c r="K106" s="144">
        <f>VLOOKUP(A106,[8]Sheet1!$A$4:$B$130,2,0)</f>
        <v>4</v>
      </c>
      <c r="L106" s="145"/>
      <c r="M106" s="168"/>
      <c r="N106" s="168"/>
      <c r="O106" s="168"/>
      <c r="P106" s="168"/>
      <c r="Q106" s="129">
        <f t="shared" si="10"/>
        <v>4.25</v>
      </c>
      <c r="R106" s="126">
        <f t="shared" si="8"/>
        <v>4.25</v>
      </c>
      <c r="S106" s="126">
        <f t="shared" si="9"/>
        <v>0</v>
      </c>
    </row>
    <row r="107" spans="1:19" ht="14.25">
      <c r="A107" s="162" t="s">
        <v>792</v>
      </c>
      <c r="B107" s="162"/>
      <c r="C107" s="163">
        <v>7</v>
      </c>
      <c r="D107" s="129">
        <v>8</v>
      </c>
      <c r="E107" s="129">
        <v>8</v>
      </c>
      <c r="F107" s="129">
        <f>VLOOKUP(A107,[4]Sheet1!$A:$B,2,0)</f>
        <v>8</v>
      </c>
      <c r="G107" s="129">
        <f>VLOOKUP(A107,[5]Sheet1!$A:$B,2,0)</f>
        <v>6</v>
      </c>
      <c r="H107" s="129">
        <f>VLOOKUP(A107,[6]Sheet1!$A:$B,2,0)</f>
        <v>6</v>
      </c>
      <c r="I107" s="129">
        <f>VLOOKUP(A107,[7]Sheet1!$A:$B,2,0)</f>
        <v>6</v>
      </c>
      <c r="J107" s="168">
        <v>6</v>
      </c>
      <c r="K107" s="144">
        <f>VLOOKUP(A107,[8]Sheet1!$A$4:$B$130,2,0)</f>
        <v>7</v>
      </c>
      <c r="L107" s="145"/>
      <c r="M107" s="168"/>
      <c r="N107" s="168"/>
      <c r="O107" s="168"/>
      <c r="P107" s="168"/>
      <c r="Q107" s="129">
        <f t="shared" si="10"/>
        <v>6.875</v>
      </c>
      <c r="R107" s="126">
        <f t="shared" si="8"/>
        <v>6.875</v>
      </c>
      <c r="S107" s="126">
        <f t="shared" si="9"/>
        <v>0</v>
      </c>
    </row>
    <row r="108" spans="1:19" ht="14.25">
      <c r="A108" s="161" t="s">
        <v>793</v>
      </c>
      <c r="B108" s="161"/>
      <c r="C108" s="164">
        <v>4</v>
      </c>
      <c r="D108" s="129">
        <v>3</v>
      </c>
      <c r="E108" s="129">
        <v>3</v>
      </c>
      <c r="F108" s="129">
        <f>VLOOKUP(A108,[4]Sheet1!$A:$B,2,0)</f>
        <v>3</v>
      </c>
      <c r="G108" s="129">
        <f>VLOOKUP(A108,[5]Sheet1!$A:$B,2,0)</f>
        <v>3</v>
      </c>
      <c r="H108" s="129">
        <f>VLOOKUP(A108,[6]Sheet1!$A:$B,2,0)</f>
        <v>3</v>
      </c>
      <c r="I108" s="129">
        <f>VLOOKUP(A108,[7]Sheet1!$A:$B,2,0)</f>
        <v>3</v>
      </c>
      <c r="J108" s="168">
        <v>3</v>
      </c>
      <c r="K108" s="144">
        <f>VLOOKUP(A108,[8]Sheet1!$A$4:$B$130,2,0)</f>
        <v>4</v>
      </c>
      <c r="L108" s="145"/>
      <c r="M108" s="168"/>
      <c r="N108" s="168"/>
      <c r="O108" s="168"/>
      <c r="P108" s="168"/>
      <c r="Q108" s="129">
        <f t="shared" si="10"/>
        <v>3.125</v>
      </c>
      <c r="R108" s="126">
        <f t="shared" si="8"/>
        <v>3.125</v>
      </c>
      <c r="S108" s="126">
        <f t="shared" si="9"/>
        <v>0</v>
      </c>
    </row>
    <row r="109" spans="1:19" ht="14.25">
      <c r="A109" s="136" t="s">
        <v>794</v>
      </c>
      <c r="B109" s="136">
        <v>0</v>
      </c>
      <c r="C109" s="165">
        <v>8</v>
      </c>
      <c r="D109" s="129">
        <v>7</v>
      </c>
      <c r="E109" s="129">
        <v>8</v>
      </c>
      <c r="F109" s="129">
        <f>VLOOKUP(A109,[4]Sheet1!$A:$B,2,0)</f>
        <v>8</v>
      </c>
      <c r="G109" s="129">
        <f>VLOOKUP(A109,[5]Sheet1!$A:$B,2,0)</f>
        <v>9</v>
      </c>
      <c r="H109" s="129">
        <f>VLOOKUP(A109,[6]Sheet1!$A:$B,2,0)</f>
        <v>8</v>
      </c>
      <c r="I109" s="129">
        <f>VLOOKUP(A109,[7]Sheet1!$A:$B,2,0)</f>
        <v>8</v>
      </c>
      <c r="J109" s="168">
        <v>8</v>
      </c>
      <c r="K109" s="144">
        <f>VLOOKUP(A109,[8]Sheet1!$A$4:$B$130,2,0)</f>
        <v>8</v>
      </c>
      <c r="L109" s="145"/>
      <c r="M109" s="168"/>
      <c r="N109" s="168"/>
      <c r="O109" s="168"/>
      <c r="P109" s="168"/>
      <c r="Q109" s="129">
        <f t="shared" si="10"/>
        <v>8</v>
      </c>
      <c r="R109" s="126">
        <f t="shared" si="8"/>
        <v>8</v>
      </c>
      <c r="S109" s="126">
        <f t="shared" si="9"/>
        <v>0</v>
      </c>
    </row>
    <row r="110" spans="1:19" ht="14.25">
      <c r="A110" s="161" t="s">
        <v>795</v>
      </c>
      <c r="B110" s="161"/>
      <c r="C110" s="164">
        <v>6</v>
      </c>
      <c r="D110" s="129">
        <v>8</v>
      </c>
      <c r="E110" s="129">
        <v>9</v>
      </c>
      <c r="F110" s="129">
        <f>VLOOKUP(A110,[4]Sheet1!$A:$B,2,0)</f>
        <v>9</v>
      </c>
      <c r="G110" s="129">
        <f>VLOOKUP(A110,[5]Sheet1!$A:$B,2,0)</f>
        <v>9</v>
      </c>
      <c r="H110" s="129">
        <f>VLOOKUP(A110,[6]Sheet1!$A:$B,2,0)</f>
        <v>10</v>
      </c>
      <c r="I110" s="129">
        <f>VLOOKUP(A110,[7]Sheet1!$A:$B,2,0)</f>
        <v>10</v>
      </c>
      <c r="J110" s="168">
        <v>8</v>
      </c>
      <c r="K110" s="144">
        <f>VLOOKUP(A110,[8]Sheet1!$A$4:$B$130,2,0)</f>
        <v>9</v>
      </c>
      <c r="L110" s="145"/>
      <c r="M110" s="168"/>
      <c r="N110" s="168"/>
      <c r="O110" s="168"/>
      <c r="P110" s="168"/>
      <c r="Q110" s="129">
        <f t="shared" si="10"/>
        <v>9</v>
      </c>
      <c r="R110" s="126">
        <f t="shared" si="8"/>
        <v>9</v>
      </c>
      <c r="S110" s="126">
        <f t="shared" si="9"/>
        <v>0</v>
      </c>
    </row>
    <row r="111" spans="1:19" ht="14.25">
      <c r="A111" s="136" t="s">
        <v>796</v>
      </c>
      <c r="B111" s="136">
        <v>0</v>
      </c>
      <c r="C111" s="136">
        <v>11</v>
      </c>
      <c r="D111" s="129">
        <v>9</v>
      </c>
      <c r="E111" s="129">
        <v>7</v>
      </c>
      <c r="F111" s="129">
        <f>VLOOKUP(A111,[4]Sheet1!$A:$B,2,0)</f>
        <v>7</v>
      </c>
      <c r="G111" s="129">
        <f>VLOOKUP(A111,[5]Sheet1!$A:$B,2,0)</f>
        <v>7</v>
      </c>
      <c r="H111" s="129">
        <f>VLOOKUP(A111,[6]Sheet1!$A:$B,2,0)</f>
        <v>6</v>
      </c>
      <c r="I111" s="129">
        <f>VLOOKUP(A111,[7]Sheet1!$A:$B,2,0)</f>
        <v>6</v>
      </c>
      <c r="J111" s="168">
        <v>6</v>
      </c>
      <c r="K111" s="144">
        <f>VLOOKUP(A111,[8]Sheet1!$A$4:$B$130,2,0)</f>
        <v>6</v>
      </c>
      <c r="L111" s="145"/>
      <c r="M111" s="168"/>
      <c r="N111" s="168"/>
      <c r="O111" s="168"/>
      <c r="P111" s="168"/>
      <c r="Q111" s="129">
        <f t="shared" si="10"/>
        <v>6.75</v>
      </c>
      <c r="R111" s="126">
        <f t="shared" si="8"/>
        <v>6.75</v>
      </c>
      <c r="S111" s="126">
        <f t="shared" si="9"/>
        <v>0</v>
      </c>
    </row>
    <row r="112" spans="1:19" ht="14.25">
      <c r="A112" s="136" t="s">
        <v>797</v>
      </c>
      <c r="B112" s="136">
        <v>0</v>
      </c>
      <c r="C112" s="136">
        <v>11</v>
      </c>
      <c r="D112" s="129">
        <v>15</v>
      </c>
      <c r="E112" s="129">
        <v>14</v>
      </c>
      <c r="F112" s="129">
        <f>VLOOKUP(A112,[4]Sheet1!$A:$B,2,0)</f>
        <v>14</v>
      </c>
      <c r="G112" s="129">
        <f>VLOOKUP(A112,[5]Sheet1!$A:$B,2,0)</f>
        <v>14</v>
      </c>
      <c r="H112" s="129">
        <f>VLOOKUP(A112,[6]Sheet1!$A:$B,2,0)</f>
        <v>16</v>
      </c>
      <c r="I112" s="129">
        <f>VLOOKUP(A112,[7]Sheet1!$A:$B,2,0)</f>
        <v>16</v>
      </c>
      <c r="J112" s="168">
        <v>12</v>
      </c>
      <c r="K112" s="144">
        <f>VLOOKUP(A112,[8]Sheet1!$A$4:$B$130,2,0)</f>
        <v>13</v>
      </c>
      <c r="L112" s="145"/>
      <c r="M112" s="168"/>
      <c r="N112" s="168"/>
      <c r="O112" s="168"/>
      <c r="P112" s="168"/>
      <c r="Q112" s="129">
        <f t="shared" si="10"/>
        <v>14.25</v>
      </c>
      <c r="R112" s="126">
        <f t="shared" si="8"/>
        <v>14.25</v>
      </c>
      <c r="S112" s="126">
        <f t="shared" si="9"/>
        <v>0</v>
      </c>
    </row>
    <row r="113" spans="1:19" ht="14.25">
      <c r="A113" s="136" t="s">
        <v>798</v>
      </c>
      <c r="B113" s="136">
        <v>0</v>
      </c>
      <c r="C113" s="136">
        <v>7</v>
      </c>
      <c r="D113" s="129">
        <v>14</v>
      </c>
      <c r="E113" s="129">
        <v>14</v>
      </c>
      <c r="F113" s="129">
        <f>VLOOKUP(A113,[4]Sheet1!$A:$B,2,0)</f>
        <v>14</v>
      </c>
      <c r="G113" s="129">
        <f>VLOOKUP(A113,[5]Sheet1!$A:$B,2,0)</f>
        <v>14</v>
      </c>
      <c r="H113" s="129">
        <f>VLOOKUP(A113,[6]Sheet1!$A:$B,2,0)</f>
        <v>13</v>
      </c>
      <c r="I113" s="129">
        <f>VLOOKUP(A113,[7]Sheet1!$A:$B,2,0)</f>
        <v>13</v>
      </c>
      <c r="J113" s="168">
        <v>11</v>
      </c>
      <c r="K113" s="144">
        <f>VLOOKUP(A113,[8]Sheet1!$A$4:$B$130,2,0)</f>
        <v>11</v>
      </c>
      <c r="L113" s="145"/>
      <c r="M113" s="168"/>
      <c r="N113" s="168"/>
      <c r="O113" s="168"/>
      <c r="P113" s="168"/>
      <c r="Q113" s="129">
        <f t="shared" si="10"/>
        <v>13</v>
      </c>
      <c r="R113" s="126">
        <f t="shared" si="8"/>
        <v>13</v>
      </c>
      <c r="S113" s="126">
        <f t="shared" si="9"/>
        <v>0</v>
      </c>
    </row>
    <row r="114" spans="1:19" ht="14.25">
      <c r="A114" s="136" t="s">
        <v>799</v>
      </c>
      <c r="B114" s="136">
        <v>0</v>
      </c>
      <c r="C114" s="136">
        <v>4</v>
      </c>
      <c r="D114" s="129">
        <v>6</v>
      </c>
      <c r="E114" s="129">
        <v>7</v>
      </c>
      <c r="F114" s="129">
        <f>VLOOKUP(A114,[4]Sheet1!$A:$B,2,0)</f>
        <v>7</v>
      </c>
      <c r="G114" s="129">
        <f>VLOOKUP(A114,[5]Sheet1!$A:$B,2,0)</f>
        <v>7</v>
      </c>
      <c r="H114" s="129">
        <f>VLOOKUP(A114,[6]Sheet1!$A:$B,2,0)</f>
        <v>5</v>
      </c>
      <c r="I114" s="129">
        <f>VLOOKUP(A114,[7]Sheet1!$A:$B,2,0)</f>
        <v>4</v>
      </c>
      <c r="J114" s="168">
        <v>4</v>
      </c>
      <c r="K114" s="144">
        <f>VLOOKUP(A114,[8]Sheet1!$A$4:$B$130,2,0)</f>
        <v>6</v>
      </c>
      <c r="L114" s="145"/>
      <c r="M114" s="168"/>
      <c r="N114" s="168"/>
      <c r="O114" s="168"/>
      <c r="P114" s="168"/>
      <c r="Q114" s="129">
        <f t="shared" si="10"/>
        <v>5.75</v>
      </c>
      <c r="R114" s="126">
        <f t="shared" si="8"/>
        <v>5.75</v>
      </c>
      <c r="S114" s="126">
        <f t="shared" si="9"/>
        <v>0</v>
      </c>
    </row>
    <row r="115" spans="1:19" ht="14.25">
      <c r="A115" s="166" t="s">
        <v>800</v>
      </c>
      <c r="B115" s="166">
        <v>0</v>
      </c>
      <c r="C115" s="166">
        <v>4</v>
      </c>
      <c r="D115" s="129">
        <v>6</v>
      </c>
      <c r="E115" s="129">
        <v>8</v>
      </c>
      <c r="F115" s="129">
        <f>VLOOKUP(A115,[4]Sheet1!$A:$B,2,0)</f>
        <v>8</v>
      </c>
      <c r="G115" s="129">
        <f>VLOOKUP(A115,[5]Sheet1!$A:$B,2,0)</f>
        <v>8</v>
      </c>
      <c r="H115" s="129">
        <f>VLOOKUP(A115,[6]Sheet1!$A:$B,2,0)</f>
        <v>6</v>
      </c>
      <c r="I115" s="129">
        <f>VLOOKUP(A115,[7]Sheet1!$A:$B,2,0)</f>
        <v>5</v>
      </c>
      <c r="J115" s="168">
        <v>4</v>
      </c>
      <c r="K115" s="144">
        <f>VLOOKUP(A115,[8]Sheet1!$A$4:$B$130,2,0)</f>
        <v>4</v>
      </c>
      <c r="L115" s="145"/>
      <c r="M115" s="168"/>
      <c r="N115" s="168"/>
      <c r="O115" s="168"/>
      <c r="P115" s="168"/>
      <c r="Q115" s="129">
        <f t="shared" si="10"/>
        <v>6.125</v>
      </c>
      <c r="R115" s="126">
        <f t="shared" si="8"/>
        <v>6.125</v>
      </c>
      <c r="S115" s="126">
        <f t="shared" si="9"/>
        <v>0</v>
      </c>
    </row>
    <row r="116" spans="1:19" ht="14.25">
      <c r="A116" s="136" t="s">
        <v>801</v>
      </c>
      <c r="B116" s="136">
        <v>0</v>
      </c>
      <c r="C116" s="136">
        <v>9</v>
      </c>
      <c r="D116" s="129">
        <v>11</v>
      </c>
      <c r="E116" s="129">
        <v>11</v>
      </c>
      <c r="F116" s="129">
        <v>11</v>
      </c>
      <c r="G116" s="129">
        <v>9</v>
      </c>
      <c r="H116" s="129">
        <v>9</v>
      </c>
      <c r="I116" s="129">
        <v>9</v>
      </c>
      <c r="J116" s="168">
        <v>9</v>
      </c>
      <c r="K116" s="144">
        <f>VLOOKUP(A116,[8]Sheet1!$A$4:$B$130,2,0)</f>
        <v>9</v>
      </c>
      <c r="L116" s="145"/>
      <c r="M116" s="168"/>
      <c r="N116" s="168"/>
      <c r="O116" s="168"/>
      <c r="P116" s="168"/>
      <c r="Q116" s="129">
        <f t="shared" si="10"/>
        <v>9.75</v>
      </c>
      <c r="R116" s="126">
        <f t="shared" si="8"/>
        <v>9.75</v>
      </c>
      <c r="S116" s="126">
        <f t="shared" si="9"/>
        <v>0</v>
      </c>
    </row>
    <row r="117" spans="1:19" ht="14.25">
      <c r="A117" s="166" t="s">
        <v>802</v>
      </c>
      <c r="B117" s="166">
        <v>0</v>
      </c>
      <c r="C117" s="166">
        <v>5</v>
      </c>
      <c r="D117" s="129">
        <v>11</v>
      </c>
      <c r="E117" s="129">
        <v>9</v>
      </c>
      <c r="F117" s="129">
        <f>VLOOKUP(A117,[4]Sheet1!$A:$B,2,0)</f>
        <v>9</v>
      </c>
      <c r="G117" s="129">
        <f>VLOOKUP(A117,[5]Sheet1!$A:$B,2,0)</f>
        <v>7</v>
      </c>
      <c r="H117" s="129">
        <f>VLOOKUP(A117,[6]Sheet1!$A:$B,2,0)</f>
        <v>7</v>
      </c>
      <c r="I117" s="129">
        <f>VLOOKUP(A117,[7]Sheet1!$A:$B,2,0)</f>
        <v>7</v>
      </c>
      <c r="J117" s="168">
        <v>7</v>
      </c>
      <c r="K117" s="144">
        <f>VLOOKUP(A117,[8]Sheet1!$A$4:$B$130,2,0)</f>
        <v>5</v>
      </c>
      <c r="L117" s="145"/>
      <c r="M117" s="168"/>
      <c r="N117" s="168"/>
      <c r="O117" s="168"/>
      <c r="P117" s="168"/>
      <c r="Q117" s="129">
        <f t="shared" si="10"/>
        <v>7.75</v>
      </c>
      <c r="R117" s="126">
        <f t="shared" si="8"/>
        <v>7.75</v>
      </c>
      <c r="S117" s="126">
        <f t="shared" si="9"/>
        <v>0</v>
      </c>
    </row>
    <row r="118" spans="1:19" ht="14.25">
      <c r="A118" s="136" t="s">
        <v>803</v>
      </c>
      <c r="B118" s="136">
        <v>0</v>
      </c>
      <c r="C118" s="136">
        <v>12</v>
      </c>
      <c r="D118" s="129">
        <v>12</v>
      </c>
      <c r="E118" s="129">
        <v>11</v>
      </c>
      <c r="F118" s="129">
        <f>VLOOKUP(A118,[4]Sheet1!$A:$B,2,0)</f>
        <v>11</v>
      </c>
      <c r="G118" s="129">
        <f>VLOOKUP(A118,[5]Sheet1!$A:$B,2,0)</f>
        <v>11</v>
      </c>
      <c r="H118" s="129">
        <f>VLOOKUP(A118,[6]Sheet1!$A:$B,2,0)</f>
        <v>12</v>
      </c>
      <c r="I118" s="129">
        <f>VLOOKUP(A118,[7]Sheet1!$A:$B,2,0)</f>
        <v>12</v>
      </c>
      <c r="J118" s="168">
        <v>13</v>
      </c>
      <c r="K118" s="144">
        <f>VLOOKUP(A118,[8]Sheet1!$A$4:$B$130,2,0)</f>
        <v>13</v>
      </c>
      <c r="L118" s="145"/>
      <c r="M118" s="168"/>
      <c r="N118" s="168"/>
      <c r="O118" s="168"/>
      <c r="P118" s="168"/>
      <c r="Q118" s="129">
        <f t="shared" si="10"/>
        <v>11.875</v>
      </c>
      <c r="R118" s="126">
        <f t="shared" si="8"/>
        <v>11.875</v>
      </c>
      <c r="S118" s="126">
        <f t="shared" si="9"/>
        <v>0</v>
      </c>
    </row>
    <row r="119" spans="1:19" ht="14.25">
      <c r="A119" s="161" t="s">
        <v>804</v>
      </c>
      <c r="B119" s="161">
        <v>0</v>
      </c>
      <c r="C119" s="161">
        <v>12</v>
      </c>
      <c r="D119" s="129">
        <v>15</v>
      </c>
      <c r="E119" s="129">
        <v>14</v>
      </c>
      <c r="F119" s="129">
        <f>VLOOKUP(A119,[4]Sheet1!$A:$B,2,0)</f>
        <v>14</v>
      </c>
      <c r="G119" s="129">
        <f>VLOOKUP(A119,[5]Sheet1!$A:$B,2,0)</f>
        <v>12</v>
      </c>
      <c r="H119" s="129">
        <f>VLOOKUP(A119,[6]Sheet1!$A:$B,2,0)</f>
        <v>12</v>
      </c>
      <c r="I119" s="129">
        <f>VLOOKUP(A119,[7]Sheet1!$A:$B,2,0)</f>
        <v>11</v>
      </c>
      <c r="J119" s="168">
        <v>11</v>
      </c>
      <c r="K119" s="144">
        <f>VLOOKUP(A119,[8]Sheet1!$A$4:$B$130,2,0)</f>
        <v>10</v>
      </c>
      <c r="L119" s="145"/>
      <c r="M119" s="168"/>
      <c r="N119" s="168"/>
      <c r="O119" s="168"/>
      <c r="P119" s="168"/>
      <c r="Q119" s="129">
        <f t="shared" si="10"/>
        <v>12.375</v>
      </c>
      <c r="R119" s="126">
        <f t="shared" si="8"/>
        <v>12.375</v>
      </c>
      <c r="S119" s="126">
        <f t="shared" si="9"/>
        <v>0</v>
      </c>
    </row>
    <row r="120" spans="1:19" ht="14.25">
      <c r="A120" s="136" t="s">
        <v>805</v>
      </c>
      <c r="B120" s="136">
        <v>0</v>
      </c>
      <c r="C120" s="136">
        <v>9</v>
      </c>
      <c r="D120" s="129">
        <v>12</v>
      </c>
      <c r="E120" s="129">
        <v>11</v>
      </c>
      <c r="F120" s="129">
        <f>VLOOKUP(A120,[4]Sheet1!$A:$B,2,0)</f>
        <v>11</v>
      </c>
      <c r="G120" s="129">
        <f>VLOOKUP(A120,[5]Sheet1!$A:$B,2,0)</f>
        <v>11</v>
      </c>
      <c r="H120" s="129">
        <f>VLOOKUP(A120,[6]Sheet1!$A:$B,2,0)</f>
        <v>11</v>
      </c>
      <c r="I120" s="129">
        <f>VLOOKUP(A120,[7]Sheet1!$A:$B,2,0)</f>
        <v>7</v>
      </c>
      <c r="J120" s="168">
        <v>6</v>
      </c>
      <c r="K120" s="144">
        <f>VLOOKUP(A120,[8]Sheet1!$A$4:$B$130,2,0)</f>
        <v>6</v>
      </c>
      <c r="L120" s="145"/>
      <c r="M120" s="168"/>
      <c r="N120" s="168"/>
      <c r="O120" s="168"/>
      <c r="P120" s="168"/>
      <c r="Q120" s="129">
        <f t="shared" si="10"/>
        <v>9.375</v>
      </c>
      <c r="R120" s="126">
        <f t="shared" si="8"/>
        <v>9.375</v>
      </c>
      <c r="S120" s="126">
        <f t="shared" si="9"/>
        <v>0</v>
      </c>
    </row>
    <row r="121" spans="1:19" ht="14.25">
      <c r="A121" s="136" t="s">
        <v>806</v>
      </c>
      <c r="B121" s="136">
        <v>0</v>
      </c>
      <c r="C121" s="136">
        <v>10</v>
      </c>
      <c r="D121" s="129">
        <v>11</v>
      </c>
      <c r="E121" s="129">
        <v>12</v>
      </c>
      <c r="F121" s="129">
        <f>VLOOKUP(A121,[4]Sheet1!$A:$B,2,0)</f>
        <v>12</v>
      </c>
      <c r="G121" s="129">
        <f>VLOOKUP(A121,[5]Sheet1!$A:$B,2,0)</f>
        <v>12</v>
      </c>
      <c r="H121" s="129">
        <f>VLOOKUP(A121,[6]Sheet1!$A:$B,2,0)</f>
        <v>11</v>
      </c>
      <c r="I121" s="129">
        <f>VLOOKUP(A121,[7]Sheet1!$A:$B,2,0)</f>
        <v>11</v>
      </c>
      <c r="J121" s="168">
        <v>10</v>
      </c>
      <c r="K121" s="144">
        <f>VLOOKUP(A121,[8]Sheet1!$A$4:$B$130,2,0)</f>
        <v>10</v>
      </c>
      <c r="L121" s="145"/>
      <c r="M121" s="168"/>
      <c r="N121" s="168"/>
      <c r="O121" s="168"/>
      <c r="P121" s="168"/>
      <c r="Q121" s="129">
        <f t="shared" si="10"/>
        <v>11.125</v>
      </c>
      <c r="R121" s="126">
        <f t="shared" si="8"/>
        <v>11.125</v>
      </c>
      <c r="S121" s="126">
        <f t="shared" si="9"/>
        <v>0</v>
      </c>
    </row>
    <row r="122" spans="1:19" ht="14.25">
      <c r="A122" s="136" t="s">
        <v>807</v>
      </c>
      <c r="B122" s="136">
        <v>0</v>
      </c>
      <c r="C122" s="136">
        <v>2</v>
      </c>
      <c r="D122" s="129">
        <v>7</v>
      </c>
      <c r="E122" s="129">
        <v>9</v>
      </c>
      <c r="F122" s="129">
        <f>VLOOKUP(A122,[4]Sheet1!$A:$B,2,0)</f>
        <v>9</v>
      </c>
      <c r="G122" s="129">
        <f>VLOOKUP(A122,[5]Sheet1!$A:$B,2,0)</f>
        <v>9</v>
      </c>
      <c r="H122" s="129">
        <f>VLOOKUP(A122,[6]Sheet1!$A:$B,2,0)</f>
        <v>8</v>
      </c>
      <c r="I122" s="129">
        <f>VLOOKUP(A122,[7]Sheet1!$A:$B,2,0)</f>
        <v>9</v>
      </c>
      <c r="J122" s="168">
        <v>9</v>
      </c>
      <c r="K122" s="144">
        <f>VLOOKUP(A122,[8]Sheet1!$A$4:$B$130,2,0)</f>
        <v>9</v>
      </c>
      <c r="L122" s="145"/>
      <c r="M122" s="168"/>
      <c r="N122" s="168"/>
      <c r="O122" s="168"/>
      <c r="P122" s="168"/>
      <c r="Q122" s="129">
        <f t="shared" si="10"/>
        <v>8.625</v>
      </c>
      <c r="R122" s="126">
        <f t="shared" si="8"/>
        <v>8.625</v>
      </c>
      <c r="S122" s="126">
        <f t="shared" si="9"/>
        <v>0</v>
      </c>
    </row>
    <row r="123" spans="1:19" ht="14.25">
      <c r="A123" s="136" t="s">
        <v>808</v>
      </c>
      <c r="B123" s="136">
        <v>0</v>
      </c>
      <c r="C123" s="136">
        <v>5</v>
      </c>
      <c r="D123" s="129">
        <v>6</v>
      </c>
      <c r="E123" s="129">
        <v>9</v>
      </c>
      <c r="F123" s="129">
        <f>VLOOKUP(A123,[4]Sheet1!$A:$B,2,0)</f>
        <v>9</v>
      </c>
      <c r="G123" s="129">
        <f>VLOOKUP(A123,[5]Sheet1!$A:$B,2,0)</f>
        <v>9</v>
      </c>
      <c r="H123" s="129">
        <f>VLOOKUP(A123,[6]Sheet1!$A:$B,2,0)</f>
        <v>10</v>
      </c>
      <c r="I123" s="129">
        <f>VLOOKUP(A123,[7]Sheet1!$A:$B,2,0)</f>
        <v>10</v>
      </c>
      <c r="J123" s="168">
        <v>12</v>
      </c>
      <c r="K123" s="144">
        <f>VLOOKUP(A123,[8]Sheet1!$A$4:$B$130,2,0)</f>
        <v>11</v>
      </c>
      <c r="L123" s="145"/>
      <c r="M123" s="168"/>
      <c r="N123" s="168"/>
      <c r="O123" s="168"/>
      <c r="P123" s="168"/>
      <c r="Q123" s="129">
        <f t="shared" si="10"/>
        <v>9.5</v>
      </c>
      <c r="R123" s="126">
        <f t="shared" si="8"/>
        <v>9.5</v>
      </c>
      <c r="S123" s="126">
        <f t="shared" si="9"/>
        <v>0</v>
      </c>
    </row>
    <row r="124" spans="1:19" ht="14.25">
      <c r="A124" s="136" t="s">
        <v>809</v>
      </c>
      <c r="B124" s="136">
        <v>0</v>
      </c>
      <c r="C124" s="136">
        <v>11</v>
      </c>
      <c r="D124" s="129">
        <v>12</v>
      </c>
      <c r="E124" s="129">
        <v>11</v>
      </c>
      <c r="F124" s="129">
        <f>VLOOKUP(A124,[4]Sheet1!$A:$B,2,0)</f>
        <v>11</v>
      </c>
      <c r="G124" s="129">
        <f>VLOOKUP(A124,[5]Sheet1!$A:$B,2,0)</f>
        <v>12</v>
      </c>
      <c r="H124" s="129">
        <f>VLOOKUP(A124,[6]Sheet1!$A:$B,2,0)</f>
        <v>13</v>
      </c>
      <c r="I124" s="129">
        <f>VLOOKUP(A124,[7]Sheet1!$A:$B,2,0)</f>
        <v>13</v>
      </c>
      <c r="J124" s="168">
        <v>14</v>
      </c>
      <c r="K124" s="144">
        <f>VLOOKUP(A124,[8]Sheet1!$A$4:$B$130,2,0)</f>
        <v>14</v>
      </c>
      <c r="L124" s="145"/>
      <c r="M124" s="168"/>
      <c r="N124" s="168"/>
      <c r="O124" s="168"/>
      <c r="P124" s="168"/>
      <c r="Q124" s="129">
        <f t="shared" si="10"/>
        <v>12.5</v>
      </c>
      <c r="R124" s="126">
        <f t="shared" si="8"/>
        <v>12.5</v>
      </c>
      <c r="S124" s="126">
        <f t="shared" si="9"/>
        <v>0</v>
      </c>
    </row>
    <row r="125" spans="1:19" ht="14.25">
      <c r="A125" s="136" t="s">
        <v>810</v>
      </c>
      <c r="B125" s="136">
        <v>0</v>
      </c>
      <c r="C125" s="136">
        <v>6</v>
      </c>
      <c r="D125" s="129">
        <v>9</v>
      </c>
      <c r="E125" s="129">
        <v>8</v>
      </c>
      <c r="F125" s="129">
        <f>VLOOKUP(A125,[4]Sheet1!$A:$B,2,0)</f>
        <v>8</v>
      </c>
      <c r="G125" s="129">
        <f>VLOOKUP(A125,[5]Sheet1!$A:$B,2,0)</f>
        <v>8</v>
      </c>
      <c r="H125" s="129">
        <f>VLOOKUP(A125,[6]Sheet1!$A:$B,2,0)</f>
        <v>8</v>
      </c>
      <c r="I125" s="129">
        <f>VLOOKUP(A125,[7]Sheet1!$A:$B,2,0)</f>
        <v>8</v>
      </c>
      <c r="J125" s="168">
        <v>8</v>
      </c>
      <c r="K125" s="144">
        <f>VLOOKUP(A125,[8]Sheet1!$A$4:$B$130,2,0)</f>
        <v>8</v>
      </c>
      <c r="L125" s="145"/>
      <c r="M125" s="168"/>
      <c r="N125" s="168"/>
      <c r="O125" s="168"/>
      <c r="P125" s="168"/>
      <c r="Q125" s="129">
        <f t="shared" si="10"/>
        <v>8.125</v>
      </c>
      <c r="R125" s="126">
        <f t="shared" si="8"/>
        <v>8.125</v>
      </c>
      <c r="S125" s="126">
        <f t="shared" si="9"/>
        <v>0</v>
      </c>
    </row>
    <row r="126" spans="1:19" ht="14.25">
      <c r="A126" s="161" t="s">
        <v>811</v>
      </c>
      <c r="B126" s="161">
        <v>0</v>
      </c>
      <c r="C126" s="161">
        <v>8</v>
      </c>
      <c r="D126" s="129">
        <v>7</v>
      </c>
      <c r="E126" s="129">
        <v>7</v>
      </c>
      <c r="F126" s="129">
        <f>VLOOKUP(A126,[4]Sheet1!$A:$B,2,0)</f>
        <v>7</v>
      </c>
      <c r="G126" s="129">
        <f>VLOOKUP(A126,[5]Sheet1!$A:$B,2,0)</f>
        <v>7</v>
      </c>
      <c r="H126" s="129">
        <f>VLOOKUP(A126,[6]Sheet1!$A:$B,2,0)</f>
        <v>6</v>
      </c>
      <c r="I126" s="129">
        <f>VLOOKUP(A126,[7]Sheet1!$A:$B,2,0)</f>
        <v>6</v>
      </c>
      <c r="J126" s="168">
        <v>6</v>
      </c>
      <c r="K126" s="144">
        <f>VLOOKUP(A126,[8]Sheet1!$A$4:$B$130,2,0)</f>
        <v>7</v>
      </c>
      <c r="L126" s="145"/>
      <c r="M126" s="168"/>
      <c r="N126" s="168"/>
      <c r="O126" s="168"/>
      <c r="P126" s="168"/>
      <c r="Q126" s="129">
        <f t="shared" si="10"/>
        <v>6.625</v>
      </c>
      <c r="R126" s="126">
        <f t="shared" si="8"/>
        <v>6.625</v>
      </c>
      <c r="S126" s="126">
        <f t="shared" si="9"/>
        <v>0</v>
      </c>
    </row>
    <row r="127" spans="1:19" ht="14.25">
      <c r="A127" s="136" t="s">
        <v>812</v>
      </c>
      <c r="B127" s="136">
        <v>0</v>
      </c>
      <c r="C127" s="136">
        <v>9</v>
      </c>
      <c r="D127" s="129">
        <v>10</v>
      </c>
      <c r="E127" s="129">
        <v>10</v>
      </c>
      <c r="F127" s="129">
        <f>VLOOKUP(A127,[4]Sheet1!$A:$B,2,0)</f>
        <v>10</v>
      </c>
      <c r="G127" s="129">
        <f>VLOOKUP(A127,[5]Sheet1!$A:$B,2,0)</f>
        <v>10</v>
      </c>
      <c r="H127" s="129">
        <f>VLOOKUP(A127,[6]Sheet1!$A:$B,2,0)</f>
        <v>10</v>
      </c>
      <c r="I127" s="129">
        <f>VLOOKUP(A127,[7]Sheet1!$A:$B,2,0)</f>
        <v>10</v>
      </c>
      <c r="J127" s="168">
        <v>10</v>
      </c>
      <c r="K127" s="144">
        <f>VLOOKUP(A127,[8]Sheet1!$A$4:$B$130,2,0)</f>
        <v>9</v>
      </c>
      <c r="L127" s="145"/>
      <c r="M127" s="168"/>
      <c r="N127" s="168"/>
      <c r="O127" s="168"/>
      <c r="P127" s="168"/>
      <c r="Q127" s="129">
        <f t="shared" si="10"/>
        <v>9.875</v>
      </c>
      <c r="R127" s="126">
        <f t="shared" si="8"/>
        <v>9.875</v>
      </c>
      <c r="S127" s="126">
        <f t="shared" si="9"/>
        <v>0</v>
      </c>
    </row>
    <row r="128" spans="1:19" ht="14.25">
      <c r="A128" s="136" t="s">
        <v>813</v>
      </c>
      <c r="B128" s="136">
        <v>0</v>
      </c>
      <c r="C128" s="136">
        <v>11</v>
      </c>
      <c r="D128" s="129">
        <v>11</v>
      </c>
      <c r="E128" s="129">
        <v>9</v>
      </c>
      <c r="F128" s="129">
        <f>VLOOKUP(A128,[4]Sheet1!$A:$B,2,0)</f>
        <v>9</v>
      </c>
      <c r="G128" s="129">
        <f>VLOOKUP(A128,[5]Sheet1!$A:$B,2,0)</f>
        <v>8</v>
      </c>
      <c r="H128" s="129">
        <f>VLOOKUP(A128,[6]Sheet1!$A:$B,2,0)</f>
        <v>8</v>
      </c>
      <c r="I128" s="129">
        <f>VLOOKUP(A128,[7]Sheet1!$A:$B,2,0)</f>
        <v>5</v>
      </c>
      <c r="J128" s="168">
        <v>5</v>
      </c>
      <c r="K128" s="144">
        <f>VLOOKUP(A128,[8]Sheet1!$A$4:$B$130,2,0)</f>
        <v>5</v>
      </c>
      <c r="L128" s="145"/>
      <c r="M128" s="168"/>
      <c r="N128" s="168"/>
      <c r="O128" s="168"/>
      <c r="P128" s="168"/>
      <c r="Q128" s="129">
        <f t="shared" si="10"/>
        <v>7.5</v>
      </c>
      <c r="R128" s="126">
        <f t="shared" si="8"/>
        <v>7.5</v>
      </c>
      <c r="S128" s="126">
        <f t="shared" si="9"/>
        <v>0</v>
      </c>
    </row>
    <row r="129" spans="1:19" ht="14.25">
      <c r="A129" s="136" t="s">
        <v>814</v>
      </c>
      <c r="B129" s="136">
        <v>0</v>
      </c>
      <c r="C129" s="136">
        <v>5</v>
      </c>
      <c r="D129" s="129">
        <v>6</v>
      </c>
      <c r="E129" s="129">
        <v>6</v>
      </c>
      <c r="F129" s="129">
        <f>VLOOKUP(A129,[4]Sheet1!$A:$B,2,0)</f>
        <v>6</v>
      </c>
      <c r="G129" s="129">
        <f>VLOOKUP(A129,[5]Sheet1!$A:$B,2,0)</f>
        <v>6</v>
      </c>
      <c r="H129" s="129">
        <f>VLOOKUP(A129,[6]Sheet1!$A:$B,2,0)</f>
        <v>6</v>
      </c>
      <c r="I129" s="129">
        <f>VLOOKUP(A129,[7]Sheet1!$A:$B,2,0)</f>
        <v>8</v>
      </c>
      <c r="J129" s="168">
        <v>6</v>
      </c>
      <c r="K129" s="144">
        <f>VLOOKUP(A129,[8]Sheet1!$A$4:$B$130,2,0)</f>
        <v>5</v>
      </c>
      <c r="L129" s="145"/>
      <c r="M129" s="168"/>
      <c r="N129" s="168"/>
      <c r="O129" s="168"/>
      <c r="P129" s="168"/>
      <c r="Q129" s="129">
        <f t="shared" si="10"/>
        <v>6.125</v>
      </c>
      <c r="R129" s="126">
        <f t="shared" si="8"/>
        <v>6.125</v>
      </c>
      <c r="S129" s="126">
        <f t="shared" si="9"/>
        <v>0</v>
      </c>
    </row>
    <row r="130" spans="1:19" ht="14.25">
      <c r="A130" s="136" t="s">
        <v>815</v>
      </c>
      <c r="B130" s="136">
        <v>0</v>
      </c>
      <c r="C130" s="136">
        <v>4</v>
      </c>
      <c r="D130" s="129">
        <v>12</v>
      </c>
      <c r="E130" s="129">
        <v>11</v>
      </c>
      <c r="F130" s="129">
        <f>VLOOKUP(A130,[4]Sheet1!$A:$B,2,0)</f>
        <v>11</v>
      </c>
      <c r="G130" s="129">
        <f>VLOOKUP(A130,[5]Sheet1!$A:$B,2,0)</f>
        <v>11</v>
      </c>
      <c r="H130" s="129">
        <f>VLOOKUP(A130,[6]Sheet1!$A:$B,2,0)</f>
        <v>11</v>
      </c>
      <c r="I130" s="129">
        <f>VLOOKUP(A130,[7]Sheet1!$A:$B,2,0)</f>
        <v>11</v>
      </c>
      <c r="J130" s="168">
        <v>10</v>
      </c>
      <c r="K130" s="144">
        <f>VLOOKUP(A130,[8]Sheet1!$A$4:$B$130,2,0)</f>
        <v>10</v>
      </c>
      <c r="L130" s="145"/>
      <c r="M130" s="168"/>
      <c r="N130" s="168"/>
      <c r="O130" s="168"/>
      <c r="P130" s="168"/>
      <c r="Q130" s="129">
        <f t="shared" si="10"/>
        <v>10.875</v>
      </c>
      <c r="R130" s="126">
        <f t="shared" si="8"/>
        <v>10.875</v>
      </c>
      <c r="S130" s="126">
        <f t="shared" si="9"/>
        <v>0</v>
      </c>
    </row>
    <row r="131" spans="1:19" ht="14.25">
      <c r="A131" s="161" t="s">
        <v>816</v>
      </c>
      <c r="B131" s="161"/>
      <c r="C131" s="164">
        <v>2</v>
      </c>
      <c r="D131" s="129">
        <v>7</v>
      </c>
      <c r="E131" s="129">
        <v>8</v>
      </c>
      <c r="F131" s="129">
        <f>VLOOKUP(A131,[4]Sheet1!$A:$B,2,0)</f>
        <v>8</v>
      </c>
      <c r="G131" s="129">
        <f>VLOOKUP(A131,[5]Sheet1!$A:$B,2,0)</f>
        <v>8</v>
      </c>
      <c r="H131" s="129">
        <f>VLOOKUP(A131,[6]Sheet1!$A:$B,2,0)</f>
        <v>8</v>
      </c>
      <c r="I131" s="129">
        <f>VLOOKUP(A131,[7]Sheet1!$A:$B,2,0)</f>
        <v>9</v>
      </c>
      <c r="J131" s="168">
        <v>8</v>
      </c>
      <c r="K131" s="144">
        <f>VLOOKUP(A131,[8]Sheet1!$A$4:$B$130,2,0)</f>
        <v>8</v>
      </c>
      <c r="L131" s="145"/>
      <c r="M131" s="168"/>
      <c r="N131" s="168"/>
      <c r="O131" s="168"/>
      <c r="P131" s="168"/>
      <c r="Q131" s="129">
        <f t="shared" si="10"/>
        <v>8</v>
      </c>
      <c r="R131" s="126">
        <f t="shared" ref="R131:R145" si="11">AVERAGE(D131:K131)</f>
        <v>8</v>
      </c>
      <c r="S131" s="126">
        <f t="shared" ref="S131:S145" si="12">Q131-R131</f>
        <v>0</v>
      </c>
    </row>
    <row r="132" spans="1:19" ht="14.25">
      <c r="A132" s="160" t="s">
        <v>817</v>
      </c>
      <c r="B132" s="161"/>
      <c r="C132" s="164"/>
      <c r="D132" s="129"/>
      <c r="E132" s="129">
        <v>1</v>
      </c>
      <c r="F132" s="129">
        <v>1</v>
      </c>
      <c r="G132" s="129">
        <v>1</v>
      </c>
      <c r="H132" s="129">
        <v>3</v>
      </c>
      <c r="I132" s="129">
        <v>4</v>
      </c>
      <c r="J132" s="168">
        <v>6</v>
      </c>
      <c r="K132" s="144">
        <f>VLOOKUP(A132,[8]Sheet1!$A$4:$B$130,2,0)</f>
        <v>6</v>
      </c>
      <c r="L132" s="145"/>
      <c r="M132" s="168"/>
      <c r="N132" s="168"/>
      <c r="O132" s="168"/>
      <c r="P132" s="168"/>
      <c r="Q132" s="129">
        <f t="shared" si="10"/>
        <v>3.1428571428571428</v>
      </c>
      <c r="R132" s="126">
        <f t="shared" si="11"/>
        <v>3.1428571428571428</v>
      </c>
      <c r="S132" s="126">
        <f t="shared" si="12"/>
        <v>0</v>
      </c>
    </row>
    <row r="133" spans="1:19" ht="14.25">
      <c r="A133" s="160" t="s">
        <v>818</v>
      </c>
      <c r="B133" s="161"/>
      <c r="C133" s="164"/>
      <c r="D133" s="129"/>
      <c r="E133" s="129"/>
      <c r="F133" s="129"/>
      <c r="G133" s="129"/>
      <c r="H133" s="129"/>
      <c r="I133" s="129">
        <v>2</v>
      </c>
      <c r="J133" s="168">
        <v>3</v>
      </c>
      <c r="K133" s="144">
        <f>VLOOKUP(A133,[8]Sheet1!$A$4:$B$130,2,0)</f>
        <v>5</v>
      </c>
      <c r="L133" s="145"/>
      <c r="M133" s="168"/>
      <c r="N133" s="168"/>
      <c r="O133" s="168"/>
      <c r="P133" s="168"/>
      <c r="Q133" s="129">
        <f t="shared" si="10"/>
        <v>3.3333333333333335</v>
      </c>
      <c r="R133" s="126">
        <f t="shared" si="11"/>
        <v>3.3333333333333335</v>
      </c>
      <c r="S133" s="126">
        <f t="shared" si="12"/>
        <v>0</v>
      </c>
    </row>
    <row r="134" spans="1:19" ht="14.25">
      <c r="A134" s="160" t="s">
        <v>819</v>
      </c>
      <c r="B134" s="161"/>
      <c r="C134" s="164"/>
      <c r="D134" s="129"/>
      <c r="E134" s="129"/>
      <c r="F134" s="129"/>
      <c r="G134" s="129"/>
      <c r="H134" s="129"/>
      <c r="I134" s="129"/>
      <c r="J134" s="168">
        <v>4</v>
      </c>
      <c r="K134" s="144">
        <f>VLOOKUP(A134,[8]Sheet1!$A$4:$B$130,2,0)</f>
        <v>4</v>
      </c>
      <c r="L134" s="145"/>
      <c r="M134" s="168"/>
      <c r="N134" s="168"/>
      <c r="O134" s="168"/>
      <c r="P134" s="168"/>
      <c r="Q134" s="129">
        <f t="shared" si="10"/>
        <v>4</v>
      </c>
      <c r="R134" s="126">
        <f t="shared" si="11"/>
        <v>4</v>
      </c>
      <c r="S134" s="126">
        <f t="shared" si="12"/>
        <v>0</v>
      </c>
    </row>
    <row r="135" spans="1:19" ht="14.25">
      <c r="A135" s="169" t="s">
        <v>820</v>
      </c>
      <c r="B135" s="161"/>
      <c r="C135" s="164"/>
      <c r="D135" s="129"/>
      <c r="E135" s="129"/>
      <c r="F135" s="129"/>
      <c r="G135" s="129"/>
      <c r="H135" s="129"/>
      <c r="I135" s="129">
        <f>VLOOKUP(A135,[7]Sheet1!$A:$B,2,0)</f>
        <v>8</v>
      </c>
      <c r="J135" s="168">
        <v>9</v>
      </c>
      <c r="K135" s="144">
        <f>VLOOKUP(A135,[8]Sheet1!$A$4:$B$130,2,0)</f>
        <v>10</v>
      </c>
      <c r="L135" s="145"/>
      <c r="M135" s="168"/>
      <c r="N135" s="168"/>
      <c r="O135" s="168"/>
      <c r="P135" s="168"/>
      <c r="Q135" s="129">
        <f t="shared" si="10"/>
        <v>9</v>
      </c>
      <c r="R135" s="126">
        <f t="shared" si="11"/>
        <v>9</v>
      </c>
      <c r="S135" s="126">
        <f t="shared" si="12"/>
        <v>0</v>
      </c>
    </row>
    <row r="136" spans="1:19">
      <c r="A136" s="130" t="s">
        <v>821</v>
      </c>
      <c r="B136" s="130">
        <v>884</v>
      </c>
      <c r="C136" s="130">
        <v>1043</v>
      </c>
      <c r="D136" s="132">
        <f>SUM(D66:D135)</f>
        <v>1103</v>
      </c>
      <c r="E136" s="132">
        <f>SUM(E66:E135)</f>
        <v>1108</v>
      </c>
      <c r="F136" s="132">
        <f>SUM(F66:F135)</f>
        <v>1108</v>
      </c>
      <c r="G136" s="132">
        <f>SUM(G66:G135)</f>
        <v>1092</v>
      </c>
      <c r="H136" s="132">
        <f>SUM(H66:H135)</f>
        <v>1096</v>
      </c>
      <c r="I136" s="132">
        <f t="shared" ref="E136:K136" si="13">SUM(I66:I135)</f>
        <v>1096</v>
      </c>
      <c r="J136" s="132">
        <f t="shared" si="13"/>
        <v>1087</v>
      </c>
      <c r="K136" s="132">
        <f>SUM(K66:K135)</f>
        <v>1096</v>
      </c>
      <c r="L136" s="143"/>
      <c r="M136" s="143"/>
      <c r="N136" s="143"/>
      <c r="O136" s="143"/>
      <c r="P136" s="143"/>
      <c r="Q136" s="129">
        <f t="shared" si="10"/>
        <v>1098.25</v>
      </c>
      <c r="R136" s="126">
        <f>AVERAGE(D136:K136)</f>
        <v>1098.25</v>
      </c>
      <c r="S136" s="126">
        <f t="shared" si="12"/>
        <v>0</v>
      </c>
    </row>
    <row r="137" spans="1:19">
      <c r="A137" s="130" t="s">
        <v>822</v>
      </c>
      <c r="B137" s="130">
        <v>1346</v>
      </c>
      <c r="C137" s="130">
        <v>1602</v>
      </c>
      <c r="D137" s="132">
        <f>D136+D65</f>
        <v>1835</v>
      </c>
      <c r="E137" s="132">
        <f t="shared" ref="E137:I137" si="14">E136+E65</f>
        <v>1832</v>
      </c>
      <c r="F137" s="132">
        <f t="shared" si="14"/>
        <v>1832</v>
      </c>
      <c r="G137" s="132">
        <f t="shared" si="14"/>
        <v>1817</v>
      </c>
      <c r="H137" s="132">
        <f t="shared" si="14"/>
        <v>1814</v>
      </c>
      <c r="I137" s="132">
        <f t="shared" si="14"/>
        <v>1813</v>
      </c>
      <c r="J137" s="143">
        <v>1798</v>
      </c>
      <c r="K137" s="143">
        <f>K136+K65</f>
        <v>1806</v>
      </c>
      <c r="L137" s="143"/>
      <c r="M137" s="143"/>
      <c r="N137" s="143"/>
      <c r="O137" s="143"/>
      <c r="P137" s="143"/>
      <c r="Q137" s="129">
        <f>Q65+Q136</f>
        <v>1819.7845238095238</v>
      </c>
      <c r="R137" s="126">
        <f t="shared" si="11"/>
        <v>1818.375</v>
      </c>
      <c r="S137" s="126">
        <f t="shared" si="12"/>
        <v>1.4095238095237619</v>
      </c>
    </row>
    <row r="138" spans="1:19">
      <c r="A138" s="130" t="s">
        <v>823</v>
      </c>
      <c r="B138" s="130">
        <f>VLOOKUP(A138,[9]三、人力资源状况统计表汇总!$A:$E,5,0)</f>
        <v>1</v>
      </c>
      <c r="C138" s="130"/>
      <c r="D138" s="129"/>
      <c r="E138" s="170"/>
      <c r="F138" s="132"/>
      <c r="G138" s="132"/>
      <c r="H138" s="132"/>
      <c r="I138" s="132"/>
      <c r="J138" s="132"/>
      <c r="K138" s="132"/>
      <c r="L138" s="132"/>
      <c r="M138" s="132"/>
      <c r="N138" s="132"/>
      <c r="O138" s="132"/>
      <c r="P138" s="132"/>
      <c r="Q138" s="132"/>
      <c r="R138" s="126"/>
      <c r="S138" s="126"/>
    </row>
    <row r="139" spans="1:19">
      <c r="A139" s="372" t="s">
        <v>824</v>
      </c>
      <c r="B139" s="372"/>
      <c r="C139" s="372"/>
      <c r="D139" s="372"/>
      <c r="E139" s="372"/>
      <c r="F139" s="171"/>
      <c r="G139" s="171"/>
      <c r="H139" s="171"/>
      <c r="I139" s="171"/>
      <c r="J139" s="171"/>
      <c r="K139" s="171"/>
      <c r="L139" s="171"/>
      <c r="M139" s="171"/>
      <c r="N139" s="171"/>
      <c r="O139" s="171"/>
      <c r="P139" s="171"/>
      <c r="Q139" s="171"/>
      <c r="R139" s="126"/>
      <c r="S139" s="126"/>
    </row>
    <row r="140" spans="1:19">
      <c r="A140" s="172" t="s">
        <v>825</v>
      </c>
      <c r="B140" s="173">
        <f t="shared" ref="B140:Q140" si="15">B136+B37+B38+B39+B29+B60+B61+B62+B63+B47+B48+B49+B25</f>
        <v>961</v>
      </c>
      <c r="C140" s="173">
        <f t="shared" si="15"/>
        <v>1152</v>
      </c>
      <c r="D140" s="173">
        <f t="shared" si="15"/>
        <v>1242</v>
      </c>
      <c r="E140" s="173">
        <f t="shared" si="15"/>
        <v>1243</v>
      </c>
      <c r="F140" s="173">
        <f t="shared" si="15"/>
        <v>1243</v>
      </c>
      <c r="G140" s="173">
        <f t="shared" si="15"/>
        <v>1225</v>
      </c>
      <c r="H140" s="173">
        <f t="shared" si="15"/>
        <v>1229</v>
      </c>
      <c r="I140" s="173">
        <f t="shared" si="15"/>
        <v>1229</v>
      </c>
      <c r="J140" s="173">
        <f t="shared" si="15"/>
        <v>1218</v>
      </c>
      <c r="K140" s="173">
        <f t="shared" si="15"/>
        <v>1224</v>
      </c>
      <c r="L140" s="173">
        <f t="shared" si="15"/>
        <v>0</v>
      </c>
      <c r="M140" s="173">
        <f t="shared" si="15"/>
        <v>0</v>
      </c>
      <c r="N140" s="173">
        <f t="shared" si="15"/>
        <v>0</v>
      </c>
      <c r="O140" s="173"/>
      <c r="P140" s="173"/>
      <c r="Q140" s="173">
        <f t="shared" si="15"/>
        <v>1229.4095238095238</v>
      </c>
      <c r="R140" s="126"/>
      <c r="S140" s="126"/>
    </row>
    <row r="141" spans="1:19">
      <c r="A141" s="172" t="s">
        <v>826</v>
      </c>
      <c r="B141" s="173">
        <f t="shared" ref="B141:Q141" si="16">SUM(B41:B46)</f>
        <v>81</v>
      </c>
      <c r="C141" s="173">
        <f t="shared" si="16"/>
        <v>120</v>
      </c>
      <c r="D141" s="173">
        <f t="shared" si="16"/>
        <v>139</v>
      </c>
      <c r="E141" s="173">
        <f t="shared" si="16"/>
        <v>140</v>
      </c>
      <c r="F141" s="173">
        <f t="shared" si="16"/>
        <v>140</v>
      </c>
      <c r="G141" s="173">
        <f t="shared" si="16"/>
        <v>141</v>
      </c>
      <c r="H141" s="173">
        <f t="shared" si="16"/>
        <v>140</v>
      </c>
      <c r="I141" s="173">
        <f t="shared" si="16"/>
        <v>143</v>
      </c>
      <c r="J141" s="173">
        <f t="shared" si="16"/>
        <v>136</v>
      </c>
      <c r="K141" s="173">
        <f t="shared" si="16"/>
        <v>132</v>
      </c>
      <c r="L141" s="173">
        <f t="shared" si="16"/>
        <v>0</v>
      </c>
      <c r="M141" s="173">
        <f t="shared" si="16"/>
        <v>0</v>
      </c>
      <c r="N141" s="173">
        <f t="shared" si="16"/>
        <v>0</v>
      </c>
      <c r="O141" s="173"/>
      <c r="P141" s="173"/>
      <c r="Q141" s="173">
        <f t="shared" si="16"/>
        <v>138.875</v>
      </c>
      <c r="R141" s="126"/>
      <c r="S141" s="126"/>
    </row>
    <row r="142" spans="1:19">
      <c r="A142" s="172" t="s">
        <v>827</v>
      </c>
      <c r="B142" s="173">
        <f t="shared" ref="B142:Q142" si="17">B51+B50+B56</f>
        <v>25</v>
      </c>
      <c r="C142" s="173">
        <f t="shared" si="17"/>
        <v>22</v>
      </c>
      <c r="D142" s="173">
        <f t="shared" si="17"/>
        <v>39</v>
      </c>
      <c r="E142" s="173">
        <f t="shared" si="17"/>
        <v>36</v>
      </c>
      <c r="F142" s="173">
        <f t="shared" si="17"/>
        <v>36</v>
      </c>
      <c r="G142" s="173">
        <f t="shared" si="17"/>
        <v>36</v>
      </c>
      <c r="H142" s="173">
        <f t="shared" si="17"/>
        <v>35</v>
      </c>
      <c r="I142" s="173">
        <f t="shared" si="17"/>
        <v>39</v>
      </c>
      <c r="J142" s="173">
        <f t="shared" si="17"/>
        <v>40</v>
      </c>
      <c r="K142" s="173">
        <f t="shared" si="17"/>
        <v>39</v>
      </c>
      <c r="L142" s="173">
        <f t="shared" si="17"/>
        <v>0</v>
      </c>
      <c r="M142" s="173">
        <f t="shared" si="17"/>
        <v>0</v>
      </c>
      <c r="N142" s="173">
        <f t="shared" si="17"/>
        <v>0</v>
      </c>
      <c r="O142" s="173"/>
      <c r="P142" s="173"/>
      <c r="Q142" s="173">
        <f t="shared" si="17"/>
        <v>37.5</v>
      </c>
      <c r="R142" s="126"/>
      <c r="S142" s="126"/>
    </row>
    <row r="143" spans="1:19">
      <c r="A143" s="172" t="s">
        <v>828</v>
      </c>
      <c r="B143" s="173">
        <f t="shared" ref="B143:Q143" si="18">B54+B55+B58+B52</f>
        <v>19</v>
      </c>
      <c r="C143" s="173">
        <f t="shared" si="18"/>
        <v>24</v>
      </c>
      <c r="D143" s="173">
        <f t="shared" si="18"/>
        <v>27</v>
      </c>
      <c r="E143" s="173">
        <f t="shared" si="18"/>
        <v>27</v>
      </c>
      <c r="F143" s="173">
        <f t="shared" si="18"/>
        <v>27</v>
      </c>
      <c r="G143" s="173">
        <f t="shared" si="18"/>
        <v>27</v>
      </c>
      <c r="H143" s="173">
        <f t="shared" si="18"/>
        <v>27</v>
      </c>
      <c r="I143" s="173">
        <f t="shared" si="18"/>
        <v>27</v>
      </c>
      <c r="J143" s="173">
        <f t="shared" si="18"/>
        <v>29</v>
      </c>
      <c r="K143" s="173">
        <f t="shared" si="18"/>
        <v>33</v>
      </c>
      <c r="L143" s="173">
        <f t="shared" si="18"/>
        <v>0</v>
      </c>
      <c r="M143" s="173">
        <f t="shared" si="18"/>
        <v>0</v>
      </c>
      <c r="N143" s="173">
        <f t="shared" si="18"/>
        <v>0</v>
      </c>
      <c r="O143" s="173"/>
      <c r="P143" s="173"/>
      <c r="Q143" s="173">
        <f t="shared" si="18"/>
        <v>28</v>
      </c>
      <c r="R143" s="126"/>
      <c r="S143" s="126"/>
    </row>
    <row r="144" spans="1:19">
      <c r="A144" s="174" t="s">
        <v>829</v>
      </c>
      <c r="B144" s="173">
        <f t="shared" ref="B144:Q144" si="19">B59+B57</f>
        <v>8</v>
      </c>
      <c r="C144" s="173">
        <f t="shared" si="19"/>
        <v>15</v>
      </c>
      <c r="D144" s="173">
        <f t="shared" si="19"/>
        <v>18</v>
      </c>
      <c r="E144" s="173">
        <f t="shared" si="19"/>
        <v>19</v>
      </c>
      <c r="F144" s="173">
        <f t="shared" si="19"/>
        <v>19</v>
      </c>
      <c r="G144" s="173">
        <f t="shared" si="19"/>
        <v>19</v>
      </c>
      <c r="H144" s="173">
        <f t="shared" si="19"/>
        <v>19</v>
      </c>
      <c r="I144" s="173">
        <f t="shared" si="19"/>
        <v>18</v>
      </c>
      <c r="J144" s="173">
        <f t="shared" si="19"/>
        <v>18</v>
      </c>
      <c r="K144" s="173">
        <f t="shared" si="19"/>
        <v>16</v>
      </c>
      <c r="L144" s="173">
        <f t="shared" si="19"/>
        <v>0</v>
      </c>
      <c r="M144" s="173">
        <f t="shared" si="19"/>
        <v>0</v>
      </c>
      <c r="N144" s="173">
        <f t="shared" si="19"/>
        <v>0</v>
      </c>
      <c r="O144" s="173"/>
      <c r="P144" s="173"/>
      <c r="Q144" s="173">
        <f t="shared" si="19"/>
        <v>18.25</v>
      </c>
      <c r="R144" s="126"/>
      <c r="S144" s="126"/>
    </row>
    <row r="145" spans="1:19">
      <c r="A145" s="172" t="s">
        <v>830</v>
      </c>
      <c r="B145" s="173">
        <f t="shared" ref="B145:Q145" si="20">B137-B140-B141-B142-B143-B144</f>
        <v>252</v>
      </c>
      <c r="C145" s="173">
        <f t="shared" si="20"/>
        <v>269</v>
      </c>
      <c r="D145" s="173">
        <f t="shared" si="20"/>
        <v>370</v>
      </c>
      <c r="E145" s="173">
        <f t="shared" si="20"/>
        <v>367</v>
      </c>
      <c r="F145" s="173">
        <f t="shared" si="20"/>
        <v>367</v>
      </c>
      <c r="G145" s="173">
        <f t="shared" si="20"/>
        <v>369</v>
      </c>
      <c r="H145" s="173">
        <f t="shared" si="20"/>
        <v>364</v>
      </c>
      <c r="I145" s="173">
        <f t="shared" si="20"/>
        <v>357</v>
      </c>
      <c r="J145" s="173">
        <f t="shared" si="20"/>
        <v>357</v>
      </c>
      <c r="K145" s="173">
        <f t="shared" si="20"/>
        <v>362</v>
      </c>
      <c r="L145" s="173">
        <f t="shared" si="20"/>
        <v>0</v>
      </c>
      <c r="M145" s="173">
        <f t="shared" si="20"/>
        <v>0</v>
      </c>
      <c r="N145" s="173">
        <f t="shared" si="20"/>
        <v>0</v>
      </c>
      <c r="O145" s="173"/>
      <c r="P145" s="173"/>
      <c r="Q145" s="173">
        <f t="shared" si="20"/>
        <v>367.75</v>
      </c>
      <c r="R145" s="126"/>
      <c r="S145" s="126"/>
    </row>
    <row r="147" spans="1:19">
      <c r="D147" s="401"/>
    </row>
    <row r="148" spans="1:19">
      <c r="D148" s="401">
        <f>SUM(D66:D135)</f>
        <v>1103</v>
      </c>
      <c r="E148" s="401">
        <f t="shared" ref="E148:K148" si="21">SUM(E66:E135)</f>
        <v>1108</v>
      </c>
      <c r="F148" s="401">
        <f t="shared" si="21"/>
        <v>1108</v>
      </c>
      <c r="G148" s="401">
        <f t="shared" si="21"/>
        <v>1092</v>
      </c>
      <c r="H148" s="401">
        <f t="shared" si="21"/>
        <v>1096</v>
      </c>
      <c r="I148" s="401">
        <f t="shared" si="21"/>
        <v>1096</v>
      </c>
      <c r="J148" s="401">
        <f t="shared" si="21"/>
        <v>1087</v>
      </c>
      <c r="K148" s="401">
        <f t="shared" si="21"/>
        <v>1096</v>
      </c>
    </row>
  </sheetData>
  <mergeCells count="13">
    <mergeCell ref="A1:E1"/>
    <mergeCell ref="A2:E2"/>
    <mergeCell ref="A3:E3"/>
    <mergeCell ref="E4:Q4"/>
    <mergeCell ref="A139:E139"/>
    <mergeCell ref="A4:A5"/>
    <mergeCell ref="A37:A38"/>
    <mergeCell ref="B4:B5"/>
    <mergeCell ref="B54:B55"/>
    <mergeCell ref="C4:C5"/>
    <mergeCell ref="C54:C55"/>
    <mergeCell ref="D4:D5"/>
    <mergeCell ref="K37:K38"/>
  </mergeCells>
  <phoneticPr fontId="52" type="noConversion"/>
  <pageMargins left="0.69930555555555596" right="0.69930555555555596" top="0.75" bottom="0.75" header="0.3" footer="0.3"/>
  <ignoredErrors>
    <ignoredError sqref="J36 Q38:Q39" formulaRange="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G135"/>
  <sheetViews>
    <sheetView showGridLines="0" workbookViewId="0">
      <pane xSplit="1" ySplit="2" topLeftCell="AC3" activePane="bottomRight" state="frozen"/>
      <selection pane="topRight"/>
      <selection pane="bottomLeft"/>
      <selection pane="bottomRight" activeCell="BC57" sqref="BC57:BF106"/>
    </sheetView>
  </sheetViews>
  <sheetFormatPr defaultColWidth="11.125" defaultRowHeight="12"/>
  <cols>
    <col min="1" max="1" width="17" style="99" customWidth="1"/>
    <col min="2" max="2" width="16.375" style="100" customWidth="1"/>
    <col min="3" max="3" width="15.25" style="100" customWidth="1"/>
    <col min="4" max="4" width="17.25" style="100" customWidth="1"/>
    <col min="5" max="9" width="14.25" style="100" customWidth="1"/>
    <col min="10" max="11" width="12.375" style="100" customWidth="1"/>
    <col min="12" max="16" width="14.25" style="100" customWidth="1"/>
    <col min="17" max="17" width="15.25" style="100" customWidth="1"/>
    <col min="18" max="19" width="15.125" style="100" customWidth="1"/>
    <col min="20" max="20" width="12.375" style="100" customWidth="1"/>
    <col min="21" max="21" width="14.25" style="100" customWidth="1"/>
    <col min="22" max="22" width="14.125" style="100" customWidth="1"/>
    <col min="23" max="23" width="15.375" style="100" customWidth="1"/>
    <col min="24" max="24" width="16.375" style="100" customWidth="1"/>
    <col min="25" max="25" width="15.375" style="100" customWidth="1"/>
    <col min="26" max="27" width="14.375" style="100" customWidth="1"/>
    <col min="28" max="29" width="14.125" style="100" customWidth="1"/>
    <col min="30" max="30" width="14.375" style="100" customWidth="1"/>
    <col min="31" max="31" width="16.375" style="100" customWidth="1"/>
    <col min="32" max="32" width="16.125" style="100" customWidth="1"/>
    <col min="33" max="33" width="14.375" style="100" customWidth="1"/>
    <col min="34" max="34" width="14.25" style="100" customWidth="1"/>
    <col min="35" max="37" width="14.375" style="100" customWidth="1"/>
    <col min="38" max="38" width="14.125" style="100" customWidth="1"/>
    <col min="39" max="39" width="17.125" style="100" customWidth="1"/>
    <col min="40" max="41" width="15.375" style="100" customWidth="1"/>
    <col min="42" max="50" width="15.25" style="100" customWidth="1"/>
    <col min="51" max="51" width="14.375" style="100" customWidth="1"/>
    <col min="52" max="52" width="14.125" style="100" customWidth="1"/>
    <col min="53" max="53" width="15.375" style="100" customWidth="1"/>
    <col min="54" max="54" width="15.125" style="100" customWidth="1"/>
    <col min="55" max="55" width="16.25" style="100" customWidth="1"/>
    <col min="56" max="56" width="14.375" style="100" customWidth="1"/>
    <col min="57" max="57" width="14.25" style="100" customWidth="1"/>
    <col min="58" max="58" width="16.375" style="100" customWidth="1"/>
    <col min="59" max="62" width="15.375" style="100" customWidth="1"/>
    <col min="63" max="63" width="15.25" style="100" customWidth="1"/>
    <col min="64" max="64" width="14.375" style="100" customWidth="1"/>
    <col min="65" max="65" width="15.375" style="100" customWidth="1"/>
    <col min="66" max="67" width="17.125" style="100" customWidth="1"/>
    <col min="68" max="68" width="15.375" style="100" customWidth="1"/>
    <col min="69" max="69" width="14.375" style="100" customWidth="1"/>
    <col min="70" max="71" width="15.375" style="100" customWidth="1"/>
    <col min="72" max="78" width="14.375" style="100" customWidth="1"/>
    <col min="79" max="80" width="15.375" style="100" customWidth="1"/>
    <col min="81" max="86" width="14.375" style="100" customWidth="1"/>
    <col min="87" max="87" width="15.375" style="100" customWidth="1"/>
    <col min="88" max="88" width="12.5" style="100" customWidth="1"/>
    <col min="89" max="91" width="14.375" style="100" customWidth="1"/>
    <col min="92" max="92" width="15.375" style="100" customWidth="1"/>
    <col min="93" max="94" width="14.375" style="100" customWidth="1"/>
    <col min="95" max="95" width="17.125" style="100" customWidth="1"/>
    <col min="96" max="99" width="12.5" style="100" customWidth="1"/>
    <col min="100" max="100" width="13.25" style="100" customWidth="1"/>
    <col min="101" max="107" width="12.5" style="100" customWidth="1"/>
    <col min="108" max="108" width="13.625" style="100" customWidth="1"/>
    <col min="109" max="109" width="12.5" style="100" customWidth="1"/>
    <col min="110" max="110" width="13.625" style="100" customWidth="1"/>
    <col min="111" max="116" width="12.5" style="100" customWidth="1"/>
    <col min="117" max="117" width="14.25" style="100" customWidth="1"/>
    <col min="118" max="118" width="15.375" style="100" customWidth="1"/>
    <col min="119" max="127" width="13.25" style="100" customWidth="1"/>
    <col min="128" max="128" width="16.125" style="100" customWidth="1"/>
    <col min="129" max="129" width="14.125" style="100" customWidth="1"/>
    <col min="130" max="130" width="5.875" style="100" customWidth="1"/>
    <col min="131" max="131" width="16.25" style="100" customWidth="1"/>
    <col min="132" max="132" width="15.25" style="100" customWidth="1"/>
    <col min="133" max="133" width="8.25" style="100" customWidth="1"/>
    <col min="134" max="134" width="14.25" style="100" customWidth="1"/>
    <col min="135" max="135" width="15.25" style="100" customWidth="1"/>
    <col min="136" max="137" width="14.25" style="100" customWidth="1"/>
    <col min="138" max="16384" width="11.125" style="100"/>
  </cols>
  <sheetData>
    <row r="1" spans="1:137" ht="17.25" customHeight="1">
      <c r="A1" s="101">
        <v>43282</v>
      </c>
      <c r="B1" s="100" t="s">
        <v>831</v>
      </c>
      <c r="EA1" s="382" t="s">
        <v>832</v>
      </c>
      <c r="EB1" s="382"/>
      <c r="EC1" s="382"/>
      <c r="ED1" s="382"/>
      <c r="EE1" s="382"/>
      <c r="EF1" s="382"/>
    </row>
    <row r="2" spans="1:137">
      <c r="A2" s="102"/>
      <c r="B2" s="103" t="s">
        <v>833</v>
      </c>
      <c r="C2" s="104" t="s">
        <v>708</v>
      </c>
      <c r="D2" s="104" t="s">
        <v>834</v>
      </c>
      <c r="E2" s="105" t="s">
        <v>710</v>
      </c>
      <c r="F2" s="105" t="s">
        <v>711</v>
      </c>
      <c r="G2" s="105" t="s">
        <v>719</v>
      </c>
      <c r="H2" s="105" t="s">
        <v>720</v>
      </c>
      <c r="I2" s="105" t="s">
        <v>716</v>
      </c>
      <c r="J2" s="105" t="s">
        <v>712</v>
      </c>
      <c r="K2" s="105" t="s">
        <v>713</v>
      </c>
      <c r="L2" s="105" t="s">
        <v>835</v>
      </c>
      <c r="M2" s="105" t="s">
        <v>722</v>
      </c>
      <c r="N2" s="105" t="s">
        <v>715</v>
      </c>
      <c r="O2" s="105" t="s">
        <v>725</v>
      </c>
      <c r="P2" s="105" t="s">
        <v>726</v>
      </c>
      <c r="Q2" s="105" t="s">
        <v>730</v>
      </c>
      <c r="R2" s="105" t="s">
        <v>727</v>
      </c>
      <c r="S2" s="105" t="s">
        <v>717</v>
      </c>
      <c r="T2" s="105" t="s">
        <v>836</v>
      </c>
      <c r="U2" s="105" t="s">
        <v>837</v>
      </c>
      <c r="V2" s="105" t="s">
        <v>714</v>
      </c>
      <c r="W2" s="105" t="s">
        <v>838</v>
      </c>
      <c r="X2" s="105" t="s">
        <v>740</v>
      </c>
      <c r="Y2" s="100" t="s">
        <v>162</v>
      </c>
      <c r="Z2" s="105" t="s">
        <v>164</v>
      </c>
      <c r="AA2" s="105" t="s">
        <v>165</v>
      </c>
      <c r="AB2" s="105" t="s">
        <v>166</v>
      </c>
      <c r="AC2" s="105" t="s">
        <v>167</v>
      </c>
      <c r="AD2" s="105" t="s">
        <v>168</v>
      </c>
      <c r="AE2" s="105" t="s">
        <v>29</v>
      </c>
      <c r="AF2" s="105" t="s">
        <v>5</v>
      </c>
      <c r="AG2" s="105" t="s">
        <v>19</v>
      </c>
      <c r="AH2" s="105" t="s">
        <v>12</v>
      </c>
      <c r="AI2" s="105" t="s">
        <v>13</v>
      </c>
      <c r="AJ2" s="105" t="s">
        <v>10</v>
      </c>
      <c r="AK2" s="105" t="s">
        <v>18</v>
      </c>
      <c r="AL2" s="105" t="s">
        <v>17</v>
      </c>
      <c r="AM2" s="105" t="s">
        <v>15</v>
      </c>
      <c r="AN2" s="105" t="s">
        <v>27</v>
      </c>
      <c r="AO2" s="105" t="s">
        <v>21</v>
      </c>
      <c r="AP2" s="105" t="s">
        <v>22</v>
      </c>
      <c r="AQ2" s="105" t="s">
        <v>23</v>
      </c>
      <c r="AR2" s="105" t="s">
        <v>24</v>
      </c>
      <c r="AS2" s="105" t="s">
        <v>25</v>
      </c>
      <c r="AT2" s="105" t="s">
        <v>26</v>
      </c>
      <c r="AU2" s="105" t="s">
        <v>169</v>
      </c>
      <c r="AV2" s="105" t="s">
        <v>9</v>
      </c>
      <c r="AW2" s="105" t="s">
        <v>6</v>
      </c>
      <c r="AX2" s="105" t="s">
        <v>8</v>
      </c>
      <c r="AY2" s="105" t="s">
        <v>14</v>
      </c>
      <c r="AZ2" s="105" t="s">
        <v>839</v>
      </c>
      <c r="BA2" s="105" t="s">
        <v>840</v>
      </c>
      <c r="BB2" s="105" t="s">
        <v>841</v>
      </c>
      <c r="BC2" s="105" t="s">
        <v>738</v>
      </c>
      <c r="BD2" s="105" t="s">
        <v>739</v>
      </c>
      <c r="BE2" s="105" t="s">
        <v>28</v>
      </c>
      <c r="BF2" s="105" t="s">
        <v>728</v>
      </c>
      <c r="BG2" s="105" t="s">
        <v>842</v>
      </c>
      <c r="BH2" s="105" t="s">
        <v>843</v>
      </c>
      <c r="BI2" s="105" t="s">
        <v>844</v>
      </c>
      <c r="BJ2" s="105" t="s">
        <v>845</v>
      </c>
      <c r="BK2" s="105" t="s">
        <v>846</v>
      </c>
      <c r="BL2" s="105" t="s">
        <v>847</v>
      </c>
      <c r="BM2" s="105" t="s">
        <v>848</v>
      </c>
      <c r="BN2" s="105" t="s">
        <v>849</v>
      </c>
      <c r="BO2" s="105" t="s">
        <v>850</v>
      </c>
      <c r="BP2" s="105" t="s">
        <v>851</v>
      </c>
      <c r="BQ2" s="105" t="s">
        <v>852</v>
      </c>
      <c r="BR2" s="105" t="s">
        <v>853</v>
      </c>
      <c r="BS2" s="105" t="s">
        <v>854</v>
      </c>
      <c r="BT2" s="105" t="s">
        <v>855</v>
      </c>
      <c r="BU2" s="105" t="s">
        <v>856</v>
      </c>
      <c r="BV2" s="105" t="s">
        <v>857</v>
      </c>
      <c r="BW2" s="105" t="s">
        <v>858</v>
      </c>
      <c r="BX2" s="105" t="s">
        <v>859</v>
      </c>
      <c r="BY2" s="105" t="s">
        <v>860</v>
      </c>
      <c r="BZ2" s="105" t="s">
        <v>861</v>
      </c>
      <c r="CA2" s="105" t="s">
        <v>862</v>
      </c>
      <c r="CB2" s="105" t="s">
        <v>863</v>
      </c>
      <c r="CC2" s="105" t="s">
        <v>864</v>
      </c>
      <c r="CD2" s="105" t="s">
        <v>865</v>
      </c>
      <c r="CE2" s="105" t="s">
        <v>866</v>
      </c>
      <c r="CF2" s="105" t="s">
        <v>867</v>
      </c>
      <c r="CG2" s="105" t="s">
        <v>868</v>
      </c>
      <c r="CH2" s="105" t="s">
        <v>869</v>
      </c>
      <c r="CI2" s="105" t="s">
        <v>870</v>
      </c>
      <c r="CJ2" s="105" t="s">
        <v>871</v>
      </c>
      <c r="CK2" s="105" t="s">
        <v>872</v>
      </c>
      <c r="CL2" s="105" t="s">
        <v>873</v>
      </c>
      <c r="CM2" s="105" t="s">
        <v>874</v>
      </c>
      <c r="CN2" s="105" t="s">
        <v>875</v>
      </c>
      <c r="CO2" s="105" t="s">
        <v>876</v>
      </c>
      <c r="CP2" s="105" t="s">
        <v>877</v>
      </c>
      <c r="CQ2" s="105" t="s">
        <v>878</v>
      </c>
      <c r="CR2" s="105" t="s">
        <v>879</v>
      </c>
      <c r="CS2" s="105" t="s">
        <v>880</v>
      </c>
      <c r="CT2" s="105" t="s">
        <v>881</v>
      </c>
      <c r="CU2" s="105" t="s">
        <v>882</v>
      </c>
      <c r="CV2" s="105" t="s">
        <v>883</v>
      </c>
      <c r="CW2" s="105" t="s">
        <v>884</v>
      </c>
      <c r="CX2" s="105" t="s">
        <v>885</v>
      </c>
      <c r="CY2" s="105" t="s">
        <v>886</v>
      </c>
      <c r="CZ2" s="105" t="s">
        <v>887</v>
      </c>
      <c r="DA2" s="105" t="s">
        <v>888</v>
      </c>
      <c r="DB2" s="105" t="s">
        <v>889</v>
      </c>
      <c r="DC2" s="105" t="s">
        <v>890</v>
      </c>
      <c r="DD2" s="105" t="s">
        <v>891</v>
      </c>
      <c r="DE2" s="105" t="s">
        <v>892</v>
      </c>
      <c r="DF2" s="105" t="s">
        <v>893</v>
      </c>
      <c r="DG2" s="105" t="s">
        <v>894</v>
      </c>
      <c r="DH2" s="105" t="s">
        <v>895</v>
      </c>
      <c r="DI2" s="105" t="s">
        <v>896</v>
      </c>
      <c r="DJ2" s="105" t="s">
        <v>897</v>
      </c>
      <c r="DK2" s="105" t="s">
        <v>898</v>
      </c>
      <c r="DL2" s="105" t="s">
        <v>899</v>
      </c>
      <c r="DM2" s="105" t="s">
        <v>900</v>
      </c>
      <c r="DN2" s="105" t="s">
        <v>901</v>
      </c>
      <c r="DO2" s="115" t="s">
        <v>902</v>
      </c>
      <c r="DP2" s="115" t="s">
        <v>903</v>
      </c>
      <c r="DQ2" s="115" t="s">
        <v>904</v>
      </c>
      <c r="DR2" s="115" t="s">
        <v>905</v>
      </c>
      <c r="DS2" s="115" t="s">
        <v>906</v>
      </c>
      <c r="DT2" s="115" t="s">
        <v>907</v>
      </c>
      <c r="DU2" s="115" t="s">
        <v>908</v>
      </c>
      <c r="DV2" s="115" t="s">
        <v>909</v>
      </c>
      <c r="DW2" s="115" t="s">
        <v>910</v>
      </c>
      <c r="DX2" s="100" t="s">
        <v>911</v>
      </c>
      <c r="DY2" s="100" t="s">
        <v>912</v>
      </c>
      <c r="EA2" s="100" t="s">
        <v>913</v>
      </c>
      <c r="EB2" s="100" t="s">
        <v>914</v>
      </c>
      <c r="EC2" s="100" t="s">
        <v>915</v>
      </c>
      <c r="ED2" s="100" t="s">
        <v>916</v>
      </c>
      <c r="EE2" s="100" t="s">
        <v>917</v>
      </c>
      <c r="EF2" s="100" t="s">
        <v>918</v>
      </c>
      <c r="EG2" s="100" t="s">
        <v>919</v>
      </c>
    </row>
    <row r="3" spans="1:137">
      <c r="A3" s="106" t="s">
        <v>111</v>
      </c>
      <c r="B3" s="107">
        <v>136501486.84999999</v>
      </c>
      <c r="C3" s="107">
        <v>8196794.4800000004</v>
      </c>
      <c r="D3" s="107">
        <v>-1561.17</v>
      </c>
      <c r="E3" s="107">
        <v>996208.51</v>
      </c>
      <c r="F3" s="107">
        <v>2477311</v>
      </c>
      <c r="G3" s="107">
        <v>2914460.14</v>
      </c>
      <c r="H3" s="107">
        <v>846353</v>
      </c>
      <c r="I3" s="107">
        <v>1671046.81</v>
      </c>
      <c r="J3" s="107">
        <v>0</v>
      </c>
      <c r="K3" s="107">
        <v>431312.07</v>
      </c>
      <c r="L3" s="107">
        <v>1405763.26</v>
      </c>
      <c r="M3" s="107">
        <v>1779890.37</v>
      </c>
      <c r="N3" s="107">
        <v>1541721.83</v>
      </c>
      <c r="O3" s="107">
        <v>2851277.56</v>
      </c>
      <c r="P3" s="107">
        <v>2330540.5099999998</v>
      </c>
      <c r="Q3" s="107">
        <v>5063824.1399999997</v>
      </c>
      <c r="R3" s="107">
        <v>1546559.8</v>
      </c>
      <c r="S3" s="107">
        <v>545749.64</v>
      </c>
      <c r="T3" s="107">
        <v>0</v>
      </c>
      <c r="U3" s="107">
        <v>0</v>
      </c>
      <c r="V3" s="107">
        <v>90294.26</v>
      </c>
      <c r="W3" s="107">
        <v>0</v>
      </c>
      <c r="X3" s="107">
        <v>0</v>
      </c>
      <c r="Y3" s="107">
        <v>0</v>
      </c>
      <c r="Z3" s="107">
        <v>9423074.9000000004</v>
      </c>
      <c r="AA3" s="107">
        <v>19534499.210000001</v>
      </c>
      <c r="AB3" s="107">
        <v>5918024.8600000003</v>
      </c>
      <c r="AC3" s="107">
        <v>2043331.24</v>
      </c>
      <c r="AD3" s="107">
        <v>1659757</v>
      </c>
      <c r="AE3" s="107">
        <v>0</v>
      </c>
      <c r="AF3" s="107">
        <v>63235253.43</v>
      </c>
      <c r="AG3" s="107">
        <v>1017002.43</v>
      </c>
      <c r="AH3" s="107">
        <v>863206.38</v>
      </c>
      <c r="AI3" s="107">
        <v>1085091.6399999999</v>
      </c>
      <c r="AJ3" s="107">
        <v>2869052.47</v>
      </c>
      <c r="AK3" s="107">
        <v>1724428.11</v>
      </c>
      <c r="AL3" s="107">
        <v>1365204.6</v>
      </c>
      <c r="AM3" s="107">
        <v>499089.27</v>
      </c>
      <c r="AN3" s="107">
        <v>3419422.04</v>
      </c>
      <c r="AO3" s="107">
        <v>4984950.8600000003</v>
      </c>
      <c r="AP3" s="107">
        <v>5504301.3399999999</v>
      </c>
      <c r="AQ3" s="107">
        <v>2539344.8199999998</v>
      </c>
      <c r="AR3" s="107">
        <v>972150</v>
      </c>
      <c r="AS3" s="107">
        <v>1385535.22</v>
      </c>
      <c r="AT3" s="107">
        <v>728794.93</v>
      </c>
      <c r="AU3" s="107">
        <v>0</v>
      </c>
      <c r="AV3" s="107">
        <v>1206640.27</v>
      </c>
      <c r="AW3" s="107">
        <v>1754676.15</v>
      </c>
      <c r="AX3" s="107">
        <v>1954541.03</v>
      </c>
      <c r="AY3" s="107">
        <v>1002167.41</v>
      </c>
      <c r="AZ3" s="107">
        <v>1686987.24</v>
      </c>
      <c r="BA3" s="107">
        <v>356344</v>
      </c>
      <c r="BB3" s="107">
        <v>2603475.67</v>
      </c>
      <c r="BC3" s="107">
        <v>1475156.31</v>
      </c>
      <c r="BD3" s="107">
        <v>1836352.46</v>
      </c>
      <c r="BE3" s="107">
        <v>3735714.46</v>
      </c>
      <c r="BF3" s="107">
        <v>3224381.96</v>
      </c>
      <c r="BG3" s="107">
        <v>48497187.229999997</v>
      </c>
      <c r="BH3" s="107">
        <v>2133858.33</v>
      </c>
      <c r="BI3" s="107">
        <v>2154752.42</v>
      </c>
      <c r="BJ3" s="107">
        <v>2380649.69</v>
      </c>
      <c r="BK3" s="107">
        <v>1858849</v>
      </c>
      <c r="BL3" s="107">
        <v>1770653.98</v>
      </c>
      <c r="BM3" s="107">
        <v>1892257.75</v>
      </c>
      <c r="BN3" s="107">
        <v>826324.14</v>
      </c>
      <c r="BO3" s="107">
        <v>2050346.14</v>
      </c>
      <c r="BP3" s="107">
        <v>1091620.47</v>
      </c>
      <c r="BQ3" s="107">
        <v>1043910.58</v>
      </c>
      <c r="BR3" s="107">
        <v>2075843.06</v>
      </c>
      <c r="BS3" s="107">
        <v>1158171.79</v>
      </c>
      <c r="BT3" s="107">
        <v>1737685.51</v>
      </c>
      <c r="BU3" s="107">
        <v>908844.15</v>
      </c>
      <c r="BV3" s="107">
        <v>888041.39</v>
      </c>
      <c r="BW3" s="107">
        <v>982061.88</v>
      </c>
      <c r="BX3" s="107">
        <v>976216.76</v>
      </c>
      <c r="BY3" s="107">
        <v>1042460.35</v>
      </c>
      <c r="BZ3" s="107">
        <v>727385.5</v>
      </c>
      <c r="CA3" s="107">
        <v>716910.98</v>
      </c>
      <c r="CB3" s="107">
        <v>903701.7</v>
      </c>
      <c r="CC3" s="107">
        <v>1110129.8799999999</v>
      </c>
      <c r="CD3" s="107">
        <v>562428.84</v>
      </c>
      <c r="CE3" s="107">
        <v>527765.97</v>
      </c>
      <c r="CF3" s="107">
        <v>537732.32999999996</v>
      </c>
      <c r="CG3" s="107">
        <v>542725.82999999996</v>
      </c>
      <c r="CH3" s="107">
        <v>522139.62</v>
      </c>
      <c r="CI3" s="107">
        <v>625368.01</v>
      </c>
      <c r="CJ3" s="107">
        <v>461901.8</v>
      </c>
      <c r="CK3" s="107">
        <v>812660.43</v>
      </c>
      <c r="CL3" s="107">
        <v>331553.87</v>
      </c>
      <c r="CM3" s="107">
        <v>486608.52</v>
      </c>
      <c r="CN3" s="107">
        <v>190413.99</v>
      </c>
      <c r="CO3" s="107">
        <v>302762.5</v>
      </c>
      <c r="CP3" s="107">
        <v>389965.39</v>
      </c>
      <c r="CQ3" s="107">
        <v>632276.73</v>
      </c>
      <c r="CR3" s="107">
        <v>706733.08</v>
      </c>
      <c r="CS3" s="107">
        <v>265358.87</v>
      </c>
      <c r="CT3" s="107">
        <v>274145.06</v>
      </c>
      <c r="CU3" s="107">
        <v>169090</v>
      </c>
      <c r="CV3" s="107">
        <v>345636.52</v>
      </c>
      <c r="CW3" s="107">
        <v>194074.4</v>
      </c>
      <c r="CX3" s="107">
        <v>306549.23</v>
      </c>
      <c r="CY3" s="107">
        <v>332682.09999999998</v>
      </c>
      <c r="CZ3" s="107">
        <v>445637.12</v>
      </c>
      <c r="DA3" s="107">
        <v>339336.41</v>
      </c>
      <c r="DB3" s="107">
        <v>418350.53</v>
      </c>
      <c r="DC3" s="107">
        <v>415173.84</v>
      </c>
      <c r="DD3" s="107">
        <v>456103.72</v>
      </c>
      <c r="DE3" s="107">
        <v>249885.82</v>
      </c>
      <c r="DF3" s="107">
        <v>353156.03</v>
      </c>
      <c r="DG3" s="107">
        <v>288675.03999999998</v>
      </c>
      <c r="DH3" s="107">
        <v>282682.81</v>
      </c>
      <c r="DI3" s="107">
        <v>301018.27</v>
      </c>
      <c r="DJ3" s="107">
        <v>272972.92</v>
      </c>
      <c r="DK3" s="107">
        <v>251496.19</v>
      </c>
      <c r="DL3" s="107">
        <v>360484.9</v>
      </c>
      <c r="DM3" s="107">
        <v>254146.2</v>
      </c>
      <c r="DN3" s="107">
        <v>392593.01</v>
      </c>
      <c r="DO3" s="107">
        <v>380619.15</v>
      </c>
      <c r="DP3" s="107">
        <v>714124.76</v>
      </c>
      <c r="DQ3" s="107">
        <v>599525.13</v>
      </c>
      <c r="DR3" s="107">
        <v>401633.92</v>
      </c>
      <c r="DS3" s="107">
        <v>284376.17</v>
      </c>
      <c r="DT3" s="107">
        <v>538279.99</v>
      </c>
      <c r="DU3" s="107">
        <v>373187.65</v>
      </c>
      <c r="DV3" s="107">
        <v>44381.38</v>
      </c>
      <c r="DW3" s="107">
        <v>28680</v>
      </c>
      <c r="DX3" s="107">
        <v>22409</v>
      </c>
      <c r="DY3" s="107">
        <v>77008.73</v>
      </c>
      <c r="DZ3" s="107"/>
      <c r="EA3" s="100">
        <f t="shared" ref="EA3:EA34" si="0">SUM(C3:AF3)-B3</f>
        <v>0</v>
      </c>
      <c r="EB3" s="100">
        <f t="shared" ref="EB3:EB34" si="1">SUM(BB3:BF3)-AF3</f>
        <v>-50360172.57</v>
      </c>
      <c r="EC3" s="100">
        <f t="shared" ref="EC3:EC34" si="2">SUM(BG3:DW3)-BF3</f>
        <v>93670574.770000055</v>
      </c>
      <c r="ED3" s="100">
        <f t="shared" ref="ED3:ED34" si="3">SUM(AG3:AM3)-X3</f>
        <v>9423074.9000000004</v>
      </c>
      <c r="EE3" s="100">
        <f t="shared" ref="EE3:EE34" si="4">AB3-AZ3-BA3</f>
        <v>3874693.62</v>
      </c>
      <c r="EF3" s="100">
        <f t="shared" ref="EF3:EF34" si="5">SUM(AN3:AU3)-Y3</f>
        <v>19534499.210000001</v>
      </c>
      <c r="EG3" s="100">
        <f t="shared" ref="EG3:EG34" si="6">SUM(AV3:AY3)-Z3</f>
        <v>-3505050.04</v>
      </c>
    </row>
    <row r="4" spans="1:137">
      <c r="A4" s="106" t="s">
        <v>112</v>
      </c>
      <c r="B4" s="107">
        <v>2232388.89</v>
      </c>
      <c r="C4" s="107">
        <v>61630.94</v>
      </c>
      <c r="D4" s="107">
        <v>0</v>
      </c>
      <c r="E4" s="107">
        <v>16720</v>
      </c>
      <c r="F4" s="107">
        <v>29636.23</v>
      </c>
      <c r="G4" s="107">
        <v>104954.95</v>
      </c>
      <c r="H4" s="107">
        <v>10495</v>
      </c>
      <c r="I4" s="107">
        <v>33520</v>
      </c>
      <c r="J4" s="107">
        <v>0</v>
      </c>
      <c r="K4" s="107">
        <v>6590.35</v>
      </c>
      <c r="L4" s="107">
        <v>54350.63</v>
      </c>
      <c r="M4" s="107">
        <v>39505</v>
      </c>
      <c r="N4" s="107">
        <v>41975.75</v>
      </c>
      <c r="O4" s="107">
        <v>72684.67</v>
      </c>
      <c r="P4" s="107">
        <v>47285</v>
      </c>
      <c r="Q4" s="107">
        <v>51518.62</v>
      </c>
      <c r="R4" s="107">
        <v>30493.68</v>
      </c>
      <c r="S4" s="107">
        <v>15350</v>
      </c>
      <c r="T4" s="107">
        <v>0</v>
      </c>
      <c r="U4" s="107">
        <v>1435</v>
      </c>
      <c r="V4" s="107">
        <v>4369.49</v>
      </c>
      <c r="W4" s="107">
        <v>0</v>
      </c>
      <c r="X4" s="107">
        <v>0</v>
      </c>
      <c r="Y4" s="107">
        <v>0</v>
      </c>
      <c r="Z4" s="107">
        <v>29526.84</v>
      </c>
      <c r="AA4" s="107">
        <v>352280.01</v>
      </c>
      <c r="AB4" s="107">
        <v>112119.06</v>
      </c>
      <c r="AC4" s="107">
        <v>12444.66</v>
      </c>
      <c r="AD4" s="107">
        <v>14989.84</v>
      </c>
      <c r="AE4" s="107">
        <v>0</v>
      </c>
      <c r="AF4" s="107">
        <v>1088513.17</v>
      </c>
      <c r="AG4" s="107">
        <v>4040</v>
      </c>
      <c r="AH4" s="107">
        <v>5181.6000000000004</v>
      </c>
      <c r="AI4" s="107">
        <v>2607.77</v>
      </c>
      <c r="AJ4" s="107">
        <v>10115</v>
      </c>
      <c r="AK4" s="107">
        <v>-878.78</v>
      </c>
      <c r="AL4" s="107">
        <v>5075</v>
      </c>
      <c r="AM4" s="107">
        <v>3386.25</v>
      </c>
      <c r="AN4" s="107">
        <v>109239.89</v>
      </c>
      <c r="AO4" s="107">
        <v>145675.78</v>
      </c>
      <c r="AP4" s="107">
        <v>46285</v>
      </c>
      <c r="AQ4" s="107">
        <v>21622.42</v>
      </c>
      <c r="AR4" s="107">
        <v>22050.77</v>
      </c>
      <c r="AS4" s="107">
        <v>5981.15</v>
      </c>
      <c r="AT4" s="107">
        <v>1425</v>
      </c>
      <c r="AU4" s="107">
        <v>0</v>
      </c>
      <c r="AV4" s="107">
        <v>4480.7700000000004</v>
      </c>
      <c r="AW4" s="107">
        <v>46357.42</v>
      </c>
      <c r="AX4" s="107">
        <v>56299.62</v>
      </c>
      <c r="AY4" s="107">
        <v>4981.25</v>
      </c>
      <c r="AZ4" s="107">
        <v>8919.66</v>
      </c>
      <c r="BA4" s="107">
        <v>3525</v>
      </c>
      <c r="BB4" s="107">
        <v>63580</v>
      </c>
      <c r="BC4" s="107">
        <v>35710</v>
      </c>
      <c r="BD4" s="107">
        <v>27173.97</v>
      </c>
      <c r="BE4" s="107">
        <v>74390.960000000006</v>
      </c>
      <c r="BF4" s="107">
        <v>13090</v>
      </c>
      <c r="BG4" s="107">
        <v>834119.27</v>
      </c>
      <c r="BH4" s="107">
        <v>36782.75</v>
      </c>
      <c r="BI4" s="107">
        <v>33827.93</v>
      </c>
      <c r="BJ4" s="107">
        <v>33049.57</v>
      </c>
      <c r="BK4" s="107">
        <v>43835</v>
      </c>
      <c r="BL4" s="107">
        <v>23260.16</v>
      </c>
      <c r="BM4" s="107">
        <v>39985</v>
      </c>
      <c r="BN4" s="107">
        <v>13244.67</v>
      </c>
      <c r="BO4" s="107">
        <v>64825</v>
      </c>
      <c r="BP4" s="107">
        <v>5735</v>
      </c>
      <c r="BQ4" s="107">
        <v>8145</v>
      </c>
      <c r="BR4" s="107">
        <v>26085.7</v>
      </c>
      <c r="BS4" s="107">
        <v>19195</v>
      </c>
      <c r="BT4" s="107">
        <v>41410.589999999997</v>
      </c>
      <c r="BU4" s="107">
        <v>18470</v>
      </c>
      <c r="BV4" s="107">
        <v>15921.71</v>
      </c>
      <c r="BW4" s="107">
        <v>20198.96</v>
      </c>
      <c r="BX4" s="107">
        <v>18791.560000000001</v>
      </c>
      <c r="BY4" s="107">
        <v>20124.73</v>
      </c>
      <c r="BZ4" s="107">
        <v>11495</v>
      </c>
      <c r="CA4" s="107">
        <v>12922.31</v>
      </c>
      <c r="CB4" s="107">
        <v>15190</v>
      </c>
      <c r="CC4" s="107">
        <v>20960</v>
      </c>
      <c r="CD4" s="107">
        <v>6046.46</v>
      </c>
      <c r="CE4" s="107">
        <v>10060.89</v>
      </c>
      <c r="CF4" s="107">
        <v>8950</v>
      </c>
      <c r="CG4" s="107">
        <v>8022.65</v>
      </c>
      <c r="CH4" s="107">
        <v>11190</v>
      </c>
      <c r="CI4" s="107">
        <v>17014.79</v>
      </c>
      <c r="CJ4" s="107">
        <v>11139.95</v>
      </c>
      <c r="CK4" s="107">
        <v>27550</v>
      </c>
      <c r="CL4" s="107">
        <v>9206.81</v>
      </c>
      <c r="CM4" s="107">
        <v>6779.79</v>
      </c>
      <c r="CN4" s="107">
        <v>4640</v>
      </c>
      <c r="CO4" s="107">
        <v>9440</v>
      </c>
      <c r="CP4" s="107">
        <v>5706.14</v>
      </c>
      <c r="CQ4" s="107">
        <v>5471.51</v>
      </c>
      <c r="CR4" s="107">
        <v>7153.4</v>
      </c>
      <c r="CS4" s="107">
        <v>3830</v>
      </c>
      <c r="CT4" s="107">
        <v>4010.52</v>
      </c>
      <c r="CU4" s="107">
        <v>1760</v>
      </c>
      <c r="CV4" s="107">
        <v>4903.74</v>
      </c>
      <c r="CW4" s="107">
        <v>1760</v>
      </c>
      <c r="CX4" s="107">
        <v>5506.56</v>
      </c>
      <c r="CY4" s="107">
        <v>3692.67</v>
      </c>
      <c r="CZ4" s="107">
        <v>6889.89</v>
      </c>
      <c r="DA4" s="107">
        <v>4418.63</v>
      </c>
      <c r="DB4" s="107">
        <v>6394.91</v>
      </c>
      <c r="DC4" s="107">
        <v>6265.74</v>
      </c>
      <c r="DD4" s="107">
        <v>5608.06</v>
      </c>
      <c r="DE4" s="107">
        <v>1120</v>
      </c>
      <c r="DF4" s="107">
        <v>4454.84</v>
      </c>
      <c r="DG4" s="107">
        <v>2715</v>
      </c>
      <c r="DH4" s="107">
        <v>2545</v>
      </c>
      <c r="DI4" s="107">
        <v>8545</v>
      </c>
      <c r="DJ4" s="107">
        <v>3218.28</v>
      </c>
      <c r="DK4" s="107">
        <v>3249.39</v>
      </c>
      <c r="DL4" s="107">
        <v>5391.05</v>
      </c>
      <c r="DM4" s="107">
        <v>2715</v>
      </c>
      <c r="DN4" s="107">
        <v>4970.74</v>
      </c>
      <c r="DO4" s="107">
        <v>4650</v>
      </c>
      <c r="DP4" s="107">
        <v>17436.259999999998</v>
      </c>
      <c r="DQ4" s="107">
        <v>7670</v>
      </c>
      <c r="DR4" s="107">
        <v>4486.51</v>
      </c>
      <c r="DS4" s="107">
        <v>3400.35</v>
      </c>
      <c r="DT4" s="107">
        <v>1765</v>
      </c>
      <c r="DU4" s="107">
        <v>5482.7</v>
      </c>
      <c r="DV4" s="107">
        <v>1675.4</v>
      </c>
      <c r="DW4" s="107">
        <v>0</v>
      </c>
      <c r="DX4" s="107">
        <v>0</v>
      </c>
      <c r="DY4" s="107">
        <v>1760</v>
      </c>
      <c r="DZ4" s="107"/>
      <c r="EA4" s="100">
        <f t="shared" si="0"/>
        <v>0</v>
      </c>
      <c r="EB4" s="100">
        <f t="shared" si="1"/>
        <v>-874568.24</v>
      </c>
      <c r="EC4" s="100">
        <f t="shared" si="2"/>
        <v>1653388.5399999996</v>
      </c>
      <c r="ED4" s="100">
        <f t="shared" si="3"/>
        <v>29526.840000000004</v>
      </c>
      <c r="EE4" s="100">
        <f t="shared" si="4"/>
        <v>99674.4</v>
      </c>
      <c r="EF4" s="100">
        <f t="shared" si="5"/>
        <v>352280.01</v>
      </c>
      <c r="EG4" s="100">
        <f t="shared" si="6"/>
        <v>82592.22</v>
      </c>
    </row>
    <row r="5" spans="1:137">
      <c r="A5" s="106" t="s">
        <v>113</v>
      </c>
      <c r="B5" s="107">
        <v>3710568.88</v>
      </c>
      <c r="C5" s="107">
        <v>164279.78</v>
      </c>
      <c r="D5" s="107">
        <v>-66006</v>
      </c>
      <c r="E5" s="107">
        <v>20553.37</v>
      </c>
      <c r="F5" s="107">
        <v>50997.82</v>
      </c>
      <c r="G5" s="107">
        <v>60098.400000000001</v>
      </c>
      <c r="H5" s="107">
        <v>17379.46</v>
      </c>
      <c r="I5" s="107">
        <v>34246.199999999997</v>
      </c>
      <c r="J5" s="107">
        <v>0</v>
      </c>
      <c r="K5" s="107">
        <v>8874.24</v>
      </c>
      <c r="L5" s="107">
        <v>28538.07</v>
      </c>
      <c r="M5" s="107">
        <v>36219.4</v>
      </c>
      <c r="N5" s="107">
        <v>31612.84</v>
      </c>
      <c r="O5" s="107">
        <v>58419.15</v>
      </c>
      <c r="P5" s="107">
        <v>52694.05</v>
      </c>
      <c r="Q5" s="107">
        <v>103627.74</v>
      </c>
      <c r="R5" s="107">
        <v>26750.36</v>
      </c>
      <c r="S5" s="107">
        <v>11089.02</v>
      </c>
      <c r="T5" s="107">
        <v>0</v>
      </c>
      <c r="U5" s="107">
        <v>0</v>
      </c>
      <c r="V5" s="107">
        <v>1805.89</v>
      </c>
      <c r="W5" s="107">
        <v>0</v>
      </c>
      <c r="X5" s="107">
        <v>0</v>
      </c>
      <c r="Y5" s="107">
        <v>0</v>
      </c>
      <c r="Z5" s="107">
        <v>188461.53</v>
      </c>
      <c r="AA5" s="107">
        <v>620050.71</v>
      </c>
      <c r="AB5" s="107">
        <v>135687.75</v>
      </c>
      <c r="AC5" s="107">
        <v>41610.44</v>
      </c>
      <c r="AD5" s="107">
        <v>34100.720000000001</v>
      </c>
      <c r="AE5" s="107">
        <v>0</v>
      </c>
      <c r="AF5" s="107">
        <v>2049477.94</v>
      </c>
      <c r="AG5" s="107">
        <v>20340.060000000001</v>
      </c>
      <c r="AH5" s="107">
        <v>17264.13</v>
      </c>
      <c r="AI5" s="107">
        <v>21701.85</v>
      </c>
      <c r="AJ5" s="107">
        <v>57381.04</v>
      </c>
      <c r="AK5" s="107">
        <v>34488.57</v>
      </c>
      <c r="AL5" s="107">
        <v>27304.09</v>
      </c>
      <c r="AM5" s="107">
        <v>9981.7900000000009</v>
      </c>
      <c r="AN5" s="107">
        <v>68388.44</v>
      </c>
      <c r="AO5" s="107">
        <v>272233.02</v>
      </c>
      <c r="AP5" s="107">
        <v>111397.8</v>
      </c>
      <c r="AQ5" s="107">
        <v>65917.56</v>
      </c>
      <c r="AR5" s="107">
        <v>20316.72</v>
      </c>
      <c r="AS5" s="107">
        <v>67221.27</v>
      </c>
      <c r="AT5" s="107">
        <v>14575.9</v>
      </c>
      <c r="AU5" s="107">
        <v>0</v>
      </c>
      <c r="AV5" s="107">
        <v>24593.55</v>
      </c>
      <c r="AW5" s="107">
        <v>36173.120000000003</v>
      </c>
      <c r="AX5" s="107">
        <v>39855.620000000003</v>
      </c>
      <c r="AY5" s="107">
        <v>35065.46</v>
      </c>
      <c r="AZ5" s="107">
        <v>34332.36</v>
      </c>
      <c r="BA5" s="107">
        <v>7278.08</v>
      </c>
      <c r="BB5" s="107">
        <v>53818.83</v>
      </c>
      <c r="BC5" s="107">
        <v>29641.46</v>
      </c>
      <c r="BD5" s="107">
        <v>41467.040000000001</v>
      </c>
      <c r="BE5" s="107">
        <v>78177.119999999995</v>
      </c>
      <c r="BF5" s="107">
        <v>85951.55</v>
      </c>
      <c r="BG5" s="107">
        <v>1719319.03</v>
      </c>
      <c r="BH5" s="107">
        <v>78704.95</v>
      </c>
      <c r="BI5" s="107">
        <v>105632.92</v>
      </c>
      <c r="BJ5" s="107">
        <v>91949.61</v>
      </c>
      <c r="BK5" s="107">
        <v>76939.070000000007</v>
      </c>
      <c r="BL5" s="107">
        <v>70410.960000000006</v>
      </c>
      <c r="BM5" s="107">
        <v>65156.75</v>
      </c>
      <c r="BN5" s="107">
        <v>28226.9</v>
      </c>
      <c r="BO5" s="107">
        <v>72618.33</v>
      </c>
      <c r="BP5" s="107">
        <v>35760.74</v>
      </c>
      <c r="BQ5" s="107">
        <v>27973.98</v>
      </c>
      <c r="BR5" s="107">
        <v>83715.72</v>
      </c>
      <c r="BS5" s="107">
        <v>36116.449999999997</v>
      </c>
      <c r="BT5" s="107">
        <v>62281.18</v>
      </c>
      <c r="BU5" s="107">
        <v>23232</v>
      </c>
      <c r="BV5" s="107">
        <v>24107.919999999998</v>
      </c>
      <c r="BW5" s="107">
        <v>31476.06</v>
      </c>
      <c r="BX5" s="107">
        <v>29417.66</v>
      </c>
      <c r="BY5" s="107">
        <v>33301.51</v>
      </c>
      <c r="BZ5" s="107">
        <v>20591.73</v>
      </c>
      <c r="CA5" s="107">
        <v>25048.54</v>
      </c>
      <c r="CB5" s="107">
        <v>27920.880000000001</v>
      </c>
      <c r="CC5" s="107">
        <v>31275.040000000001</v>
      </c>
      <c r="CD5" s="107">
        <v>30690.82</v>
      </c>
      <c r="CE5" s="107">
        <v>14301.98</v>
      </c>
      <c r="CF5" s="107">
        <v>22727.919999999998</v>
      </c>
      <c r="CG5" s="107">
        <v>21248.37</v>
      </c>
      <c r="CH5" s="107">
        <v>14810.01</v>
      </c>
      <c r="CI5" s="107">
        <v>19255.79</v>
      </c>
      <c r="CJ5" s="107">
        <v>13761.11</v>
      </c>
      <c r="CK5" s="107">
        <v>44083.25</v>
      </c>
      <c r="CL5" s="107">
        <v>8309.48</v>
      </c>
      <c r="CM5" s="107">
        <v>13889.39</v>
      </c>
      <c r="CN5" s="107">
        <v>5542.54</v>
      </c>
      <c r="CO5" s="107">
        <v>11869.39</v>
      </c>
      <c r="CP5" s="107">
        <v>10044.620000000001</v>
      </c>
      <c r="CQ5" s="107">
        <v>16191.07</v>
      </c>
      <c r="CR5" s="107">
        <v>33330</v>
      </c>
      <c r="CS5" s="107">
        <v>6910.65</v>
      </c>
      <c r="CT5" s="107">
        <v>6544.49</v>
      </c>
      <c r="CU5" s="107">
        <v>4346.79</v>
      </c>
      <c r="CV5" s="107">
        <v>8470.17</v>
      </c>
      <c r="CW5" s="107">
        <v>4889.93</v>
      </c>
      <c r="CX5" s="107">
        <v>6960.53</v>
      </c>
      <c r="CY5" s="107">
        <v>10038.870000000001</v>
      </c>
      <c r="CZ5" s="107">
        <v>12796.69</v>
      </c>
      <c r="DA5" s="107">
        <v>10009.39</v>
      </c>
      <c r="DB5" s="107">
        <v>9845.86</v>
      </c>
      <c r="DC5" s="107">
        <v>11451.08</v>
      </c>
      <c r="DD5" s="107">
        <v>11178.65</v>
      </c>
      <c r="DE5" s="107">
        <v>6244.68</v>
      </c>
      <c r="DF5" s="107">
        <v>16176.98</v>
      </c>
      <c r="DG5" s="107">
        <v>13969.61</v>
      </c>
      <c r="DH5" s="107">
        <v>21845.9</v>
      </c>
      <c r="DI5" s="107">
        <v>8618.7900000000009</v>
      </c>
      <c r="DJ5" s="107">
        <v>5929.38</v>
      </c>
      <c r="DK5" s="107">
        <v>5540.39</v>
      </c>
      <c r="DL5" s="107">
        <v>13603.79</v>
      </c>
      <c r="DM5" s="107">
        <v>5495.58</v>
      </c>
      <c r="DN5" s="107">
        <v>9940.26</v>
      </c>
      <c r="DO5" s="107">
        <v>12401.06</v>
      </c>
      <c r="DP5" s="107">
        <v>54332.2</v>
      </c>
      <c r="DQ5" s="107">
        <v>21196.080000000002</v>
      </c>
      <c r="DR5" s="107">
        <v>8998.6</v>
      </c>
      <c r="DS5" s="107">
        <v>7390.13</v>
      </c>
      <c r="DT5" s="107">
        <v>29287.21</v>
      </c>
      <c r="DU5" s="107">
        <v>8933.07</v>
      </c>
      <c r="DV5" s="107">
        <v>984</v>
      </c>
      <c r="DW5" s="107">
        <v>976.15</v>
      </c>
      <c r="DX5" s="107">
        <v>475.26</v>
      </c>
      <c r="DY5" s="107">
        <v>1622.17</v>
      </c>
      <c r="DZ5" s="107"/>
      <c r="EA5" s="100">
        <f t="shared" si="0"/>
        <v>0</v>
      </c>
      <c r="EB5" s="100">
        <f t="shared" si="1"/>
        <v>-1760421.94</v>
      </c>
      <c r="EC5" s="100">
        <f t="shared" si="2"/>
        <v>3350589.0800000005</v>
      </c>
      <c r="ED5" s="100">
        <f t="shared" si="3"/>
        <v>188461.53</v>
      </c>
      <c r="EE5" s="100">
        <f t="shared" si="4"/>
        <v>94077.31</v>
      </c>
      <c r="EF5" s="100">
        <f t="shared" si="5"/>
        <v>620050.71000000008</v>
      </c>
      <c r="EG5" s="100">
        <f t="shared" si="6"/>
        <v>-52773.78</v>
      </c>
    </row>
    <row r="6" spans="1:137">
      <c r="A6" s="106" t="s">
        <v>114</v>
      </c>
      <c r="B6" s="107">
        <v>633984.24</v>
      </c>
      <c r="C6" s="107">
        <v>0</v>
      </c>
      <c r="D6" s="107">
        <v>0</v>
      </c>
      <c r="E6" s="107">
        <v>0</v>
      </c>
      <c r="F6" s="107">
        <v>0</v>
      </c>
      <c r="G6" s="107">
        <v>0</v>
      </c>
      <c r="H6" s="107">
        <v>0</v>
      </c>
      <c r="I6" s="107">
        <v>1773.74</v>
      </c>
      <c r="J6" s="107">
        <v>0</v>
      </c>
      <c r="K6" s="107">
        <v>0</v>
      </c>
      <c r="L6" s="107">
        <v>0</v>
      </c>
      <c r="M6" s="107">
        <v>0</v>
      </c>
      <c r="N6" s="107">
        <v>0</v>
      </c>
      <c r="O6" s="107">
        <v>0</v>
      </c>
      <c r="P6" s="107">
        <v>0</v>
      </c>
      <c r="Q6" s="107">
        <v>0</v>
      </c>
      <c r="R6" s="107">
        <v>0</v>
      </c>
      <c r="S6" s="107">
        <v>0</v>
      </c>
      <c r="T6" s="107">
        <v>0</v>
      </c>
      <c r="U6" s="107">
        <v>0</v>
      </c>
      <c r="V6" s="107">
        <v>0</v>
      </c>
      <c r="W6" s="107">
        <v>0</v>
      </c>
      <c r="X6" s="107">
        <v>0</v>
      </c>
      <c r="Y6" s="107">
        <v>0</v>
      </c>
      <c r="Z6" s="107">
        <v>53519.48</v>
      </c>
      <c r="AA6" s="107">
        <v>117396.55</v>
      </c>
      <c r="AB6" s="107">
        <v>36451.74</v>
      </c>
      <c r="AC6" s="107">
        <v>6702.58</v>
      </c>
      <c r="AD6" s="107">
        <v>5951.42</v>
      </c>
      <c r="AE6" s="107">
        <v>0</v>
      </c>
      <c r="AF6" s="107">
        <v>412188.73</v>
      </c>
      <c r="AG6" s="107">
        <v>10616.66</v>
      </c>
      <c r="AH6" s="107">
        <v>4051.04</v>
      </c>
      <c r="AI6" s="107">
        <v>11408.56</v>
      </c>
      <c r="AJ6" s="107">
        <v>5337.13</v>
      </c>
      <c r="AK6" s="107">
        <v>0</v>
      </c>
      <c r="AL6" s="107">
        <v>3615.53</v>
      </c>
      <c r="AM6" s="107">
        <v>18490.560000000001</v>
      </c>
      <c r="AN6" s="107">
        <v>43164.3</v>
      </c>
      <c r="AO6" s="107">
        <v>33740.89</v>
      </c>
      <c r="AP6" s="107">
        <v>8786.07</v>
      </c>
      <c r="AQ6" s="107">
        <v>11449.09</v>
      </c>
      <c r="AR6" s="107">
        <v>10886.26</v>
      </c>
      <c r="AS6" s="107">
        <v>5027.83</v>
      </c>
      <c r="AT6" s="107">
        <v>4342.1099999999997</v>
      </c>
      <c r="AU6" s="107">
        <v>0</v>
      </c>
      <c r="AV6" s="107">
        <v>2793.62</v>
      </c>
      <c r="AW6" s="107">
        <v>22821.23</v>
      </c>
      <c r="AX6" s="107">
        <v>7721.89</v>
      </c>
      <c r="AY6" s="107">
        <v>3115</v>
      </c>
      <c r="AZ6" s="107">
        <v>6702.58</v>
      </c>
      <c r="BA6" s="107">
        <v>0</v>
      </c>
      <c r="BB6" s="107">
        <v>37065.339999999997</v>
      </c>
      <c r="BC6" s="107">
        <v>3909.4</v>
      </c>
      <c r="BD6" s="107">
        <v>11811.15</v>
      </c>
      <c r="BE6" s="107">
        <v>19390.53</v>
      </c>
      <c r="BF6" s="107">
        <v>1195.25</v>
      </c>
      <c r="BG6" s="107">
        <v>337794.56</v>
      </c>
      <c r="BH6" s="107">
        <v>15055.49</v>
      </c>
      <c r="BI6" s="107">
        <v>14878.46</v>
      </c>
      <c r="BJ6" s="107">
        <v>5956.96</v>
      </c>
      <c r="BK6" s="107">
        <v>0</v>
      </c>
      <c r="BL6" s="107">
        <v>29329.85</v>
      </c>
      <c r="BM6" s="107">
        <v>3275.35</v>
      </c>
      <c r="BN6" s="107">
        <v>8552</v>
      </c>
      <c r="BO6" s="107">
        <v>19313.599999999999</v>
      </c>
      <c r="BP6" s="107">
        <v>11122.34</v>
      </c>
      <c r="BQ6" s="107">
        <v>6854</v>
      </c>
      <c r="BR6" s="107">
        <v>7791.7</v>
      </c>
      <c r="BS6" s="107">
        <v>11370.42</v>
      </c>
      <c r="BT6" s="107">
        <v>2866.85</v>
      </c>
      <c r="BU6" s="107">
        <v>4937.67</v>
      </c>
      <c r="BV6" s="107">
        <v>1147</v>
      </c>
      <c r="BW6" s="107">
        <v>14283.93</v>
      </c>
      <c r="BX6" s="107">
        <v>27398.17</v>
      </c>
      <c r="BY6" s="107">
        <v>4382.0200000000004</v>
      </c>
      <c r="BZ6" s="107">
        <v>669</v>
      </c>
      <c r="CA6" s="107">
        <v>290</v>
      </c>
      <c r="CB6" s="107">
        <v>1753.94</v>
      </c>
      <c r="CC6" s="107">
        <v>2600</v>
      </c>
      <c r="CD6" s="107">
        <v>0</v>
      </c>
      <c r="CE6" s="107">
        <v>2653.44</v>
      </c>
      <c r="CF6" s="107">
        <v>12182.55</v>
      </c>
      <c r="CG6" s="107">
        <v>118.97</v>
      </c>
      <c r="CH6" s="107">
        <v>1854.3</v>
      </c>
      <c r="CI6" s="107">
        <v>1414</v>
      </c>
      <c r="CJ6" s="107">
        <v>376</v>
      </c>
      <c r="CK6" s="107">
        <v>0</v>
      </c>
      <c r="CL6" s="107">
        <v>0</v>
      </c>
      <c r="CM6" s="107">
        <v>0</v>
      </c>
      <c r="CN6" s="107">
        <v>1684</v>
      </c>
      <c r="CO6" s="107">
        <v>676</v>
      </c>
      <c r="CP6" s="107">
        <v>1158.8</v>
      </c>
      <c r="CQ6" s="107">
        <v>4985</v>
      </c>
      <c r="CR6" s="107">
        <v>5132.3599999999997</v>
      </c>
      <c r="CS6" s="107">
        <v>2387.85</v>
      </c>
      <c r="CT6" s="107">
        <v>6807.53</v>
      </c>
      <c r="CU6" s="107">
        <v>1808.5</v>
      </c>
      <c r="CV6" s="107">
        <v>29247.17</v>
      </c>
      <c r="CW6" s="107">
        <v>973.6</v>
      </c>
      <c r="CX6" s="107">
        <v>5345.32</v>
      </c>
      <c r="CY6" s="107">
        <v>7420</v>
      </c>
      <c r="CZ6" s="107">
        <v>837.67</v>
      </c>
      <c r="DA6" s="107">
        <v>1587</v>
      </c>
      <c r="DB6" s="107">
        <v>4474.41</v>
      </c>
      <c r="DC6" s="107">
        <v>1301.8</v>
      </c>
      <c r="DD6" s="107">
        <v>6636.36</v>
      </c>
      <c r="DE6" s="107">
        <v>1982.73</v>
      </c>
      <c r="DF6" s="107">
        <v>2207.87</v>
      </c>
      <c r="DG6" s="107">
        <v>602</v>
      </c>
      <c r="DH6" s="107">
        <v>1179</v>
      </c>
      <c r="DI6" s="107">
        <v>0</v>
      </c>
      <c r="DJ6" s="107">
        <v>0</v>
      </c>
      <c r="DK6" s="107">
        <v>1159</v>
      </c>
      <c r="DL6" s="107">
        <v>3892.92</v>
      </c>
      <c r="DM6" s="107">
        <v>659</v>
      </c>
      <c r="DN6" s="107">
        <v>1480</v>
      </c>
      <c r="DO6" s="107">
        <v>4936.01</v>
      </c>
      <c r="DP6" s="107">
        <v>8652.66</v>
      </c>
      <c r="DQ6" s="107">
        <v>102</v>
      </c>
      <c r="DR6" s="107">
        <v>6525</v>
      </c>
      <c r="DS6" s="107">
        <v>1618</v>
      </c>
      <c r="DT6" s="107">
        <v>5948.49</v>
      </c>
      <c r="DU6" s="107">
        <v>1173</v>
      </c>
      <c r="DV6" s="107">
        <v>0</v>
      </c>
      <c r="DW6" s="107">
        <v>0</v>
      </c>
      <c r="DX6" s="107">
        <v>785.5</v>
      </c>
      <c r="DY6" s="107">
        <v>0</v>
      </c>
      <c r="DZ6" s="107"/>
      <c r="EA6" s="100">
        <f t="shared" si="0"/>
        <v>0</v>
      </c>
      <c r="EB6" s="100">
        <f t="shared" si="1"/>
        <v>-338817.06</v>
      </c>
      <c r="EC6" s="100">
        <f t="shared" si="2"/>
        <v>673608.37</v>
      </c>
      <c r="ED6" s="100">
        <f t="shared" si="3"/>
        <v>53519.48000000001</v>
      </c>
      <c r="EE6" s="100">
        <f t="shared" si="4"/>
        <v>29749.159999999996</v>
      </c>
      <c r="EF6" s="100">
        <f t="shared" si="5"/>
        <v>117396.55</v>
      </c>
      <c r="EG6" s="100">
        <f t="shared" si="6"/>
        <v>-17067.740000000005</v>
      </c>
    </row>
    <row r="7" spans="1:137">
      <c r="A7" s="106" t="s">
        <v>115</v>
      </c>
      <c r="B7" s="107">
        <v>36544246.149999999</v>
      </c>
      <c r="C7" s="107">
        <v>862762.84</v>
      </c>
      <c r="D7" s="107">
        <v>358132.07</v>
      </c>
      <c r="E7" s="107">
        <v>243296.31</v>
      </c>
      <c r="F7" s="107">
        <v>577458.06000000006</v>
      </c>
      <c r="G7" s="107">
        <v>751327.03</v>
      </c>
      <c r="H7" s="107">
        <v>189867.81</v>
      </c>
      <c r="I7" s="107">
        <v>395957.42</v>
      </c>
      <c r="J7" s="107">
        <v>0</v>
      </c>
      <c r="K7" s="107">
        <v>123098.55</v>
      </c>
      <c r="L7" s="107">
        <v>398815.21</v>
      </c>
      <c r="M7" s="107">
        <v>458407.7</v>
      </c>
      <c r="N7" s="107">
        <v>379037.23</v>
      </c>
      <c r="O7" s="107">
        <v>737351.47</v>
      </c>
      <c r="P7" s="107">
        <v>577804.22</v>
      </c>
      <c r="Q7" s="107">
        <v>1405807.95</v>
      </c>
      <c r="R7" s="107">
        <v>370509.37</v>
      </c>
      <c r="S7" s="107">
        <v>149839.16</v>
      </c>
      <c r="T7" s="107">
        <v>-400.77</v>
      </c>
      <c r="U7" s="107">
        <v>0</v>
      </c>
      <c r="V7" s="107">
        <v>39513.86</v>
      </c>
      <c r="W7" s="107">
        <v>0</v>
      </c>
      <c r="X7" s="107">
        <v>11542.01</v>
      </c>
      <c r="Y7" s="107">
        <v>0</v>
      </c>
      <c r="Z7" s="107">
        <v>2196011.7799999998</v>
      </c>
      <c r="AA7" s="107">
        <v>4697398.2</v>
      </c>
      <c r="AB7" s="107">
        <v>1422779.2</v>
      </c>
      <c r="AC7" s="107">
        <v>284490.3</v>
      </c>
      <c r="AD7" s="107">
        <v>370313.67</v>
      </c>
      <c r="AE7" s="107">
        <v>0</v>
      </c>
      <c r="AF7" s="107">
        <v>19543125.5</v>
      </c>
      <c r="AG7" s="107">
        <v>306622.81</v>
      </c>
      <c r="AH7" s="107">
        <v>179173.57</v>
      </c>
      <c r="AI7" s="107">
        <v>291788.71000000002</v>
      </c>
      <c r="AJ7" s="107">
        <v>552198.78</v>
      </c>
      <c r="AK7" s="107">
        <v>422008.53</v>
      </c>
      <c r="AL7" s="107">
        <v>317135.49</v>
      </c>
      <c r="AM7" s="107">
        <v>127083.89</v>
      </c>
      <c r="AN7" s="107">
        <v>756486.03</v>
      </c>
      <c r="AO7" s="107">
        <v>1287794.82</v>
      </c>
      <c r="AP7" s="107">
        <v>1054085.44</v>
      </c>
      <c r="AQ7" s="107">
        <v>669581.11</v>
      </c>
      <c r="AR7" s="107">
        <v>242395.68</v>
      </c>
      <c r="AS7" s="107">
        <v>448989.49</v>
      </c>
      <c r="AT7" s="107">
        <v>238065.63</v>
      </c>
      <c r="AU7" s="107">
        <v>0</v>
      </c>
      <c r="AV7" s="107">
        <v>240654.97</v>
      </c>
      <c r="AW7" s="107">
        <v>469454.38</v>
      </c>
      <c r="AX7" s="107">
        <v>501958.35</v>
      </c>
      <c r="AY7" s="107">
        <v>210711.5</v>
      </c>
      <c r="AZ7" s="107">
        <v>196664.97</v>
      </c>
      <c r="BA7" s="107">
        <v>87825.33</v>
      </c>
      <c r="BB7" s="107">
        <v>684705.94</v>
      </c>
      <c r="BC7" s="107">
        <v>361053.84</v>
      </c>
      <c r="BD7" s="107">
        <v>455458.5</v>
      </c>
      <c r="BE7" s="107">
        <v>983221.63</v>
      </c>
      <c r="BF7" s="107">
        <v>1921391.14</v>
      </c>
      <c r="BG7" s="107">
        <v>14677597.949999999</v>
      </c>
      <c r="BH7" s="107">
        <v>624608.06999999995</v>
      </c>
      <c r="BI7" s="107">
        <v>580869.88</v>
      </c>
      <c r="BJ7" s="107">
        <v>627982.4</v>
      </c>
      <c r="BK7" s="107">
        <v>516968.26</v>
      </c>
      <c r="BL7" s="107">
        <v>604396.42000000004</v>
      </c>
      <c r="BM7" s="107">
        <v>584760.93000000005</v>
      </c>
      <c r="BN7" s="107">
        <v>206875.83</v>
      </c>
      <c r="BO7" s="107">
        <v>748359.62</v>
      </c>
      <c r="BP7" s="107">
        <v>297271.95</v>
      </c>
      <c r="BQ7" s="107">
        <v>277912.78999999998</v>
      </c>
      <c r="BR7" s="107">
        <v>752910.62</v>
      </c>
      <c r="BS7" s="107">
        <v>455947.27</v>
      </c>
      <c r="BT7" s="107">
        <v>461184.32</v>
      </c>
      <c r="BU7" s="107">
        <v>213581.8</v>
      </c>
      <c r="BV7" s="107">
        <v>270679.15000000002</v>
      </c>
      <c r="BW7" s="107">
        <v>293577.71000000002</v>
      </c>
      <c r="BX7" s="107">
        <v>262576.23</v>
      </c>
      <c r="BY7" s="107">
        <v>308764.19</v>
      </c>
      <c r="BZ7" s="107">
        <v>170673.76</v>
      </c>
      <c r="CA7" s="107">
        <v>178024.58</v>
      </c>
      <c r="CB7" s="107">
        <v>291023.28999999998</v>
      </c>
      <c r="CC7" s="107">
        <v>361234.12</v>
      </c>
      <c r="CD7" s="107">
        <v>156570.85999999999</v>
      </c>
      <c r="CE7" s="107">
        <v>128833.23</v>
      </c>
      <c r="CF7" s="107">
        <v>153822.23000000001</v>
      </c>
      <c r="CG7" s="107">
        <v>155200.85</v>
      </c>
      <c r="CH7" s="107">
        <v>150018.25</v>
      </c>
      <c r="CI7" s="107">
        <v>223814.03</v>
      </c>
      <c r="CJ7" s="107">
        <v>117696.62</v>
      </c>
      <c r="CK7" s="107">
        <v>224663.14</v>
      </c>
      <c r="CL7" s="107">
        <v>105204.53</v>
      </c>
      <c r="CM7" s="107">
        <v>119396.58</v>
      </c>
      <c r="CN7" s="107">
        <v>51861.01</v>
      </c>
      <c r="CO7" s="107">
        <v>103111.1</v>
      </c>
      <c r="CP7" s="107">
        <v>99338.13</v>
      </c>
      <c r="CQ7" s="107">
        <v>360865.15</v>
      </c>
      <c r="CR7" s="107">
        <v>196304.1</v>
      </c>
      <c r="CS7" s="107">
        <v>74641.179999999993</v>
      </c>
      <c r="CT7" s="107">
        <v>104831.85</v>
      </c>
      <c r="CU7" s="107">
        <v>34573.99</v>
      </c>
      <c r="CV7" s="107">
        <v>114997.36</v>
      </c>
      <c r="CW7" s="107">
        <v>44420.61</v>
      </c>
      <c r="CX7" s="107">
        <v>91093.51</v>
      </c>
      <c r="CY7" s="107">
        <v>85371.8</v>
      </c>
      <c r="CZ7" s="107">
        <v>182111</v>
      </c>
      <c r="DA7" s="107">
        <v>98330.53</v>
      </c>
      <c r="DB7" s="107">
        <v>172718.38</v>
      </c>
      <c r="DC7" s="107">
        <v>129776.35</v>
      </c>
      <c r="DD7" s="107">
        <v>150429.15</v>
      </c>
      <c r="DE7" s="107">
        <v>64904.28</v>
      </c>
      <c r="DF7" s="107">
        <v>138966.72</v>
      </c>
      <c r="DG7" s="107">
        <v>84995.5</v>
      </c>
      <c r="DH7" s="107">
        <v>103004.66</v>
      </c>
      <c r="DI7" s="107">
        <v>67152.5</v>
      </c>
      <c r="DJ7" s="107">
        <v>53943.03</v>
      </c>
      <c r="DK7" s="107">
        <v>83588.78</v>
      </c>
      <c r="DL7" s="107">
        <v>188485.62</v>
      </c>
      <c r="DM7" s="107">
        <v>73063.509999999995</v>
      </c>
      <c r="DN7" s="107">
        <v>85031.62</v>
      </c>
      <c r="DO7" s="107">
        <v>138084.29</v>
      </c>
      <c r="DP7" s="107">
        <v>177684.11</v>
      </c>
      <c r="DQ7" s="107">
        <v>151271.18</v>
      </c>
      <c r="DR7" s="107">
        <v>80730.13</v>
      </c>
      <c r="DS7" s="107">
        <v>107157.89</v>
      </c>
      <c r="DT7" s="107">
        <v>191448.71</v>
      </c>
      <c r="DU7" s="107">
        <v>126257.89</v>
      </c>
      <c r="DV7" s="107">
        <v>12751.72</v>
      </c>
      <c r="DW7" s="107">
        <v>9934.2900000000009</v>
      </c>
      <c r="DX7" s="107">
        <v>13400.93</v>
      </c>
      <c r="DY7" s="107">
        <v>5561.88</v>
      </c>
      <c r="DZ7" s="107"/>
      <c r="EA7" s="100">
        <f t="shared" si="0"/>
        <v>0</v>
      </c>
      <c r="EB7" s="100">
        <f t="shared" si="1"/>
        <v>-15137294.449999999</v>
      </c>
      <c r="EC7" s="100">
        <f t="shared" si="2"/>
        <v>27414841.950000014</v>
      </c>
      <c r="ED7" s="100">
        <f t="shared" si="3"/>
        <v>2184469.7700000005</v>
      </c>
      <c r="EE7" s="100">
        <f t="shared" si="4"/>
        <v>1138288.8999999999</v>
      </c>
      <c r="EF7" s="100">
        <f t="shared" si="5"/>
        <v>4697398.2</v>
      </c>
      <c r="EG7" s="100">
        <f t="shared" si="6"/>
        <v>-773232.57999999984</v>
      </c>
    </row>
    <row r="8" spans="1:137">
      <c r="A8" s="106" t="s">
        <v>116</v>
      </c>
      <c r="B8" s="107">
        <v>200000</v>
      </c>
      <c r="C8" s="107">
        <v>0</v>
      </c>
      <c r="D8" s="107">
        <v>0</v>
      </c>
      <c r="E8" s="107">
        <v>0</v>
      </c>
      <c r="F8" s="107">
        <v>0</v>
      </c>
      <c r="G8" s="107">
        <v>0</v>
      </c>
      <c r="H8" s="107">
        <v>0</v>
      </c>
      <c r="I8" s="107">
        <v>0</v>
      </c>
      <c r="J8" s="107">
        <v>0</v>
      </c>
      <c r="K8" s="107">
        <v>0</v>
      </c>
      <c r="L8" s="107">
        <v>0</v>
      </c>
      <c r="M8" s="107">
        <v>0</v>
      </c>
      <c r="N8" s="107">
        <v>0</v>
      </c>
      <c r="O8" s="107">
        <v>0</v>
      </c>
      <c r="P8" s="107">
        <v>0</v>
      </c>
      <c r="Q8" s="107">
        <v>0</v>
      </c>
      <c r="R8" s="107">
        <v>0</v>
      </c>
      <c r="S8" s="107">
        <v>0</v>
      </c>
      <c r="T8" s="107">
        <v>0</v>
      </c>
      <c r="U8" s="107">
        <v>0</v>
      </c>
      <c r="V8" s="107">
        <v>0</v>
      </c>
      <c r="W8" s="107">
        <v>0</v>
      </c>
      <c r="X8" s="107">
        <v>0</v>
      </c>
      <c r="Y8" s="107">
        <v>0</v>
      </c>
      <c r="Z8" s="107">
        <v>0</v>
      </c>
      <c r="AA8" s="107">
        <v>0</v>
      </c>
      <c r="AB8" s="107">
        <v>0</v>
      </c>
      <c r="AC8" s="107">
        <v>0</v>
      </c>
      <c r="AD8" s="107">
        <v>0</v>
      </c>
      <c r="AE8" s="107">
        <v>0</v>
      </c>
      <c r="AF8" s="107">
        <v>200000</v>
      </c>
      <c r="AG8" s="107">
        <v>0</v>
      </c>
      <c r="AH8" s="107">
        <v>0</v>
      </c>
      <c r="AI8" s="107">
        <v>0</v>
      </c>
      <c r="AJ8" s="107">
        <v>0</v>
      </c>
      <c r="AK8" s="107">
        <v>0</v>
      </c>
      <c r="AL8" s="107">
        <v>0</v>
      </c>
      <c r="AM8" s="107">
        <v>0</v>
      </c>
      <c r="AN8" s="107">
        <v>0</v>
      </c>
      <c r="AO8" s="107">
        <v>0</v>
      </c>
      <c r="AP8" s="107">
        <v>0</v>
      </c>
      <c r="AQ8" s="107">
        <v>0</v>
      </c>
      <c r="AR8" s="107">
        <v>0</v>
      </c>
      <c r="AS8" s="107">
        <v>0</v>
      </c>
      <c r="AT8" s="107">
        <v>0</v>
      </c>
      <c r="AU8" s="107">
        <v>0</v>
      </c>
      <c r="AV8" s="107">
        <v>0</v>
      </c>
      <c r="AW8" s="107">
        <v>0</v>
      </c>
      <c r="AX8" s="107">
        <v>0</v>
      </c>
      <c r="AY8" s="107">
        <v>0</v>
      </c>
      <c r="AZ8" s="107">
        <v>0</v>
      </c>
      <c r="BA8" s="107">
        <v>0</v>
      </c>
      <c r="BB8" s="107">
        <v>0</v>
      </c>
      <c r="BC8" s="107">
        <v>0</v>
      </c>
      <c r="BD8" s="107">
        <v>0</v>
      </c>
      <c r="BE8" s="107">
        <v>0</v>
      </c>
      <c r="BF8" s="107">
        <v>0</v>
      </c>
      <c r="BG8" s="107">
        <v>200000</v>
      </c>
      <c r="BH8" s="107">
        <v>0</v>
      </c>
      <c r="BI8" s="107">
        <v>0</v>
      </c>
      <c r="BJ8" s="107">
        <v>0</v>
      </c>
      <c r="BK8" s="107">
        <v>0</v>
      </c>
      <c r="BL8" s="107">
        <v>0</v>
      </c>
      <c r="BM8" s="107">
        <v>0</v>
      </c>
      <c r="BN8" s="107">
        <v>0</v>
      </c>
      <c r="BO8" s="107">
        <v>0</v>
      </c>
      <c r="BP8" s="107">
        <v>0</v>
      </c>
      <c r="BQ8" s="107">
        <v>0</v>
      </c>
      <c r="BR8" s="107">
        <v>0</v>
      </c>
      <c r="BS8" s="107">
        <v>0</v>
      </c>
      <c r="BT8" s="107">
        <v>0</v>
      </c>
      <c r="BU8" s="107">
        <v>200000</v>
      </c>
      <c r="BV8" s="107">
        <v>0</v>
      </c>
      <c r="BW8" s="107">
        <v>0</v>
      </c>
      <c r="BX8" s="107">
        <v>0</v>
      </c>
      <c r="BY8" s="107">
        <v>0</v>
      </c>
      <c r="BZ8" s="107">
        <v>0</v>
      </c>
      <c r="CA8" s="107">
        <v>0</v>
      </c>
      <c r="CB8" s="107">
        <v>0</v>
      </c>
      <c r="CC8" s="107">
        <v>0</v>
      </c>
      <c r="CD8" s="107">
        <v>0</v>
      </c>
      <c r="CE8" s="107">
        <v>0</v>
      </c>
      <c r="CF8" s="107">
        <v>0</v>
      </c>
      <c r="CG8" s="107">
        <v>0</v>
      </c>
      <c r="CH8" s="107">
        <v>0</v>
      </c>
      <c r="CI8" s="107">
        <v>0</v>
      </c>
      <c r="CJ8" s="107">
        <v>0</v>
      </c>
      <c r="CK8" s="107">
        <v>0</v>
      </c>
      <c r="CL8" s="107">
        <v>0</v>
      </c>
      <c r="CM8" s="107">
        <v>0</v>
      </c>
      <c r="CN8" s="107">
        <v>0</v>
      </c>
      <c r="CO8" s="107">
        <v>0</v>
      </c>
      <c r="CP8" s="107">
        <v>0</v>
      </c>
      <c r="CQ8" s="107">
        <v>0</v>
      </c>
      <c r="CR8" s="107">
        <v>0</v>
      </c>
      <c r="CS8" s="107">
        <v>0</v>
      </c>
      <c r="CT8" s="107">
        <v>0</v>
      </c>
      <c r="CU8" s="107">
        <v>0</v>
      </c>
      <c r="CV8" s="107">
        <v>0</v>
      </c>
      <c r="CW8" s="107">
        <v>0</v>
      </c>
      <c r="CX8" s="107">
        <v>0</v>
      </c>
      <c r="CY8" s="107">
        <v>0</v>
      </c>
      <c r="CZ8" s="107">
        <v>0</v>
      </c>
      <c r="DA8" s="107">
        <v>0</v>
      </c>
      <c r="DB8" s="107">
        <v>0</v>
      </c>
      <c r="DC8" s="107">
        <v>0</v>
      </c>
      <c r="DD8" s="107">
        <v>0</v>
      </c>
      <c r="DE8" s="107">
        <v>0</v>
      </c>
      <c r="DF8" s="107">
        <v>0</v>
      </c>
      <c r="DG8" s="107">
        <v>0</v>
      </c>
      <c r="DH8" s="107">
        <v>0</v>
      </c>
      <c r="DI8" s="107">
        <v>0</v>
      </c>
      <c r="DJ8" s="107">
        <v>0</v>
      </c>
      <c r="DK8" s="107">
        <v>0</v>
      </c>
      <c r="DL8" s="107">
        <v>0</v>
      </c>
      <c r="DM8" s="107">
        <v>0</v>
      </c>
      <c r="DN8" s="107">
        <v>0</v>
      </c>
      <c r="DO8" s="107">
        <v>0</v>
      </c>
      <c r="DP8" s="107">
        <v>0</v>
      </c>
      <c r="DQ8" s="107">
        <v>0</v>
      </c>
      <c r="DR8" s="107">
        <v>0</v>
      </c>
      <c r="DS8" s="107">
        <v>0</v>
      </c>
      <c r="DT8" s="107">
        <v>0</v>
      </c>
      <c r="DU8" s="107">
        <v>0</v>
      </c>
      <c r="DV8" s="107">
        <v>0</v>
      </c>
      <c r="DW8" s="107">
        <v>0</v>
      </c>
      <c r="DX8" s="107">
        <v>0</v>
      </c>
      <c r="DY8" s="107">
        <v>0</v>
      </c>
      <c r="DZ8" s="107"/>
      <c r="EA8" s="100">
        <f t="shared" si="0"/>
        <v>0</v>
      </c>
      <c r="EB8" s="100">
        <f t="shared" si="1"/>
        <v>-200000</v>
      </c>
      <c r="EC8" s="100">
        <f t="shared" si="2"/>
        <v>400000</v>
      </c>
      <c r="ED8" s="100">
        <f t="shared" si="3"/>
        <v>0</v>
      </c>
      <c r="EE8" s="100">
        <f t="shared" si="4"/>
        <v>0</v>
      </c>
      <c r="EF8" s="100">
        <f t="shared" si="5"/>
        <v>0</v>
      </c>
      <c r="EG8" s="100">
        <f t="shared" si="6"/>
        <v>0</v>
      </c>
    </row>
    <row r="9" spans="1:137">
      <c r="A9" s="106" t="s">
        <v>117</v>
      </c>
      <c r="B9" s="107">
        <v>371988.93</v>
      </c>
      <c r="C9" s="107">
        <v>0</v>
      </c>
      <c r="D9" s="107">
        <v>-65022.22</v>
      </c>
      <c r="E9" s="107">
        <v>3810.82</v>
      </c>
      <c r="F9" s="107">
        <v>5386.38</v>
      </c>
      <c r="G9" s="107">
        <v>2693.16</v>
      </c>
      <c r="H9" s="107">
        <v>0</v>
      </c>
      <c r="I9" s="107">
        <v>5386.32</v>
      </c>
      <c r="J9" s="107">
        <v>0</v>
      </c>
      <c r="K9" s="107">
        <v>-1575.5</v>
      </c>
      <c r="L9" s="107">
        <v>5386.32</v>
      </c>
      <c r="M9" s="107">
        <v>0</v>
      </c>
      <c r="N9" s="107">
        <v>-1575.5</v>
      </c>
      <c r="O9" s="107">
        <v>23780.62</v>
      </c>
      <c r="P9" s="107">
        <v>0</v>
      </c>
      <c r="Q9" s="107">
        <v>0</v>
      </c>
      <c r="R9" s="107">
        <v>2693.16</v>
      </c>
      <c r="S9" s="107">
        <v>5386.32</v>
      </c>
      <c r="T9" s="107">
        <v>0</v>
      </c>
      <c r="U9" s="107">
        <v>0</v>
      </c>
      <c r="V9" s="107">
        <v>0</v>
      </c>
      <c r="W9" s="107">
        <v>0</v>
      </c>
      <c r="X9" s="107">
        <v>0</v>
      </c>
      <c r="Y9" s="107">
        <v>0</v>
      </c>
      <c r="Z9" s="107">
        <v>7621.65</v>
      </c>
      <c r="AA9" s="107">
        <v>21319.07</v>
      </c>
      <c r="AB9" s="107">
        <v>-2491.1799999999998</v>
      </c>
      <c r="AC9" s="107">
        <v>8079.49</v>
      </c>
      <c r="AD9" s="107">
        <v>1747.86</v>
      </c>
      <c r="AE9" s="107">
        <v>0</v>
      </c>
      <c r="AF9" s="107">
        <v>349362.16</v>
      </c>
      <c r="AG9" s="107">
        <v>10772.65</v>
      </c>
      <c r="AH9" s="107">
        <v>0</v>
      </c>
      <c r="AI9" s="107">
        <v>0</v>
      </c>
      <c r="AJ9" s="107">
        <v>-1575.5</v>
      </c>
      <c r="AK9" s="107">
        <v>-1575.5</v>
      </c>
      <c r="AL9" s="107">
        <v>0</v>
      </c>
      <c r="AM9" s="107">
        <v>0</v>
      </c>
      <c r="AN9" s="107">
        <v>-1575.5</v>
      </c>
      <c r="AO9" s="107">
        <v>-3608.84</v>
      </c>
      <c r="AP9" s="107">
        <v>30284.61</v>
      </c>
      <c r="AQ9" s="107">
        <v>-1575.5</v>
      </c>
      <c r="AR9" s="107">
        <v>0</v>
      </c>
      <c r="AS9" s="107">
        <v>-2205.6999999999998</v>
      </c>
      <c r="AT9" s="107">
        <v>0</v>
      </c>
      <c r="AU9" s="107">
        <v>0</v>
      </c>
      <c r="AV9" s="107">
        <v>-3608.84</v>
      </c>
      <c r="AW9" s="107">
        <v>-1575.5</v>
      </c>
      <c r="AX9" s="107">
        <v>2693.16</v>
      </c>
      <c r="AY9" s="107">
        <v>0</v>
      </c>
      <c r="AZ9" s="107">
        <v>8079.49</v>
      </c>
      <c r="BA9" s="107">
        <v>0</v>
      </c>
      <c r="BB9" s="107">
        <v>2693.16</v>
      </c>
      <c r="BC9" s="107">
        <v>-3151</v>
      </c>
      <c r="BD9" s="107">
        <v>5386.32</v>
      </c>
      <c r="BE9" s="107">
        <v>13465.81</v>
      </c>
      <c r="BF9" s="107">
        <v>-3151</v>
      </c>
      <c r="BG9" s="107">
        <v>334118.87</v>
      </c>
      <c r="BH9" s="107">
        <v>4003.89</v>
      </c>
      <c r="BI9" s="107">
        <v>0</v>
      </c>
      <c r="BJ9" s="107">
        <v>13427.35</v>
      </c>
      <c r="BK9" s="107">
        <v>6353.85</v>
      </c>
      <c r="BL9" s="107">
        <v>-1858.5</v>
      </c>
      <c r="BM9" s="107">
        <v>21973.46</v>
      </c>
      <c r="BN9" s="107">
        <v>0</v>
      </c>
      <c r="BO9" s="107">
        <v>3176.92</v>
      </c>
      <c r="BP9" s="107">
        <v>0</v>
      </c>
      <c r="BQ9" s="107">
        <v>5926</v>
      </c>
      <c r="BR9" s="107">
        <v>168932.93</v>
      </c>
      <c r="BS9" s="107">
        <v>12707.69</v>
      </c>
      <c r="BT9" s="107">
        <v>6353.85</v>
      </c>
      <c r="BU9" s="107">
        <v>0</v>
      </c>
      <c r="BV9" s="107">
        <v>0</v>
      </c>
      <c r="BW9" s="107">
        <v>0</v>
      </c>
      <c r="BX9" s="107">
        <v>0</v>
      </c>
      <c r="BY9" s="107">
        <v>0</v>
      </c>
      <c r="BZ9" s="107">
        <v>0</v>
      </c>
      <c r="CA9" s="107">
        <v>0</v>
      </c>
      <c r="CB9" s="107">
        <v>0</v>
      </c>
      <c r="CC9" s="107">
        <v>0</v>
      </c>
      <c r="CD9" s="107">
        <v>0</v>
      </c>
      <c r="CE9" s="107">
        <v>1322.92</v>
      </c>
      <c r="CF9" s="107">
        <v>0</v>
      </c>
      <c r="CG9" s="107">
        <v>0</v>
      </c>
      <c r="CH9" s="107">
        <v>0</v>
      </c>
      <c r="CI9" s="107">
        <v>0</v>
      </c>
      <c r="CJ9" s="107">
        <v>0</v>
      </c>
      <c r="CK9" s="107">
        <v>-2969.1</v>
      </c>
      <c r="CL9" s="107">
        <v>0</v>
      </c>
      <c r="CM9" s="107">
        <v>0</v>
      </c>
      <c r="CN9" s="107">
        <v>0</v>
      </c>
      <c r="CO9" s="107">
        <v>3176.92</v>
      </c>
      <c r="CP9" s="107">
        <v>0</v>
      </c>
      <c r="CQ9" s="107">
        <v>9530.77</v>
      </c>
      <c r="CR9" s="107">
        <v>0</v>
      </c>
      <c r="CS9" s="107">
        <v>0</v>
      </c>
      <c r="CT9" s="107">
        <v>3176.92</v>
      </c>
      <c r="CU9" s="107">
        <v>3184.62</v>
      </c>
      <c r="CV9" s="107">
        <v>12707.69</v>
      </c>
      <c r="CW9" s="107">
        <v>3176.92</v>
      </c>
      <c r="CX9" s="107">
        <v>-1858.5</v>
      </c>
      <c r="CY9" s="107">
        <v>3176.92</v>
      </c>
      <c r="CZ9" s="107">
        <v>0</v>
      </c>
      <c r="DA9" s="107">
        <v>0</v>
      </c>
      <c r="DB9" s="107">
        <v>17203.04</v>
      </c>
      <c r="DC9" s="107">
        <v>0</v>
      </c>
      <c r="DD9" s="107">
        <v>0</v>
      </c>
      <c r="DE9" s="107">
        <v>0</v>
      </c>
      <c r="DF9" s="107">
        <v>25415.38</v>
      </c>
      <c r="DG9" s="107">
        <v>0</v>
      </c>
      <c r="DH9" s="107">
        <v>0</v>
      </c>
      <c r="DI9" s="107">
        <v>0</v>
      </c>
      <c r="DJ9" s="107">
        <v>0</v>
      </c>
      <c r="DK9" s="107">
        <v>9523.08</v>
      </c>
      <c r="DL9" s="107">
        <v>0</v>
      </c>
      <c r="DM9" s="107">
        <v>0</v>
      </c>
      <c r="DN9" s="107">
        <v>0</v>
      </c>
      <c r="DO9" s="107">
        <v>0</v>
      </c>
      <c r="DP9" s="107">
        <v>6353.85</v>
      </c>
      <c r="DQ9" s="107">
        <v>0</v>
      </c>
      <c r="DR9" s="107">
        <v>0</v>
      </c>
      <c r="DS9" s="107">
        <v>0</v>
      </c>
      <c r="DT9" s="107">
        <v>0</v>
      </c>
      <c r="DU9" s="107">
        <v>0</v>
      </c>
      <c r="DV9" s="107">
        <v>0</v>
      </c>
      <c r="DW9" s="107">
        <v>0</v>
      </c>
      <c r="DX9" s="107">
        <v>0</v>
      </c>
      <c r="DY9" s="107">
        <v>0</v>
      </c>
      <c r="DZ9" s="107"/>
      <c r="EA9" s="100">
        <f t="shared" si="0"/>
        <v>0</v>
      </c>
      <c r="EB9" s="100">
        <f t="shared" si="1"/>
        <v>-334118.87</v>
      </c>
      <c r="EC9" s="100">
        <f t="shared" si="2"/>
        <v>671388.74000000011</v>
      </c>
      <c r="ED9" s="100">
        <f t="shared" si="3"/>
        <v>7621.65</v>
      </c>
      <c r="EE9" s="100">
        <f t="shared" si="4"/>
        <v>-10570.67</v>
      </c>
      <c r="EF9" s="100">
        <f t="shared" si="5"/>
        <v>21319.07</v>
      </c>
      <c r="EG9" s="100">
        <f t="shared" si="6"/>
        <v>-10112.83</v>
      </c>
    </row>
    <row r="10" spans="1:137">
      <c r="A10" s="106" t="s">
        <v>118</v>
      </c>
      <c r="B10" s="107">
        <v>2283780.71</v>
      </c>
      <c r="C10" s="107">
        <v>17194.88</v>
      </c>
      <c r="D10" s="107">
        <v>0</v>
      </c>
      <c r="E10" s="107">
        <v>31460</v>
      </c>
      <c r="F10" s="107">
        <v>59870</v>
      </c>
      <c r="G10" s="107">
        <v>90460</v>
      </c>
      <c r="H10" s="107">
        <v>22620</v>
      </c>
      <c r="I10" s="107">
        <v>30050</v>
      </c>
      <c r="J10" s="107">
        <v>0</v>
      </c>
      <c r="K10" s="107">
        <v>12400</v>
      </c>
      <c r="L10" s="107">
        <v>21140</v>
      </c>
      <c r="M10" s="107">
        <v>31080</v>
      </c>
      <c r="N10" s="107">
        <v>38920</v>
      </c>
      <c r="O10" s="107">
        <v>70080</v>
      </c>
      <c r="P10" s="107">
        <v>66000</v>
      </c>
      <c r="Q10" s="107">
        <v>128775.87</v>
      </c>
      <c r="R10" s="107">
        <v>29120</v>
      </c>
      <c r="S10" s="107">
        <v>8700</v>
      </c>
      <c r="T10" s="107">
        <v>0</v>
      </c>
      <c r="U10" s="107">
        <v>0</v>
      </c>
      <c r="V10" s="107">
        <v>0</v>
      </c>
      <c r="W10" s="107">
        <v>0</v>
      </c>
      <c r="X10" s="107">
        <v>0</v>
      </c>
      <c r="Y10" s="107">
        <v>0</v>
      </c>
      <c r="Z10" s="107">
        <v>0</v>
      </c>
      <c r="AA10" s="107">
        <v>10987.59</v>
      </c>
      <c r="AB10" s="107">
        <v>132897.24</v>
      </c>
      <c r="AC10" s="107">
        <v>34020</v>
      </c>
      <c r="AD10" s="107">
        <v>24587.59</v>
      </c>
      <c r="AE10" s="107">
        <v>0</v>
      </c>
      <c r="AF10" s="107">
        <v>1423417.54</v>
      </c>
      <c r="AG10" s="107">
        <v>0</v>
      </c>
      <c r="AH10" s="107">
        <v>0</v>
      </c>
      <c r="AI10" s="107">
        <v>0</v>
      </c>
      <c r="AJ10" s="107">
        <v>0</v>
      </c>
      <c r="AK10" s="107">
        <v>0</v>
      </c>
      <c r="AL10" s="107">
        <v>0</v>
      </c>
      <c r="AM10" s="107">
        <v>0</v>
      </c>
      <c r="AN10" s="107">
        <v>0</v>
      </c>
      <c r="AO10" s="107">
        <v>0</v>
      </c>
      <c r="AP10" s="107">
        <v>8747.59</v>
      </c>
      <c r="AQ10" s="107">
        <v>0</v>
      </c>
      <c r="AR10" s="107">
        <v>2240</v>
      </c>
      <c r="AS10" s="107">
        <v>0</v>
      </c>
      <c r="AT10" s="107">
        <v>0</v>
      </c>
      <c r="AU10" s="107">
        <v>0</v>
      </c>
      <c r="AV10" s="107">
        <v>23037.24</v>
      </c>
      <c r="AW10" s="107">
        <v>53980</v>
      </c>
      <c r="AX10" s="107">
        <v>38240</v>
      </c>
      <c r="AY10" s="107">
        <v>17640</v>
      </c>
      <c r="AZ10" s="107">
        <v>26460</v>
      </c>
      <c r="BA10" s="107">
        <v>7560</v>
      </c>
      <c r="BB10" s="107">
        <v>66352.41</v>
      </c>
      <c r="BC10" s="107">
        <v>2780</v>
      </c>
      <c r="BD10" s="107">
        <v>60440</v>
      </c>
      <c r="BE10" s="107">
        <v>173140</v>
      </c>
      <c r="BF10" s="107">
        <v>111811.72</v>
      </c>
      <c r="BG10" s="107">
        <v>963733.41</v>
      </c>
      <c r="BH10" s="107">
        <v>28980</v>
      </c>
      <c r="BI10" s="107">
        <v>20580</v>
      </c>
      <c r="BJ10" s="107">
        <v>26460</v>
      </c>
      <c r="BK10" s="107">
        <v>26040</v>
      </c>
      <c r="BL10" s="107">
        <v>20580</v>
      </c>
      <c r="BM10" s="107">
        <v>25300</v>
      </c>
      <c r="BN10" s="107">
        <v>14280</v>
      </c>
      <c r="BO10" s="107">
        <v>22260</v>
      </c>
      <c r="BP10" s="107">
        <v>19180</v>
      </c>
      <c r="BQ10" s="107">
        <v>20160</v>
      </c>
      <c r="BR10" s="107">
        <v>31600</v>
      </c>
      <c r="BS10" s="107">
        <v>25200</v>
      </c>
      <c r="BT10" s="107">
        <v>27300</v>
      </c>
      <c r="BU10" s="107">
        <v>17500</v>
      </c>
      <c r="BV10" s="107">
        <v>15440</v>
      </c>
      <c r="BW10" s="107">
        <v>16800</v>
      </c>
      <c r="BX10" s="107">
        <v>20160</v>
      </c>
      <c r="BY10" s="107">
        <v>17640</v>
      </c>
      <c r="BZ10" s="107">
        <v>13860</v>
      </c>
      <c r="CA10" s="107">
        <v>14280</v>
      </c>
      <c r="CB10" s="107">
        <v>20160</v>
      </c>
      <c r="CC10" s="107">
        <v>20880</v>
      </c>
      <c r="CD10" s="107">
        <v>11040</v>
      </c>
      <c r="CE10" s="107">
        <v>9760</v>
      </c>
      <c r="CF10" s="107">
        <v>11340</v>
      </c>
      <c r="CG10" s="107">
        <v>11340</v>
      </c>
      <c r="CH10" s="107">
        <v>11340</v>
      </c>
      <c r="CI10" s="107">
        <v>11340</v>
      </c>
      <c r="CJ10" s="107">
        <v>11760</v>
      </c>
      <c r="CK10" s="107">
        <v>15220</v>
      </c>
      <c r="CL10" s="107">
        <v>11160</v>
      </c>
      <c r="CM10" s="107">
        <v>11340</v>
      </c>
      <c r="CN10" s="107">
        <v>5880</v>
      </c>
      <c r="CO10" s="107">
        <v>8820</v>
      </c>
      <c r="CP10" s="107">
        <v>11320</v>
      </c>
      <c r="CQ10" s="107">
        <v>18380</v>
      </c>
      <c r="CR10" s="107">
        <v>14120</v>
      </c>
      <c r="CS10" s="107">
        <v>11340</v>
      </c>
      <c r="CT10" s="107">
        <v>11460</v>
      </c>
      <c r="CU10" s="107">
        <v>8820</v>
      </c>
      <c r="CV10" s="107">
        <v>10880</v>
      </c>
      <c r="CW10" s="107">
        <v>8820</v>
      </c>
      <c r="CX10" s="107">
        <v>11340</v>
      </c>
      <c r="CY10" s="107">
        <v>8835.17</v>
      </c>
      <c r="CZ10" s="107">
        <v>11240</v>
      </c>
      <c r="DA10" s="107">
        <v>11520</v>
      </c>
      <c r="DB10" s="107">
        <v>12840</v>
      </c>
      <c r="DC10" s="107">
        <v>12700</v>
      </c>
      <c r="DD10" s="107">
        <v>11660</v>
      </c>
      <c r="DE10" s="107">
        <v>8820</v>
      </c>
      <c r="DF10" s="107">
        <v>11340</v>
      </c>
      <c r="DG10" s="107">
        <v>8820</v>
      </c>
      <c r="DH10" s="107">
        <v>11340</v>
      </c>
      <c r="DI10" s="107">
        <v>8820</v>
      </c>
      <c r="DJ10" s="107">
        <v>9797.24</v>
      </c>
      <c r="DK10" s="107">
        <v>8820</v>
      </c>
      <c r="DL10" s="107">
        <v>11760</v>
      </c>
      <c r="DM10" s="107">
        <v>8820</v>
      </c>
      <c r="DN10" s="107">
        <v>11340</v>
      </c>
      <c r="DO10" s="107">
        <v>10500</v>
      </c>
      <c r="DP10" s="107">
        <v>20160</v>
      </c>
      <c r="DQ10" s="107">
        <v>14700</v>
      </c>
      <c r="DR10" s="107">
        <v>8820</v>
      </c>
      <c r="DS10" s="107">
        <v>8560</v>
      </c>
      <c r="DT10" s="107">
        <v>11220</v>
      </c>
      <c r="DU10" s="107">
        <v>11000</v>
      </c>
      <c r="DV10" s="107">
        <v>1801</v>
      </c>
      <c r="DW10" s="107">
        <v>1680</v>
      </c>
      <c r="DX10" s="107">
        <v>1260</v>
      </c>
      <c r="DY10" s="107">
        <v>4100</v>
      </c>
      <c r="DZ10" s="107"/>
      <c r="EA10" s="100">
        <f t="shared" si="0"/>
        <v>0</v>
      </c>
      <c r="EB10" s="100">
        <f t="shared" si="1"/>
        <v>-1008893.41</v>
      </c>
      <c r="EC10" s="100">
        <f t="shared" si="2"/>
        <v>1810295.1</v>
      </c>
      <c r="ED10" s="100">
        <f t="shared" si="3"/>
        <v>0</v>
      </c>
      <c r="EE10" s="100">
        <f t="shared" si="4"/>
        <v>98877.239999999991</v>
      </c>
      <c r="EF10" s="100">
        <f t="shared" si="5"/>
        <v>10987.59</v>
      </c>
      <c r="EG10" s="100">
        <f t="shared" si="6"/>
        <v>132897.24</v>
      </c>
    </row>
    <row r="11" spans="1:137">
      <c r="A11" s="106" t="s">
        <v>119</v>
      </c>
      <c r="B11" s="107">
        <v>2533522.33</v>
      </c>
      <c r="C11" s="107">
        <v>0</v>
      </c>
      <c r="D11" s="107">
        <v>0</v>
      </c>
      <c r="E11" s="107">
        <v>0</v>
      </c>
      <c r="F11" s="107">
        <v>218732.43</v>
      </c>
      <c r="G11" s="107">
        <v>0</v>
      </c>
      <c r="H11" s="107">
        <v>0</v>
      </c>
      <c r="I11" s="107">
        <v>39547.42</v>
      </c>
      <c r="J11" s="107">
        <v>0</v>
      </c>
      <c r="K11" s="107">
        <v>4500</v>
      </c>
      <c r="L11" s="107">
        <v>0</v>
      </c>
      <c r="M11" s="107">
        <v>0</v>
      </c>
      <c r="N11" s="107">
        <v>0</v>
      </c>
      <c r="O11" s="107">
        <v>0</v>
      </c>
      <c r="P11" s="107">
        <v>0</v>
      </c>
      <c r="Q11" s="107">
        <v>708189.21</v>
      </c>
      <c r="R11" s="107">
        <v>0</v>
      </c>
      <c r="S11" s="107">
        <v>0</v>
      </c>
      <c r="T11" s="107">
        <v>0</v>
      </c>
      <c r="U11" s="107">
        <v>0</v>
      </c>
      <c r="V11" s="107">
        <v>0</v>
      </c>
      <c r="W11" s="107">
        <v>0</v>
      </c>
      <c r="X11" s="107">
        <v>0</v>
      </c>
      <c r="Y11" s="107">
        <v>0</v>
      </c>
      <c r="Z11" s="107">
        <v>277726.43</v>
      </c>
      <c r="AA11" s="107">
        <v>38712.6</v>
      </c>
      <c r="AB11" s="107">
        <v>0</v>
      </c>
      <c r="AC11" s="107">
        <v>0</v>
      </c>
      <c r="AD11" s="107">
        <v>0</v>
      </c>
      <c r="AE11" s="107">
        <v>0</v>
      </c>
      <c r="AF11" s="107">
        <v>1246114.24</v>
      </c>
      <c r="AG11" s="107">
        <v>277726.43</v>
      </c>
      <c r="AH11" s="107">
        <v>0</v>
      </c>
      <c r="AI11" s="107">
        <v>0</v>
      </c>
      <c r="AJ11" s="107">
        <v>0</v>
      </c>
      <c r="AK11" s="107">
        <v>0</v>
      </c>
      <c r="AL11" s="107">
        <v>0</v>
      </c>
      <c r="AM11" s="107">
        <v>0</v>
      </c>
      <c r="AN11" s="107">
        <v>38712.6</v>
      </c>
      <c r="AO11" s="107">
        <v>0</v>
      </c>
      <c r="AP11" s="107">
        <v>0</v>
      </c>
      <c r="AQ11" s="107">
        <v>0</v>
      </c>
      <c r="AR11" s="107">
        <v>0</v>
      </c>
      <c r="AS11" s="107">
        <v>0</v>
      </c>
      <c r="AT11" s="107">
        <v>0</v>
      </c>
      <c r="AU11" s="107">
        <v>0</v>
      </c>
      <c r="AV11" s="107">
        <v>0</v>
      </c>
      <c r="AW11" s="107">
        <v>0</v>
      </c>
      <c r="AX11" s="107">
        <v>0</v>
      </c>
      <c r="AY11" s="107">
        <v>0</v>
      </c>
      <c r="AZ11" s="107">
        <v>0</v>
      </c>
      <c r="BA11" s="107">
        <v>0</v>
      </c>
      <c r="BB11" s="107">
        <v>0</v>
      </c>
      <c r="BC11" s="107">
        <v>0</v>
      </c>
      <c r="BD11" s="107">
        <v>0</v>
      </c>
      <c r="BE11" s="107">
        <v>1246114.24</v>
      </c>
      <c r="BF11" s="107">
        <v>0</v>
      </c>
      <c r="BG11" s="107">
        <v>0</v>
      </c>
      <c r="BH11" s="107">
        <v>0</v>
      </c>
      <c r="BI11" s="107">
        <v>0</v>
      </c>
      <c r="BJ11" s="107">
        <v>0</v>
      </c>
      <c r="BK11" s="107">
        <v>0</v>
      </c>
      <c r="BL11" s="107">
        <v>0</v>
      </c>
      <c r="BM11" s="107">
        <v>0</v>
      </c>
      <c r="BN11" s="107">
        <v>0</v>
      </c>
      <c r="BO11" s="107">
        <v>0</v>
      </c>
      <c r="BP11" s="107">
        <v>0</v>
      </c>
      <c r="BQ11" s="107">
        <v>0</v>
      </c>
      <c r="BR11" s="107">
        <v>0</v>
      </c>
      <c r="BS11" s="107">
        <v>0</v>
      </c>
      <c r="BT11" s="107">
        <v>0</v>
      </c>
      <c r="BU11" s="107">
        <v>0</v>
      </c>
      <c r="BV11" s="107">
        <v>0</v>
      </c>
      <c r="BW11" s="107">
        <v>0</v>
      </c>
      <c r="BX11" s="107">
        <v>0</v>
      </c>
      <c r="BY11" s="107">
        <v>0</v>
      </c>
      <c r="BZ11" s="107">
        <v>0</v>
      </c>
      <c r="CA11" s="107">
        <v>0</v>
      </c>
      <c r="CB11" s="107">
        <v>0</v>
      </c>
      <c r="CC11" s="107">
        <v>0</v>
      </c>
      <c r="CD11" s="107">
        <v>0</v>
      </c>
      <c r="CE11" s="107">
        <v>0</v>
      </c>
      <c r="CF11" s="107">
        <v>0</v>
      </c>
      <c r="CG11" s="107">
        <v>0</v>
      </c>
      <c r="CH11" s="107">
        <v>0</v>
      </c>
      <c r="CI11" s="107">
        <v>0</v>
      </c>
      <c r="CJ11" s="107">
        <v>0</v>
      </c>
      <c r="CK11" s="107">
        <v>0</v>
      </c>
      <c r="CL11" s="107">
        <v>0</v>
      </c>
      <c r="CM11" s="107">
        <v>0</v>
      </c>
      <c r="CN11" s="107">
        <v>0</v>
      </c>
      <c r="CO11" s="107">
        <v>0</v>
      </c>
      <c r="CP11" s="107">
        <v>0</v>
      </c>
      <c r="CQ11" s="107">
        <v>0</v>
      </c>
      <c r="CR11" s="107">
        <v>0</v>
      </c>
      <c r="CS11" s="107">
        <v>0</v>
      </c>
      <c r="CT11" s="107">
        <v>0</v>
      </c>
      <c r="CU11" s="107">
        <v>0</v>
      </c>
      <c r="CV11" s="107">
        <v>0</v>
      </c>
      <c r="CW11" s="107">
        <v>0</v>
      </c>
      <c r="CX11" s="107">
        <v>0</v>
      </c>
      <c r="CY11" s="107">
        <v>0</v>
      </c>
      <c r="CZ11" s="107">
        <v>0</v>
      </c>
      <c r="DA11" s="107">
        <v>0</v>
      </c>
      <c r="DB11" s="107">
        <v>0</v>
      </c>
      <c r="DC11" s="107">
        <v>0</v>
      </c>
      <c r="DD11" s="107">
        <v>0</v>
      </c>
      <c r="DE11" s="107">
        <v>0</v>
      </c>
      <c r="DF11" s="107">
        <v>0</v>
      </c>
      <c r="DG11" s="107">
        <v>0</v>
      </c>
      <c r="DH11" s="107">
        <v>0</v>
      </c>
      <c r="DI11" s="107">
        <v>0</v>
      </c>
      <c r="DJ11" s="107">
        <v>0</v>
      </c>
      <c r="DK11" s="107">
        <v>0</v>
      </c>
      <c r="DL11" s="107">
        <v>0</v>
      </c>
      <c r="DM11" s="107">
        <v>0</v>
      </c>
      <c r="DN11" s="107">
        <v>0</v>
      </c>
      <c r="DO11" s="107">
        <v>0</v>
      </c>
      <c r="DP11" s="107">
        <v>0</v>
      </c>
      <c r="DQ11" s="107">
        <v>0</v>
      </c>
      <c r="DR11" s="107">
        <v>0</v>
      </c>
      <c r="DS11" s="107">
        <v>0</v>
      </c>
      <c r="DT11" s="107">
        <v>0</v>
      </c>
      <c r="DU11" s="107">
        <v>0</v>
      </c>
      <c r="DV11" s="107">
        <v>0</v>
      </c>
      <c r="DW11" s="107">
        <v>0</v>
      </c>
      <c r="DX11" s="107">
        <v>0</v>
      </c>
      <c r="DY11" s="107">
        <v>0</v>
      </c>
      <c r="DZ11" s="107"/>
      <c r="EA11" s="100">
        <f t="shared" si="0"/>
        <v>0</v>
      </c>
      <c r="EB11" s="100">
        <f t="shared" si="1"/>
        <v>0</v>
      </c>
      <c r="EC11" s="100">
        <f t="shared" si="2"/>
        <v>0</v>
      </c>
      <c r="ED11" s="100">
        <f t="shared" si="3"/>
        <v>277726.43</v>
      </c>
      <c r="EE11" s="100">
        <f t="shared" si="4"/>
        <v>0</v>
      </c>
      <c r="EF11" s="100">
        <f t="shared" si="5"/>
        <v>38712.6</v>
      </c>
      <c r="EG11" s="100">
        <f t="shared" si="6"/>
        <v>-277726.43</v>
      </c>
    </row>
    <row r="12" spans="1:137">
      <c r="A12" s="106" t="s">
        <v>120</v>
      </c>
      <c r="B12" s="107">
        <v>26402000</v>
      </c>
      <c r="C12" s="107">
        <v>0</v>
      </c>
      <c r="D12" s="107">
        <v>26382000</v>
      </c>
      <c r="E12" s="107">
        <v>0</v>
      </c>
      <c r="F12" s="107">
        <v>0</v>
      </c>
      <c r="G12" s="107">
        <v>0</v>
      </c>
      <c r="H12" s="107">
        <v>0</v>
      </c>
      <c r="I12" s="107">
        <v>0</v>
      </c>
      <c r="J12" s="107">
        <v>0</v>
      </c>
      <c r="K12" s="107">
        <v>0</v>
      </c>
      <c r="L12" s="107">
        <v>0</v>
      </c>
      <c r="M12" s="107">
        <v>0</v>
      </c>
      <c r="N12" s="107">
        <v>0</v>
      </c>
      <c r="O12" s="107">
        <v>0</v>
      </c>
      <c r="P12" s="107">
        <v>0</v>
      </c>
      <c r="Q12" s="107">
        <v>0</v>
      </c>
      <c r="R12" s="107">
        <v>0</v>
      </c>
      <c r="S12" s="107">
        <v>0</v>
      </c>
      <c r="T12" s="107">
        <v>0</v>
      </c>
      <c r="U12" s="107">
        <v>0</v>
      </c>
      <c r="V12" s="107">
        <v>0</v>
      </c>
      <c r="W12" s="107">
        <v>0</v>
      </c>
      <c r="X12" s="107">
        <v>0</v>
      </c>
      <c r="Y12" s="107">
        <v>0</v>
      </c>
      <c r="Z12" s="107">
        <v>0</v>
      </c>
      <c r="AA12" s="107">
        <v>20000</v>
      </c>
      <c r="AB12" s="107">
        <v>0</v>
      </c>
      <c r="AC12" s="107">
        <v>0</v>
      </c>
      <c r="AD12" s="107">
        <v>0</v>
      </c>
      <c r="AE12" s="107">
        <v>0</v>
      </c>
      <c r="AF12" s="107">
        <v>0</v>
      </c>
      <c r="AG12" s="107">
        <v>0</v>
      </c>
      <c r="AH12" s="107">
        <v>0</v>
      </c>
      <c r="AI12" s="107">
        <v>0</v>
      </c>
      <c r="AJ12" s="107">
        <v>0</v>
      </c>
      <c r="AK12" s="107">
        <v>0</v>
      </c>
      <c r="AL12" s="107">
        <v>0</v>
      </c>
      <c r="AM12" s="107">
        <v>0</v>
      </c>
      <c r="AN12" s="107">
        <v>0</v>
      </c>
      <c r="AO12" s="107">
        <v>0</v>
      </c>
      <c r="AP12" s="107">
        <v>20000</v>
      </c>
      <c r="AQ12" s="107">
        <v>0</v>
      </c>
      <c r="AR12" s="107">
        <v>0</v>
      </c>
      <c r="AS12" s="107">
        <v>0</v>
      </c>
      <c r="AT12" s="107">
        <v>0</v>
      </c>
      <c r="AU12" s="107">
        <v>0</v>
      </c>
      <c r="AV12" s="107">
        <v>0</v>
      </c>
      <c r="AW12" s="107">
        <v>0</v>
      </c>
      <c r="AX12" s="107">
        <v>0</v>
      </c>
      <c r="AY12" s="107">
        <v>0</v>
      </c>
      <c r="AZ12" s="107">
        <v>0</v>
      </c>
      <c r="BA12" s="107">
        <v>0</v>
      </c>
      <c r="BB12" s="107">
        <v>0</v>
      </c>
      <c r="BC12" s="107">
        <v>0</v>
      </c>
      <c r="BD12" s="107">
        <v>0</v>
      </c>
      <c r="BE12" s="107">
        <v>0</v>
      </c>
      <c r="BF12" s="107">
        <v>0</v>
      </c>
      <c r="BG12" s="107">
        <v>0</v>
      </c>
      <c r="BH12" s="107">
        <v>0</v>
      </c>
      <c r="BI12" s="107">
        <v>0</v>
      </c>
      <c r="BJ12" s="107">
        <v>0</v>
      </c>
      <c r="BK12" s="107">
        <v>0</v>
      </c>
      <c r="BL12" s="107">
        <v>0</v>
      </c>
      <c r="BM12" s="107">
        <v>0</v>
      </c>
      <c r="BN12" s="107">
        <v>0</v>
      </c>
      <c r="BO12" s="107">
        <v>0</v>
      </c>
      <c r="BP12" s="107">
        <v>0</v>
      </c>
      <c r="BQ12" s="107">
        <v>0</v>
      </c>
      <c r="BR12" s="107">
        <v>0</v>
      </c>
      <c r="BS12" s="107">
        <v>0</v>
      </c>
      <c r="BT12" s="107">
        <v>0</v>
      </c>
      <c r="BU12" s="107">
        <v>0</v>
      </c>
      <c r="BV12" s="107">
        <v>0</v>
      </c>
      <c r="BW12" s="107">
        <v>0</v>
      </c>
      <c r="BX12" s="107">
        <v>0</v>
      </c>
      <c r="BY12" s="107">
        <v>0</v>
      </c>
      <c r="BZ12" s="107">
        <v>0</v>
      </c>
      <c r="CA12" s="107">
        <v>0</v>
      </c>
      <c r="CB12" s="107">
        <v>0</v>
      </c>
      <c r="CC12" s="107">
        <v>0</v>
      </c>
      <c r="CD12" s="107">
        <v>0</v>
      </c>
      <c r="CE12" s="107">
        <v>0</v>
      </c>
      <c r="CF12" s="107">
        <v>0</v>
      </c>
      <c r="CG12" s="107">
        <v>0</v>
      </c>
      <c r="CH12" s="107">
        <v>0</v>
      </c>
      <c r="CI12" s="107">
        <v>0</v>
      </c>
      <c r="CJ12" s="107">
        <v>0</v>
      </c>
      <c r="CK12" s="107">
        <v>0</v>
      </c>
      <c r="CL12" s="107">
        <v>0</v>
      </c>
      <c r="CM12" s="107">
        <v>0</v>
      </c>
      <c r="CN12" s="107">
        <v>0</v>
      </c>
      <c r="CO12" s="107">
        <v>0</v>
      </c>
      <c r="CP12" s="107">
        <v>0</v>
      </c>
      <c r="CQ12" s="107">
        <v>0</v>
      </c>
      <c r="CR12" s="107">
        <v>0</v>
      </c>
      <c r="CS12" s="107">
        <v>0</v>
      </c>
      <c r="CT12" s="107">
        <v>0</v>
      </c>
      <c r="CU12" s="107">
        <v>0</v>
      </c>
      <c r="CV12" s="107">
        <v>0</v>
      </c>
      <c r="CW12" s="107">
        <v>0</v>
      </c>
      <c r="CX12" s="107">
        <v>0</v>
      </c>
      <c r="CY12" s="107">
        <v>0</v>
      </c>
      <c r="CZ12" s="107">
        <v>0</v>
      </c>
      <c r="DA12" s="107">
        <v>0</v>
      </c>
      <c r="DB12" s="107">
        <v>0</v>
      </c>
      <c r="DC12" s="107">
        <v>0</v>
      </c>
      <c r="DD12" s="107">
        <v>0</v>
      </c>
      <c r="DE12" s="107">
        <v>0</v>
      </c>
      <c r="DF12" s="107">
        <v>0</v>
      </c>
      <c r="DG12" s="107">
        <v>0</v>
      </c>
      <c r="DH12" s="107">
        <v>0</v>
      </c>
      <c r="DI12" s="107">
        <v>0</v>
      </c>
      <c r="DJ12" s="107">
        <v>0</v>
      </c>
      <c r="DK12" s="107">
        <v>0</v>
      </c>
      <c r="DL12" s="107">
        <v>0</v>
      </c>
      <c r="DM12" s="107">
        <v>0</v>
      </c>
      <c r="DN12" s="107">
        <v>0</v>
      </c>
      <c r="DO12" s="107">
        <v>0</v>
      </c>
      <c r="DP12" s="107">
        <v>0</v>
      </c>
      <c r="DQ12" s="107">
        <v>0</v>
      </c>
      <c r="DR12" s="107">
        <v>0</v>
      </c>
      <c r="DS12" s="107">
        <v>0</v>
      </c>
      <c r="DT12" s="107">
        <v>0</v>
      </c>
      <c r="DU12" s="107">
        <v>0</v>
      </c>
      <c r="DV12" s="107">
        <v>0</v>
      </c>
      <c r="DW12" s="107">
        <v>0</v>
      </c>
      <c r="DX12" s="107">
        <v>0</v>
      </c>
      <c r="DY12" s="107">
        <v>0</v>
      </c>
      <c r="DZ12" s="107"/>
      <c r="EA12" s="100">
        <f t="shared" si="0"/>
        <v>0</v>
      </c>
      <c r="EB12" s="100">
        <f t="shared" si="1"/>
        <v>0</v>
      </c>
      <c r="EC12" s="100">
        <f t="shared" si="2"/>
        <v>0</v>
      </c>
      <c r="ED12" s="100">
        <f t="shared" si="3"/>
        <v>0</v>
      </c>
      <c r="EE12" s="100">
        <f t="shared" si="4"/>
        <v>0</v>
      </c>
      <c r="EF12" s="100">
        <f t="shared" si="5"/>
        <v>20000</v>
      </c>
      <c r="EG12" s="100">
        <f t="shared" si="6"/>
        <v>0</v>
      </c>
    </row>
    <row r="13" spans="1:137" s="94" customFormat="1">
      <c r="A13" s="108" t="s">
        <v>121</v>
      </c>
      <c r="B13" s="107">
        <v>211413966.97999999</v>
      </c>
      <c r="C13" s="107">
        <v>9302662.9199999999</v>
      </c>
      <c r="D13" s="107">
        <v>26607542.68</v>
      </c>
      <c r="E13" s="107">
        <v>1312049.01</v>
      </c>
      <c r="F13" s="107">
        <v>3419391.92</v>
      </c>
      <c r="G13" s="107">
        <v>3923993.68</v>
      </c>
      <c r="H13" s="107">
        <v>1086715.27</v>
      </c>
      <c r="I13" s="107">
        <v>2211527.91</v>
      </c>
      <c r="J13" s="107">
        <v>0</v>
      </c>
      <c r="K13" s="107">
        <v>585199.71</v>
      </c>
      <c r="L13" s="107">
        <v>1913993.49</v>
      </c>
      <c r="M13" s="107">
        <v>2345102.4700000002</v>
      </c>
      <c r="N13" s="107">
        <v>2031692.15</v>
      </c>
      <c r="O13" s="107">
        <v>3813593.47</v>
      </c>
      <c r="P13" s="107">
        <v>3074323.78</v>
      </c>
      <c r="Q13" s="107">
        <v>7461743.5300000003</v>
      </c>
      <c r="R13" s="107">
        <v>2006126.37</v>
      </c>
      <c r="S13" s="107">
        <v>736114.14</v>
      </c>
      <c r="T13" s="107">
        <v>-400.77</v>
      </c>
      <c r="U13" s="107">
        <v>1435</v>
      </c>
      <c r="V13" s="107">
        <v>135983.5</v>
      </c>
      <c r="W13" s="107">
        <v>0</v>
      </c>
      <c r="X13" s="107">
        <v>11542.01</v>
      </c>
      <c r="Y13" s="107">
        <v>0</v>
      </c>
      <c r="Z13" s="107">
        <v>12175942.609999999</v>
      </c>
      <c r="AA13" s="107">
        <v>25412643.940000001</v>
      </c>
      <c r="AB13" s="107">
        <v>7755468.6699999999</v>
      </c>
      <c r="AC13" s="107">
        <v>2430678.71</v>
      </c>
      <c r="AD13" s="107">
        <v>2111448.1</v>
      </c>
      <c r="AE13" s="107">
        <v>0</v>
      </c>
      <c r="AF13" s="107">
        <v>89547452.709999993</v>
      </c>
      <c r="AG13" s="107">
        <v>1647121.04</v>
      </c>
      <c r="AH13" s="107">
        <v>1068876.72</v>
      </c>
      <c r="AI13" s="107">
        <v>1412598.53</v>
      </c>
      <c r="AJ13" s="107">
        <v>3492508.92</v>
      </c>
      <c r="AK13" s="107">
        <v>2178470.9300000002</v>
      </c>
      <c r="AL13" s="107">
        <v>1718334.71</v>
      </c>
      <c r="AM13" s="107">
        <v>658031.76</v>
      </c>
      <c r="AN13" s="107">
        <v>4433837.8</v>
      </c>
      <c r="AO13" s="107">
        <v>6720786.5300000003</v>
      </c>
      <c r="AP13" s="107">
        <v>6783887.8499999996</v>
      </c>
      <c r="AQ13" s="107">
        <v>3306339.5</v>
      </c>
      <c r="AR13" s="107">
        <v>1270039.43</v>
      </c>
      <c r="AS13" s="107">
        <v>1910549.26</v>
      </c>
      <c r="AT13" s="107">
        <v>987203.57</v>
      </c>
      <c r="AU13" s="107">
        <v>0</v>
      </c>
      <c r="AV13" s="107">
        <v>1498591.58</v>
      </c>
      <c r="AW13" s="107">
        <v>2381886.7999999998</v>
      </c>
      <c r="AX13" s="107">
        <v>2601309.67</v>
      </c>
      <c r="AY13" s="107">
        <v>1273680.6200000001</v>
      </c>
      <c r="AZ13" s="107">
        <v>1968146.3</v>
      </c>
      <c r="BA13" s="107">
        <v>462532.41</v>
      </c>
      <c r="BB13" s="107">
        <v>3511691.35</v>
      </c>
      <c r="BC13" s="107">
        <v>1905100.01</v>
      </c>
      <c r="BD13" s="107">
        <v>2438089.44</v>
      </c>
      <c r="BE13" s="107">
        <v>6323614.75</v>
      </c>
      <c r="BF13" s="107">
        <v>5354670.62</v>
      </c>
      <c r="BG13" s="107">
        <v>67563870.319999993</v>
      </c>
      <c r="BH13" s="107">
        <v>2921993.48</v>
      </c>
      <c r="BI13" s="107">
        <v>2910541.61</v>
      </c>
      <c r="BJ13" s="107">
        <v>3179475.58</v>
      </c>
      <c r="BK13" s="107">
        <v>2528985.1800000002</v>
      </c>
      <c r="BL13" s="107">
        <v>2516772.87</v>
      </c>
      <c r="BM13" s="107">
        <v>2632709.2400000002</v>
      </c>
      <c r="BN13" s="107">
        <v>1097503.54</v>
      </c>
      <c r="BO13" s="107">
        <v>2980899.61</v>
      </c>
      <c r="BP13" s="107">
        <v>1460690.5</v>
      </c>
      <c r="BQ13" s="107">
        <v>1390882.35</v>
      </c>
      <c r="BR13" s="107">
        <v>3146879.73</v>
      </c>
      <c r="BS13" s="107">
        <v>1718708.62</v>
      </c>
      <c r="BT13" s="107">
        <v>2339082.2999999998</v>
      </c>
      <c r="BU13" s="107">
        <v>1386565.62</v>
      </c>
      <c r="BV13" s="107">
        <v>1215337.17</v>
      </c>
      <c r="BW13" s="107">
        <v>1358398.54</v>
      </c>
      <c r="BX13" s="107">
        <v>1334560.3799999999</v>
      </c>
      <c r="BY13" s="107">
        <v>1426672.8</v>
      </c>
      <c r="BZ13" s="107">
        <v>944674.99</v>
      </c>
      <c r="CA13" s="107">
        <v>947476.41</v>
      </c>
      <c r="CB13" s="107">
        <v>1259749.81</v>
      </c>
      <c r="CC13" s="107">
        <v>1547079.04</v>
      </c>
      <c r="CD13" s="107">
        <v>766776.98</v>
      </c>
      <c r="CE13" s="107">
        <v>694698.43</v>
      </c>
      <c r="CF13" s="107">
        <v>746755.03</v>
      </c>
      <c r="CG13" s="107">
        <v>738656.67</v>
      </c>
      <c r="CH13" s="107">
        <v>711352.18</v>
      </c>
      <c r="CI13" s="107">
        <v>898206.62</v>
      </c>
      <c r="CJ13" s="107">
        <v>616635.48</v>
      </c>
      <c r="CK13" s="107">
        <v>1121207.72</v>
      </c>
      <c r="CL13" s="107">
        <v>465434.69</v>
      </c>
      <c r="CM13" s="107">
        <v>638014.28</v>
      </c>
      <c r="CN13" s="107">
        <v>260021.54</v>
      </c>
      <c r="CO13" s="107">
        <v>439855.91</v>
      </c>
      <c r="CP13" s="107">
        <v>517533.08</v>
      </c>
      <c r="CQ13" s="107">
        <v>1047700.23</v>
      </c>
      <c r="CR13" s="107">
        <v>962772.94</v>
      </c>
      <c r="CS13" s="107">
        <v>364468.55</v>
      </c>
      <c r="CT13" s="107">
        <v>410976.37</v>
      </c>
      <c r="CU13" s="107">
        <v>223583.9</v>
      </c>
      <c r="CV13" s="107">
        <v>526842.65</v>
      </c>
      <c r="CW13" s="107">
        <v>258115.46</v>
      </c>
      <c r="CX13" s="107">
        <v>424936.65</v>
      </c>
      <c r="CY13" s="107">
        <v>451217.53</v>
      </c>
      <c r="CZ13" s="107">
        <v>659512.37</v>
      </c>
      <c r="DA13" s="107">
        <v>465201.96</v>
      </c>
      <c r="DB13" s="107">
        <v>641827.13</v>
      </c>
      <c r="DC13" s="107">
        <v>576668.81000000006</v>
      </c>
      <c r="DD13" s="107">
        <v>641615.93999999994</v>
      </c>
      <c r="DE13" s="107">
        <v>332957.51</v>
      </c>
      <c r="DF13" s="107">
        <v>551717.81999999995</v>
      </c>
      <c r="DG13" s="107">
        <v>399777.15</v>
      </c>
      <c r="DH13" s="107">
        <v>422597.37</v>
      </c>
      <c r="DI13" s="107">
        <v>394154.56</v>
      </c>
      <c r="DJ13" s="107">
        <v>345860.85</v>
      </c>
      <c r="DK13" s="107">
        <v>363376.83</v>
      </c>
      <c r="DL13" s="107">
        <v>583618.28</v>
      </c>
      <c r="DM13" s="107">
        <v>344899.29</v>
      </c>
      <c r="DN13" s="107">
        <v>505355.63</v>
      </c>
      <c r="DO13" s="107">
        <v>551190.51</v>
      </c>
      <c r="DP13" s="107">
        <v>998743.84</v>
      </c>
      <c r="DQ13" s="107">
        <v>794464.39</v>
      </c>
      <c r="DR13" s="107">
        <v>511194.16</v>
      </c>
      <c r="DS13" s="107">
        <v>412502.54</v>
      </c>
      <c r="DT13" s="107">
        <v>777949.4</v>
      </c>
      <c r="DU13" s="107">
        <v>526034.31000000006</v>
      </c>
      <c r="DV13" s="107">
        <v>61593.5</v>
      </c>
      <c r="DW13" s="107">
        <v>41270.44</v>
      </c>
      <c r="DX13" s="118">
        <v>38330.69</v>
      </c>
      <c r="DY13" s="118">
        <v>90052.78</v>
      </c>
      <c r="DZ13" s="118"/>
      <c r="EA13" s="100">
        <f t="shared" si="0"/>
        <v>0</v>
      </c>
      <c r="EB13" s="100">
        <f t="shared" si="1"/>
        <v>-70014286.539999992</v>
      </c>
      <c r="EC13" s="100">
        <f t="shared" si="2"/>
        <v>129644686.55000007</v>
      </c>
      <c r="ED13" s="100">
        <f t="shared" si="3"/>
        <v>12164400.600000001</v>
      </c>
      <c r="EE13" s="100">
        <f t="shared" si="4"/>
        <v>5324789.96</v>
      </c>
      <c r="EF13" s="100">
        <f t="shared" si="5"/>
        <v>25412643.940000001</v>
      </c>
      <c r="EG13" s="100">
        <f t="shared" si="6"/>
        <v>-4420473.9399999995</v>
      </c>
    </row>
    <row r="14" spans="1:137">
      <c r="A14" s="106" t="s">
        <v>123</v>
      </c>
      <c r="B14" s="107">
        <v>26126046.809999999</v>
      </c>
      <c r="C14" s="107">
        <v>0</v>
      </c>
      <c r="D14" s="107">
        <v>0</v>
      </c>
      <c r="E14" s="107">
        <v>0</v>
      </c>
      <c r="F14" s="107">
        <v>0</v>
      </c>
      <c r="G14" s="107">
        <v>0</v>
      </c>
      <c r="H14" s="107">
        <v>0</v>
      </c>
      <c r="I14" s="107">
        <v>0</v>
      </c>
      <c r="J14" s="107">
        <v>0</v>
      </c>
      <c r="K14" s="107">
        <v>0</v>
      </c>
      <c r="L14" s="107">
        <v>0</v>
      </c>
      <c r="M14" s="107">
        <v>0</v>
      </c>
      <c r="N14" s="107">
        <v>0</v>
      </c>
      <c r="O14" s="107">
        <v>0</v>
      </c>
      <c r="P14" s="107">
        <v>0</v>
      </c>
      <c r="Q14" s="107">
        <v>0</v>
      </c>
      <c r="R14" s="107">
        <v>0</v>
      </c>
      <c r="S14" s="107">
        <v>0</v>
      </c>
      <c r="T14" s="107">
        <v>0</v>
      </c>
      <c r="U14" s="107">
        <v>0</v>
      </c>
      <c r="V14" s="107">
        <v>0</v>
      </c>
      <c r="W14" s="107">
        <v>0</v>
      </c>
      <c r="X14" s="107">
        <v>0</v>
      </c>
      <c r="Y14" s="107">
        <v>0</v>
      </c>
      <c r="Z14" s="107">
        <v>0</v>
      </c>
      <c r="AA14" s="107">
        <v>11581907.98</v>
      </c>
      <c r="AB14" s="107">
        <v>464445.32</v>
      </c>
      <c r="AC14" s="107">
        <v>0</v>
      </c>
      <c r="AD14" s="107">
        <v>20691.21</v>
      </c>
      <c r="AE14" s="107">
        <v>0</v>
      </c>
      <c r="AF14" s="107">
        <v>14059002.300000001</v>
      </c>
      <c r="AG14" s="107">
        <v>0</v>
      </c>
      <c r="AH14" s="107">
        <v>0</v>
      </c>
      <c r="AI14" s="107">
        <v>0</v>
      </c>
      <c r="AJ14" s="107">
        <v>0</v>
      </c>
      <c r="AK14" s="107">
        <v>0</v>
      </c>
      <c r="AL14" s="107">
        <v>0</v>
      </c>
      <c r="AM14" s="107">
        <v>0</v>
      </c>
      <c r="AN14" s="107">
        <v>0</v>
      </c>
      <c r="AO14" s="107">
        <v>8626700</v>
      </c>
      <c r="AP14" s="107">
        <v>36841.15</v>
      </c>
      <c r="AQ14" s="107">
        <v>878183</v>
      </c>
      <c r="AR14" s="107">
        <v>64656</v>
      </c>
      <c r="AS14" s="107">
        <v>1975527.83</v>
      </c>
      <c r="AT14" s="107">
        <v>0</v>
      </c>
      <c r="AU14" s="107">
        <v>0</v>
      </c>
      <c r="AV14" s="107">
        <v>0</v>
      </c>
      <c r="AW14" s="107">
        <v>0</v>
      </c>
      <c r="AX14" s="107">
        <v>0</v>
      </c>
      <c r="AY14" s="107">
        <v>464445.32</v>
      </c>
      <c r="AZ14" s="107">
        <v>0</v>
      </c>
      <c r="BA14" s="107">
        <v>0</v>
      </c>
      <c r="BB14" s="107">
        <v>21113.77</v>
      </c>
      <c r="BC14" s="107">
        <v>4136.34</v>
      </c>
      <c r="BD14" s="107">
        <v>48558.69</v>
      </c>
      <c r="BE14" s="107">
        <v>0</v>
      </c>
      <c r="BF14" s="107">
        <v>117600</v>
      </c>
      <c r="BG14" s="107">
        <v>13867593.5</v>
      </c>
      <c r="BH14" s="107">
        <v>736623.68</v>
      </c>
      <c r="BI14" s="107">
        <v>871878.24</v>
      </c>
      <c r="BJ14" s="107">
        <v>1065906.73</v>
      </c>
      <c r="BK14" s="107">
        <v>778988.87</v>
      </c>
      <c r="BL14" s="107">
        <v>843520.62</v>
      </c>
      <c r="BM14" s="107">
        <v>632883.77</v>
      </c>
      <c r="BN14" s="107">
        <v>283022.45</v>
      </c>
      <c r="BO14" s="107">
        <v>897498.13</v>
      </c>
      <c r="BP14" s="107">
        <v>222816.63</v>
      </c>
      <c r="BQ14" s="107">
        <v>119011.39</v>
      </c>
      <c r="BR14" s="107">
        <v>1124706.8700000001</v>
      </c>
      <c r="BS14" s="107">
        <v>351944.46</v>
      </c>
      <c r="BT14" s="107">
        <v>422740.07</v>
      </c>
      <c r="BU14" s="107">
        <v>127678.58</v>
      </c>
      <c r="BV14" s="107">
        <v>135143.38</v>
      </c>
      <c r="BW14" s="107">
        <v>348622.16</v>
      </c>
      <c r="BX14" s="107">
        <v>229153.19</v>
      </c>
      <c r="BY14" s="107">
        <v>349801.78</v>
      </c>
      <c r="BZ14" s="107">
        <v>116393.98</v>
      </c>
      <c r="CA14" s="107">
        <v>143916.78</v>
      </c>
      <c r="CB14" s="107">
        <v>256629.51</v>
      </c>
      <c r="CC14" s="107">
        <v>281986.65000000002</v>
      </c>
      <c r="CD14" s="107">
        <v>61847.45</v>
      </c>
      <c r="CE14" s="107">
        <v>76856.75</v>
      </c>
      <c r="CF14" s="107">
        <v>96160.39</v>
      </c>
      <c r="CG14" s="107">
        <v>327015.21000000002</v>
      </c>
      <c r="CH14" s="107">
        <v>125831.12</v>
      </c>
      <c r="CI14" s="107">
        <v>184691.01</v>
      </c>
      <c r="CJ14" s="107">
        <v>118563.82</v>
      </c>
      <c r="CK14" s="107">
        <v>596199.09</v>
      </c>
      <c r="CL14" s="107">
        <v>34779.07</v>
      </c>
      <c r="CM14" s="107">
        <v>131401.68</v>
      </c>
      <c r="CN14" s="107">
        <v>74965.070000000007</v>
      </c>
      <c r="CO14" s="107">
        <v>79193.61</v>
      </c>
      <c r="CP14" s="107">
        <v>33239.69</v>
      </c>
      <c r="CQ14" s="107">
        <v>99830.91</v>
      </c>
      <c r="CR14" s="107">
        <v>234419.26</v>
      </c>
      <c r="CS14" s="107">
        <v>10146.959999999999</v>
      </c>
      <c r="CT14" s="107">
        <v>15190.56</v>
      </c>
      <c r="CU14" s="107">
        <v>2361.5500000000002</v>
      </c>
      <c r="CV14" s="107">
        <v>33152.589999999997</v>
      </c>
      <c r="CW14" s="107">
        <v>19413.45</v>
      </c>
      <c r="CX14" s="107">
        <v>1658.75</v>
      </c>
      <c r="CY14" s="107">
        <v>39549.11</v>
      </c>
      <c r="CZ14" s="107">
        <v>30794.69</v>
      </c>
      <c r="DA14" s="107">
        <v>103614.98</v>
      </c>
      <c r="DB14" s="107">
        <v>18893.8</v>
      </c>
      <c r="DC14" s="107">
        <v>16691.509999999998</v>
      </c>
      <c r="DD14" s="107">
        <v>45701.81</v>
      </c>
      <c r="DE14" s="107">
        <v>26150.39</v>
      </c>
      <c r="DF14" s="107">
        <v>68856.320000000007</v>
      </c>
      <c r="DG14" s="107">
        <v>24841.72</v>
      </c>
      <c r="DH14" s="107">
        <v>27633.83</v>
      </c>
      <c r="DI14" s="107">
        <v>85619.21</v>
      </c>
      <c r="DJ14" s="107">
        <v>2803.58</v>
      </c>
      <c r="DK14" s="107">
        <v>6911.48</v>
      </c>
      <c r="DL14" s="107">
        <v>206634.31</v>
      </c>
      <c r="DM14" s="107">
        <v>8186.13</v>
      </c>
      <c r="DN14" s="107">
        <v>32071.85</v>
      </c>
      <c r="DO14" s="107">
        <v>83988.62</v>
      </c>
      <c r="DP14" s="107">
        <v>81823.25</v>
      </c>
      <c r="DQ14" s="107">
        <v>43001.24</v>
      </c>
      <c r="DR14" s="107">
        <v>5136.6899999999996</v>
      </c>
      <c r="DS14" s="107">
        <v>16906.14</v>
      </c>
      <c r="DT14" s="107">
        <v>144308.04999999999</v>
      </c>
      <c r="DU14" s="107">
        <v>39539.57</v>
      </c>
      <c r="DV14" s="107">
        <v>607.57000000000005</v>
      </c>
      <c r="DW14" s="107">
        <v>9447.6200000000008</v>
      </c>
      <c r="DX14" s="107">
        <v>94.12</v>
      </c>
      <c r="DY14" s="107">
        <v>0</v>
      </c>
      <c r="DZ14" s="107"/>
      <c r="EA14" s="100">
        <f t="shared" si="0"/>
        <v>0</v>
      </c>
      <c r="EB14" s="100">
        <f t="shared" si="1"/>
        <v>-13867593.5</v>
      </c>
      <c r="EC14" s="100">
        <f t="shared" si="2"/>
        <v>27617492.88000001</v>
      </c>
      <c r="ED14" s="100">
        <f t="shared" si="3"/>
        <v>0</v>
      </c>
      <c r="EE14" s="100">
        <f t="shared" si="4"/>
        <v>464445.32</v>
      </c>
      <c r="EF14" s="100">
        <f t="shared" si="5"/>
        <v>11581907.98</v>
      </c>
      <c r="EG14" s="100">
        <f t="shared" si="6"/>
        <v>464445.32</v>
      </c>
    </row>
    <row r="15" spans="1:137">
      <c r="A15" s="106" t="s">
        <v>124</v>
      </c>
      <c r="B15" s="107">
        <v>40442911.689999998</v>
      </c>
      <c r="C15" s="107">
        <v>0</v>
      </c>
      <c r="D15" s="107">
        <v>0</v>
      </c>
      <c r="E15" s="107">
        <v>0</v>
      </c>
      <c r="F15" s="107">
        <v>0</v>
      </c>
      <c r="G15" s="107">
        <v>0</v>
      </c>
      <c r="H15" s="107">
        <v>0</v>
      </c>
      <c r="I15" s="107">
        <v>0</v>
      </c>
      <c r="J15" s="107">
        <v>0</v>
      </c>
      <c r="K15" s="107">
        <v>0</v>
      </c>
      <c r="L15" s="107">
        <v>0</v>
      </c>
      <c r="M15" s="107">
        <v>0</v>
      </c>
      <c r="N15" s="107">
        <v>0</v>
      </c>
      <c r="O15" s="107">
        <v>0</v>
      </c>
      <c r="P15" s="107">
        <v>0</v>
      </c>
      <c r="Q15" s="107">
        <v>0</v>
      </c>
      <c r="R15" s="107">
        <v>0</v>
      </c>
      <c r="S15" s="107">
        <v>0</v>
      </c>
      <c r="T15" s="107">
        <v>0</v>
      </c>
      <c r="U15" s="107">
        <v>0</v>
      </c>
      <c r="V15" s="107">
        <v>0</v>
      </c>
      <c r="W15" s="107">
        <v>0</v>
      </c>
      <c r="X15" s="107">
        <v>0</v>
      </c>
      <c r="Y15" s="107">
        <v>0</v>
      </c>
      <c r="Z15" s="107">
        <v>42333.77</v>
      </c>
      <c r="AA15" s="107">
        <v>525074.91</v>
      </c>
      <c r="AB15" s="107">
        <v>1915558.94</v>
      </c>
      <c r="AC15" s="107">
        <v>0</v>
      </c>
      <c r="AD15" s="107">
        <v>0</v>
      </c>
      <c r="AE15" s="107">
        <v>0</v>
      </c>
      <c r="AF15" s="107">
        <v>37959944.07</v>
      </c>
      <c r="AG15" s="107">
        <v>0</v>
      </c>
      <c r="AH15" s="107">
        <v>0</v>
      </c>
      <c r="AI15" s="107">
        <v>0</v>
      </c>
      <c r="AJ15" s="107">
        <v>0</v>
      </c>
      <c r="AK15" s="107">
        <v>0</v>
      </c>
      <c r="AL15" s="107">
        <v>0</v>
      </c>
      <c r="AM15" s="107">
        <v>42333.77</v>
      </c>
      <c r="AN15" s="107">
        <v>0</v>
      </c>
      <c r="AO15" s="107">
        <v>243683.42</v>
      </c>
      <c r="AP15" s="107">
        <v>0</v>
      </c>
      <c r="AQ15" s="107">
        <v>281391.49</v>
      </c>
      <c r="AR15" s="107">
        <v>0</v>
      </c>
      <c r="AS15" s="107">
        <v>0</v>
      </c>
      <c r="AT15" s="107">
        <v>0</v>
      </c>
      <c r="AU15" s="107">
        <v>0</v>
      </c>
      <c r="AV15" s="107">
        <v>0</v>
      </c>
      <c r="AW15" s="107">
        <v>0</v>
      </c>
      <c r="AX15" s="107">
        <v>0</v>
      </c>
      <c r="AY15" s="107">
        <v>1915558.94</v>
      </c>
      <c r="AZ15" s="107">
        <v>0</v>
      </c>
      <c r="BA15" s="107">
        <v>0</v>
      </c>
      <c r="BB15" s="107">
        <v>37051858.380000003</v>
      </c>
      <c r="BC15" s="107">
        <v>0</v>
      </c>
      <c r="BD15" s="107">
        <v>0</v>
      </c>
      <c r="BE15" s="107">
        <v>0</v>
      </c>
      <c r="BF15" s="107">
        <v>0</v>
      </c>
      <c r="BG15" s="107">
        <v>908085.69</v>
      </c>
      <c r="BH15" s="107">
        <v>0</v>
      </c>
      <c r="BI15" s="107">
        <v>0</v>
      </c>
      <c r="BJ15" s="107">
        <v>0</v>
      </c>
      <c r="BK15" s="107">
        <v>809056.6</v>
      </c>
      <c r="BL15" s="107">
        <v>0</v>
      </c>
      <c r="BM15" s="107">
        <v>0</v>
      </c>
      <c r="BN15" s="107">
        <v>0</v>
      </c>
      <c r="BO15" s="107">
        <v>0</v>
      </c>
      <c r="BP15" s="107">
        <v>0</v>
      </c>
      <c r="BQ15" s="107">
        <v>0</v>
      </c>
      <c r="BR15" s="107">
        <v>0</v>
      </c>
      <c r="BS15" s="107">
        <v>0</v>
      </c>
      <c r="BT15" s="107">
        <v>0</v>
      </c>
      <c r="BU15" s="107">
        <v>0</v>
      </c>
      <c r="BV15" s="107">
        <v>0</v>
      </c>
      <c r="BW15" s="107">
        <v>0</v>
      </c>
      <c r="BX15" s="107">
        <v>0</v>
      </c>
      <c r="BY15" s="107">
        <v>0</v>
      </c>
      <c r="BZ15" s="107">
        <v>0</v>
      </c>
      <c r="CA15" s="107">
        <v>0</v>
      </c>
      <c r="CB15" s="107">
        <v>0</v>
      </c>
      <c r="CC15" s="107">
        <v>0</v>
      </c>
      <c r="CD15" s="107">
        <v>0</v>
      </c>
      <c r="CE15" s="107">
        <v>0</v>
      </c>
      <c r="CF15" s="107">
        <v>0</v>
      </c>
      <c r="CG15" s="107">
        <v>0</v>
      </c>
      <c r="CH15" s="107">
        <v>0</v>
      </c>
      <c r="CI15" s="107">
        <v>0</v>
      </c>
      <c r="CJ15" s="107">
        <v>0</v>
      </c>
      <c r="CK15" s="107">
        <v>0</v>
      </c>
      <c r="CL15" s="107">
        <v>0</v>
      </c>
      <c r="CM15" s="107">
        <v>0</v>
      </c>
      <c r="CN15" s="107">
        <v>0</v>
      </c>
      <c r="CO15" s="107">
        <v>0</v>
      </c>
      <c r="CP15" s="107">
        <v>0</v>
      </c>
      <c r="CQ15" s="107">
        <v>0</v>
      </c>
      <c r="CR15" s="107">
        <v>0</v>
      </c>
      <c r="CS15" s="107">
        <v>0</v>
      </c>
      <c r="CT15" s="107">
        <v>0</v>
      </c>
      <c r="CU15" s="107">
        <v>0</v>
      </c>
      <c r="CV15" s="107">
        <v>0</v>
      </c>
      <c r="CW15" s="107">
        <v>0</v>
      </c>
      <c r="CX15" s="107">
        <v>99029.09</v>
      </c>
      <c r="CY15" s="107">
        <v>0</v>
      </c>
      <c r="CZ15" s="107">
        <v>0</v>
      </c>
      <c r="DA15" s="107">
        <v>0</v>
      </c>
      <c r="DB15" s="107">
        <v>0</v>
      </c>
      <c r="DC15" s="107">
        <v>0</v>
      </c>
      <c r="DD15" s="107">
        <v>0</v>
      </c>
      <c r="DE15" s="107">
        <v>0</v>
      </c>
      <c r="DF15" s="107">
        <v>0</v>
      </c>
      <c r="DG15" s="107">
        <v>0</v>
      </c>
      <c r="DH15" s="107">
        <v>0</v>
      </c>
      <c r="DI15" s="107">
        <v>0</v>
      </c>
      <c r="DJ15" s="107">
        <v>0</v>
      </c>
      <c r="DK15" s="107">
        <v>0</v>
      </c>
      <c r="DL15" s="107">
        <v>0</v>
      </c>
      <c r="DM15" s="107">
        <v>0</v>
      </c>
      <c r="DN15" s="107">
        <v>0</v>
      </c>
      <c r="DO15" s="107">
        <v>0</v>
      </c>
      <c r="DP15" s="107">
        <v>0</v>
      </c>
      <c r="DQ15" s="107">
        <v>0</v>
      </c>
      <c r="DR15" s="107">
        <v>0</v>
      </c>
      <c r="DS15" s="107">
        <v>0</v>
      </c>
      <c r="DT15" s="107">
        <v>0</v>
      </c>
      <c r="DU15" s="107">
        <v>0</v>
      </c>
      <c r="DV15" s="107">
        <v>0</v>
      </c>
      <c r="DW15" s="107">
        <v>0</v>
      </c>
      <c r="DX15" s="107">
        <v>0</v>
      </c>
      <c r="DY15" s="107">
        <v>0</v>
      </c>
      <c r="DZ15" s="107"/>
      <c r="EA15" s="100">
        <f t="shared" si="0"/>
        <v>0</v>
      </c>
      <c r="EB15" s="100">
        <f t="shared" si="1"/>
        <v>-908085.68999999762</v>
      </c>
      <c r="EC15" s="100">
        <f t="shared" si="2"/>
        <v>1816171.3800000001</v>
      </c>
      <c r="ED15" s="100">
        <f t="shared" si="3"/>
        <v>42333.77</v>
      </c>
      <c r="EE15" s="100">
        <f t="shared" si="4"/>
        <v>1915558.94</v>
      </c>
      <c r="EF15" s="100">
        <f t="shared" si="5"/>
        <v>525074.91</v>
      </c>
      <c r="EG15" s="100">
        <f t="shared" si="6"/>
        <v>1873225.17</v>
      </c>
    </row>
    <row r="16" spans="1:137">
      <c r="A16" s="106" t="s">
        <v>125</v>
      </c>
      <c r="B16" s="107">
        <v>-422027.07</v>
      </c>
      <c r="C16" s="107">
        <v>0</v>
      </c>
      <c r="D16" s="107">
        <v>-3025494.13</v>
      </c>
      <c r="E16" s="107">
        <v>0</v>
      </c>
      <c r="F16" s="107">
        <v>0</v>
      </c>
      <c r="G16" s="107">
        <v>0</v>
      </c>
      <c r="H16" s="107">
        <v>0</v>
      </c>
      <c r="I16" s="107">
        <v>0</v>
      </c>
      <c r="J16" s="107">
        <v>0</v>
      </c>
      <c r="K16" s="107">
        <v>0</v>
      </c>
      <c r="L16" s="107">
        <v>0</v>
      </c>
      <c r="M16" s="107">
        <v>0</v>
      </c>
      <c r="N16" s="107">
        <v>0</v>
      </c>
      <c r="O16" s="107">
        <v>0</v>
      </c>
      <c r="P16" s="107">
        <v>0</v>
      </c>
      <c r="Q16" s="107">
        <v>0</v>
      </c>
      <c r="R16" s="107">
        <v>0</v>
      </c>
      <c r="S16" s="107">
        <v>0</v>
      </c>
      <c r="T16" s="107">
        <v>0</v>
      </c>
      <c r="U16" s="107">
        <v>0</v>
      </c>
      <c r="V16" s="107">
        <v>0</v>
      </c>
      <c r="W16" s="107">
        <v>0</v>
      </c>
      <c r="X16" s="107">
        <v>0</v>
      </c>
      <c r="Y16" s="107">
        <v>29877.14</v>
      </c>
      <c r="Z16" s="107">
        <v>-539292.61</v>
      </c>
      <c r="AA16" s="107">
        <v>738831.7</v>
      </c>
      <c r="AB16" s="107">
        <v>-6385811.4000000004</v>
      </c>
      <c r="AC16" s="107">
        <v>5.35</v>
      </c>
      <c r="AD16" s="107">
        <v>5.76</v>
      </c>
      <c r="AE16" s="107">
        <v>0</v>
      </c>
      <c r="AF16" s="107">
        <v>8759851.1199999992</v>
      </c>
      <c r="AG16" s="107">
        <v>7.3400000000000096</v>
      </c>
      <c r="AH16" s="107">
        <v>936969.29</v>
      </c>
      <c r="AI16" s="107">
        <v>1002971.35</v>
      </c>
      <c r="AJ16" s="107">
        <v>-783146.67</v>
      </c>
      <c r="AK16" s="107">
        <v>-109448.18</v>
      </c>
      <c r="AL16" s="107">
        <v>-1606798.3</v>
      </c>
      <c r="AM16" s="107">
        <v>20152.560000000001</v>
      </c>
      <c r="AN16" s="107">
        <v>247.64</v>
      </c>
      <c r="AO16" s="107">
        <v>546676.47999999998</v>
      </c>
      <c r="AP16" s="107">
        <v>6798.47</v>
      </c>
      <c r="AQ16" s="107">
        <v>80188.72</v>
      </c>
      <c r="AR16" s="107">
        <v>3687.31</v>
      </c>
      <c r="AS16" s="107">
        <v>101233.05</v>
      </c>
      <c r="AT16" s="107">
        <v>0.03</v>
      </c>
      <c r="AU16" s="107">
        <v>0</v>
      </c>
      <c r="AV16" s="107">
        <v>3029.76</v>
      </c>
      <c r="AW16" s="107">
        <v>106336.3</v>
      </c>
      <c r="AX16" s="107">
        <v>-6842576.0300000003</v>
      </c>
      <c r="AY16" s="107">
        <v>347398.57</v>
      </c>
      <c r="AZ16" s="107">
        <v>5.35</v>
      </c>
      <c r="BA16" s="107">
        <v>0</v>
      </c>
      <c r="BB16" s="107">
        <v>23971.99</v>
      </c>
      <c r="BC16" s="107">
        <v>3909879.9</v>
      </c>
      <c r="BD16" s="107">
        <v>187.46</v>
      </c>
      <c r="BE16" s="107">
        <v>0</v>
      </c>
      <c r="BF16" s="107">
        <v>0</v>
      </c>
      <c r="BG16" s="107">
        <v>4825811.7699999996</v>
      </c>
      <c r="BH16" s="107">
        <v>182298.89</v>
      </c>
      <c r="BI16" s="107">
        <v>182277.73</v>
      </c>
      <c r="BJ16" s="107">
        <v>199505.24</v>
      </c>
      <c r="BK16" s="107">
        <v>152612.29</v>
      </c>
      <c r="BL16" s="107">
        <v>220987.76</v>
      </c>
      <c r="BM16" s="107">
        <v>192848.09</v>
      </c>
      <c r="BN16" s="107">
        <v>65714.899999999994</v>
      </c>
      <c r="BO16" s="107">
        <v>229199.14</v>
      </c>
      <c r="BP16" s="107">
        <v>91270.8</v>
      </c>
      <c r="BQ16" s="107">
        <v>67233.66</v>
      </c>
      <c r="BR16" s="107">
        <v>210390.95</v>
      </c>
      <c r="BS16" s="107">
        <v>665732.68000000005</v>
      </c>
      <c r="BT16" s="107">
        <v>102513.03</v>
      </c>
      <c r="BU16" s="107">
        <v>70931.78</v>
      </c>
      <c r="BV16" s="107">
        <v>58643.27</v>
      </c>
      <c r="BW16" s="107">
        <v>61291.07</v>
      </c>
      <c r="BX16" s="107">
        <v>62643.45</v>
      </c>
      <c r="BY16" s="107">
        <v>65011.08</v>
      </c>
      <c r="BZ16" s="107">
        <v>55251.73</v>
      </c>
      <c r="CA16" s="107">
        <v>38806.61</v>
      </c>
      <c r="CB16" s="107">
        <v>50900.959999999999</v>
      </c>
      <c r="CC16" s="107">
        <v>69498.61</v>
      </c>
      <c r="CD16" s="107">
        <v>16727.61</v>
      </c>
      <c r="CE16" s="107">
        <v>24536.82</v>
      </c>
      <c r="CF16" s="107">
        <v>20875.580000000002</v>
      </c>
      <c r="CG16" s="107">
        <v>22827.040000000001</v>
      </c>
      <c r="CH16" s="107">
        <v>15947.11</v>
      </c>
      <c r="CI16" s="107">
        <v>33004.32</v>
      </c>
      <c r="CJ16" s="107">
        <v>19578.669999999998</v>
      </c>
      <c r="CK16" s="107">
        <v>9104.91</v>
      </c>
      <c r="CL16" s="107">
        <v>5857.89</v>
      </c>
      <c r="CM16" s="107">
        <v>11751.37</v>
      </c>
      <c r="CN16" s="107">
        <v>6897.95</v>
      </c>
      <c r="CO16" s="107">
        <v>11318.91</v>
      </c>
      <c r="CP16" s="107">
        <v>20177.77</v>
      </c>
      <c r="CQ16" s="107">
        <v>29280.080000000002</v>
      </c>
      <c r="CR16" s="107">
        <v>1218137.57</v>
      </c>
      <c r="CS16" s="107">
        <v>9080.74</v>
      </c>
      <c r="CT16" s="107">
        <v>2442.2600000000002</v>
      </c>
      <c r="CU16" s="107">
        <v>7211.23</v>
      </c>
      <c r="CV16" s="107">
        <v>10146.65</v>
      </c>
      <c r="CW16" s="107">
        <v>15045.65</v>
      </c>
      <c r="CX16" s="107">
        <v>4254.22</v>
      </c>
      <c r="CY16" s="107">
        <v>9470.2000000000007</v>
      </c>
      <c r="CZ16" s="107">
        <v>4824.5600000000004</v>
      </c>
      <c r="DA16" s="107">
        <v>3054.09</v>
      </c>
      <c r="DB16" s="107">
        <v>8136</v>
      </c>
      <c r="DC16" s="107">
        <v>5288.91</v>
      </c>
      <c r="DD16" s="107">
        <v>6929.01</v>
      </c>
      <c r="DE16" s="107">
        <v>5026.16</v>
      </c>
      <c r="DF16" s="107">
        <v>4291.5200000000004</v>
      </c>
      <c r="DG16" s="107">
        <v>5183.26</v>
      </c>
      <c r="DH16" s="107">
        <v>5395.9</v>
      </c>
      <c r="DI16" s="107">
        <v>2561.89</v>
      </c>
      <c r="DJ16" s="107">
        <v>896.46</v>
      </c>
      <c r="DK16" s="107">
        <v>729.73</v>
      </c>
      <c r="DL16" s="107">
        <v>4301.62</v>
      </c>
      <c r="DM16" s="107">
        <v>1361.73</v>
      </c>
      <c r="DN16" s="107">
        <v>3762.44</v>
      </c>
      <c r="DO16" s="107">
        <v>11714.45</v>
      </c>
      <c r="DP16" s="107">
        <v>37548</v>
      </c>
      <c r="DQ16" s="107">
        <v>15290.03</v>
      </c>
      <c r="DR16" s="107">
        <v>3399.16</v>
      </c>
      <c r="DS16" s="107">
        <v>4893.6400000000003</v>
      </c>
      <c r="DT16" s="107">
        <v>63640.13</v>
      </c>
      <c r="DU16" s="107">
        <v>8549.7000000000007</v>
      </c>
      <c r="DV16" s="107">
        <v>-34.19</v>
      </c>
      <c r="DW16" s="107">
        <v>103.64</v>
      </c>
      <c r="DX16" s="107">
        <v>-278.95</v>
      </c>
      <c r="DY16" s="107">
        <v>4.6100000000000003</v>
      </c>
      <c r="DZ16" s="107"/>
      <c r="EA16" s="100">
        <f t="shared" si="0"/>
        <v>-2.1536834537982941E-9</v>
      </c>
      <c r="EB16" s="100">
        <f t="shared" si="1"/>
        <v>-4825811.7699999996</v>
      </c>
      <c r="EC16" s="100">
        <f t="shared" si="2"/>
        <v>9651897.8800000045</v>
      </c>
      <c r="ED16" s="100">
        <f t="shared" si="3"/>
        <v>-539292.60999999987</v>
      </c>
      <c r="EE16" s="100">
        <f t="shared" si="4"/>
        <v>-6385816.75</v>
      </c>
      <c r="EF16" s="100">
        <f t="shared" si="5"/>
        <v>708954.56</v>
      </c>
      <c r="EG16" s="100">
        <f t="shared" si="6"/>
        <v>-5846518.79</v>
      </c>
    </row>
    <row r="17" spans="1:137">
      <c r="A17" s="106" t="s">
        <v>126</v>
      </c>
      <c r="B17" s="107">
        <v>3387160.82</v>
      </c>
      <c r="C17" s="107">
        <v>0</v>
      </c>
      <c r="D17" s="107">
        <v>3160500.05</v>
      </c>
      <c r="E17" s="107">
        <v>0</v>
      </c>
      <c r="F17" s="107">
        <v>0</v>
      </c>
      <c r="G17" s="107">
        <v>0</v>
      </c>
      <c r="H17" s="107">
        <v>0</v>
      </c>
      <c r="I17" s="107">
        <v>0</v>
      </c>
      <c r="J17" s="107">
        <v>0</v>
      </c>
      <c r="K17" s="107">
        <v>0</v>
      </c>
      <c r="L17" s="107">
        <v>0</v>
      </c>
      <c r="M17" s="107">
        <v>0</v>
      </c>
      <c r="N17" s="107">
        <v>0</v>
      </c>
      <c r="O17" s="107">
        <v>0</v>
      </c>
      <c r="P17" s="107">
        <v>0</v>
      </c>
      <c r="Q17" s="107">
        <v>0</v>
      </c>
      <c r="R17" s="107">
        <v>0</v>
      </c>
      <c r="S17" s="107">
        <v>0</v>
      </c>
      <c r="T17" s="107">
        <v>0</v>
      </c>
      <c r="U17" s="107">
        <v>0</v>
      </c>
      <c r="V17" s="107">
        <v>0</v>
      </c>
      <c r="W17" s="107">
        <v>0</v>
      </c>
      <c r="X17" s="107">
        <v>0</v>
      </c>
      <c r="Y17" s="107">
        <v>0</v>
      </c>
      <c r="Z17" s="107">
        <v>22910.44</v>
      </c>
      <c r="AA17" s="107">
        <v>0</v>
      </c>
      <c r="AB17" s="107">
        <v>0</v>
      </c>
      <c r="AC17" s="107">
        <v>0</v>
      </c>
      <c r="AD17" s="107">
        <v>0</v>
      </c>
      <c r="AE17" s="107">
        <v>0</v>
      </c>
      <c r="AF17" s="107">
        <v>203750.33</v>
      </c>
      <c r="AG17" s="107">
        <v>22910.44</v>
      </c>
      <c r="AH17" s="107">
        <v>0</v>
      </c>
      <c r="AI17" s="107">
        <v>0</v>
      </c>
      <c r="AJ17" s="107">
        <v>0</v>
      </c>
      <c r="AK17" s="107">
        <v>0</v>
      </c>
      <c r="AL17" s="107">
        <v>0</v>
      </c>
      <c r="AM17" s="107">
        <v>0</v>
      </c>
      <c r="AN17" s="107">
        <v>0</v>
      </c>
      <c r="AO17" s="107">
        <v>0</v>
      </c>
      <c r="AP17" s="107">
        <v>0</v>
      </c>
      <c r="AQ17" s="107">
        <v>0</v>
      </c>
      <c r="AR17" s="107">
        <v>0</v>
      </c>
      <c r="AS17" s="107">
        <v>0</v>
      </c>
      <c r="AT17" s="107">
        <v>0</v>
      </c>
      <c r="AU17" s="107">
        <v>0</v>
      </c>
      <c r="AV17" s="107">
        <v>0</v>
      </c>
      <c r="AW17" s="107">
        <v>0</v>
      </c>
      <c r="AX17" s="107">
        <v>0</v>
      </c>
      <c r="AY17" s="107">
        <v>0</v>
      </c>
      <c r="AZ17" s="107">
        <v>0</v>
      </c>
      <c r="BA17" s="107">
        <v>0</v>
      </c>
      <c r="BB17" s="107">
        <v>0</v>
      </c>
      <c r="BC17" s="107">
        <v>0</v>
      </c>
      <c r="BD17" s="107">
        <v>0</v>
      </c>
      <c r="BE17" s="107">
        <v>0</v>
      </c>
      <c r="BF17" s="107">
        <v>0</v>
      </c>
      <c r="BG17" s="107">
        <v>203750.33</v>
      </c>
      <c r="BH17" s="107">
        <v>0</v>
      </c>
      <c r="BI17" s="107">
        <v>0</v>
      </c>
      <c r="BJ17" s="107">
        <v>0</v>
      </c>
      <c r="BK17" s="107">
        <v>0</v>
      </c>
      <c r="BL17" s="107">
        <v>23047.97</v>
      </c>
      <c r="BM17" s="107">
        <v>25911.37</v>
      </c>
      <c r="BN17" s="107">
        <v>0</v>
      </c>
      <c r="BO17" s="107">
        <v>0</v>
      </c>
      <c r="BP17" s="107">
        <v>0</v>
      </c>
      <c r="BQ17" s="107">
        <v>0</v>
      </c>
      <c r="BR17" s="107">
        <v>6291.25</v>
      </c>
      <c r="BS17" s="107">
        <v>38937.300000000003</v>
      </c>
      <c r="BT17" s="107">
        <v>0</v>
      </c>
      <c r="BU17" s="107">
        <v>0</v>
      </c>
      <c r="BV17" s="107">
        <v>2339.63</v>
      </c>
      <c r="BW17" s="107">
        <v>2368.14</v>
      </c>
      <c r="BX17" s="107">
        <v>5000</v>
      </c>
      <c r="BY17" s="107">
        <v>2301.44</v>
      </c>
      <c r="BZ17" s="107">
        <v>23437.439999999999</v>
      </c>
      <c r="CA17" s="107">
        <v>2222.1</v>
      </c>
      <c r="CB17" s="107">
        <v>1166.55</v>
      </c>
      <c r="CC17" s="107">
        <v>13609.78</v>
      </c>
      <c r="CD17" s="107">
        <v>0</v>
      </c>
      <c r="CE17" s="107">
        <v>10534.55</v>
      </c>
      <c r="CF17" s="107">
        <v>6653.97</v>
      </c>
      <c r="CG17" s="107">
        <v>2460.87</v>
      </c>
      <c r="CH17" s="107">
        <v>564.53</v>
      </c>
      <c r="CI17" s="107">
        <v>28300.400000000001</v>
      </c>
      <c r="CJ17" s="107">
        <v>4367.74</v>
      </c>
      <c r="CK17" s="107">
        <v>0</v>
      </c>
      <c r="CL17" s="107">
        <v>1386</v>
      </c>
      <c r="CM17" s="107">
        <v>0</v>
      </c>
      <c r="CN17" s="107">
        <v>0</v>
      </c>
      <c r="CO17" s="107">
        <v>2474.62</v>
      </c>
      <c r="CP17" s="107">
        <v>0</v>
      </c>
      <c r="CQ17" s="107">
        <v>0</v>
      </c>
      <c r="CR17" s="107">
        <v>0</v>
      </c>
      <c r="CS17" s="107">
        <v>0</v>
      </c>
      <c r="CT17" s="107">
        <v>0</v>
      </c>
      <c r="CU17" s="107">
        <v>0</v>
      </c>
      <c r="CV17" s="107">
        <v>0</v>
      </c>
      <c r="CW17" s="107">
        <v>374.68</v>
      </c>
      <c r="CX17" s="107">
        <v>0</v>
      </c>
      <c r="CY17" s="107">
        <v>0</v>
      </c>
      <c r="CZ17" s="107">
        <v>0</v>
      </c>
      <c r="DA17" s="107">
        <v>0</v>
      </c>
      <c r="DB17" s="107">
        <v>0</v>
      </c>
      <c r="DC17" s="107">
        <v>0</v>
      </c>
      <c r="DD17" s="107">
        <v>0</v>
      </c>
      <c r="DE17" s="107">
        <v>0</v>
      </c>
      <c r="DF17" s="107">
        <v>0</v>
      </c>
      <c r="DG17" s="107">
        <v>0</v>
      </c>
      <c r="DH17" s="107">
        <v>0</v>
      </c>
      <c r="DI17" s="107">
        <v>0</v>
      </c>
      <c r="DJ17" s="107">
        <v>0</v>
      </c>
      <c r="DK17" s="107">
        <v>0</v>
      </c>
      <c r="DL17" s="107">
        <v>0</v>
      </c>
      <c r="DM17" s="107">
        <v>0</v>
      </c>
      <c r="DN17" s="107">
        <v>0</v>
      </c>
      <c r="DO17" s="107">
        <v>0</v>
      </c>
      <c r="DP17" s="107">
        <v>0</v>
      </c>
      <c r="DQ17" s="107">
        <v>0</v>
      </c>
      <c r="DR17" s="107">
        <v>0</v>
      </c>
      <c r="DS17" s="107">
        <v>0</v>
      </c>
      <c r="DT17" s="107">
        <v>0</v>
      </c>
      <c r="DU17" s="107">
        <v>0</v>
      </c>
      <c r="DV17" s="107">
        <v>0</v>
      </c>
      <c r="DW17" s="107">
        <v>0</v>
      </c>
      <c r="DX17" s="107">
        <v>0</v>
      </c>
      <c r="DY17" s="107">
        <v>0</v>
      </c>
      <c r="DZ17" s="107"/>
      <c r="EA17" s="100">
        <f t="shared" si="0"/>
        <v>0</v>
      </c>
      <c r="EB17" s="100">
        <f t="shared" si="1"/>
        <v>-203750.33</v>
      </c>
      <c r="EC17" s="100">
        <f t="shared" si="2"/>
        <v>407500.66</v>
      </c>
      <c r="ED17" s="100">
        <f t="shared" si="3"/>
        <v>22910.44</v>
      </c>
      <c r="EE17" s="100">
        <f t="shared" si="4"/>
        <v>0</v>
      </c>
      <c r="EF17" s="100">
        <f t="shared" si="5"/>
        <v>0</v>
      </c>
      <c r="EG17" s="100">
        <f t="shared" si="6"/>
        <v>-22910.44</v>
      </c>
    </row>
    <row r="18" spans="1:137">
      <c r="A18" s="106" t="s">
        <v>127</v>
      </c>
      <c r="B18" s="107">
        <v>-8493.15</v>
      </c>
      <c r="C18" s="107">
        <v>0</v>
      </c>
      <c r="D18" s="107">
        <v>0</v>
      </c>
      <c r="E18" s="107">
        <v>0</v>
      </c>
      <c r="F18" s="107">
        <v>0</v>
      </c>
      <c r="G18" s="107">
        <v>0</v>
      </c>
      <c r="H18" s="107">
        <v>0</v>
      </c>
      <c r="I18" s="107">
        <v>0</v>
      </c>
      <c r="J18" s="107">
        <v>0</v>
      </c>
      <c r="K18" s="107">
        <v>0</v>
      </c>
      <c r="L18" s="107">
        <v>0</v>
      </c>
      <c r="M18" s="107">
        <v>0</v>
      </c>
      <c r="N18" s="107">
        <v>0</v>
      </c>
      <c r="O18" s="107">
        <v>0</v>
      </c>
      <c r="P18" s="107">
        <v>0</v>
      </c>
      <c r="Q18" s="107">
        <v>0</v>
      </c>
      <c r="R18" s="107">
        <v>0</v>
      </c>
      <c r="S18" s="107">
        <v>0</v>
      </c>
      <c r="T18" s="107">
        <v>0</v>
      </c>
      <c r="U18" s="107">
        <v>0</v>
      </c>
      <c r="V18" s="107">
        <v>0</v>
      </c>
      <c r="W18" s="107">
        <v>0</v>
      </c>
      <c r="X18" s="107">
        <v>0</v>
      </c>
      <c r="Y18" s="107">
        <v>0</v>
      </c>
      <c r="Z18" s="107">
        <v>0</v>
      </c>
      <c r="AA18" s="107">
        <v>0</v>
      </c>
      <c r="AB18" s="107">
        <v>0</v>
      </c>
      <c r="AC18" s="107">
        <v>0</v>
      </c>
      <c r="AD18" s="107">
        <v>0</v>
      </c>
      <c r="AE18" s="107">
        <v>0</v>
      </c>
      <c r="AF18" s="107">
        <v>-8493.15</v>
      </c>
      <c r="AG18" s="107">
        <v>0</v>
      </c>
      <c r="AH18" s="107">
        <v>0</v>
      </c>
      <c r="AI18" s="107">
        <v>0</v>
      </c>
      <c r="AJ18" s="107">
        <v>0</v>
      </c>
      <c r="AK18" s="107">
        <v>0</v>
      </c>
      <c r="AL18" s="107">
        <v>0</v>
      </c>
      <c r="AM18" s="107">
        <v>0</v>
      </c>
      <c r="AN18" s="107">
        <v>0</v>
      </c>
      <c r="AO18" s="107">
        <v>0</v>
      </c>
      <c r="AP18" s="107">
        <v>0</v>
      </c>
      <c r="AQ18" s="107">
        <v>0</v>
      </c>
      <c r="AR18" s="107">
        <v>0</v>
      </c>
      <c r="AS18" s="107">
        <v>0</v>
      </c>
      <c r="AT18" s="107">
        <v>0</v>
      </c>
      <c r="AU18" s="107">
        <v>0</v>
      </c>
      <c r="AV18" s="107">
        <v>0</v>
      </c>
      <c r="AW18" s="107">
        <v>0</v>
      </c>
      <c r="AX18" s="107">
        <v>0</v>
      </c>
      <c r="AY18" s="107">
        <v>0</v>
      </c>
      <c r="AZ18" s="107">
        <v>0</v>
      </c>
      <c r="BA18" s="107">
        <v>0</v>
      </c>
      <c r="BB18" s="107">
        <v>0</v>
      </c>
      <c r="BC18" s="107">
        <v>0</v>
      </c>
      <c r="BD18" s="107">
        <v>0</v>
      </c>
      <c r="BE18" s="107">
        <v>0</v>
      </c>
      <c r="BF18" s="107">
        <v>0</v>
      </c>
      <c r="BG18" s="107">
        <v>-8493.15</v>
      </c>
      <c r="BH18" s="107">
        <v>0</v>
      </c>
      <c r="BI18" s="107">
        <v>0</v>
      </c>
      <c r="BJ18" s="107">
        <v>0</v>
      </c>
      <c r="BK18" s="107">
        <v>0</v>
      </c>
      <c r="BL18" s="107">
        <v>0</v>
      </c>
      <c r="BM18" s="107">
        <v>0</v>
      </c>
      <c r="BN18" s="107">
        <v>0</v>
      </c>
      <c r="BO18" s="107">
        <v>0</v>
      </c>
      <c r="BP18" s="107">
        <v>0</v>
      </c>
      <c r="BQ18" s="107">
        <v>0</v>
      </c>
      <c r="BR18" s="107">
        <v>0</v>
      </c>
      <c r="BS18" s="107">
        <v>0</v>
      </c>
      <c r="BT18" s="107">
        <v>0</v>
      </c>
      <c r="BU18" s="107">
        <v>0</v>
      </c>
      <c r="BV18" s="107">
        <v>0</v>
      </c>
      <c r="BW18" s="107">
        <v>0</v>
      </c>
      <c r="BX18" s="107">
        <v>0</v>
      </c>
      <c r="BY18" s="107">
        <v>0</v>
      </c>
      <c r="BZ18" s="107">
        <v>0</v>
      </c>
      <c r="CA18" s="107">
        <v>0</v>
      </c>
      <c r="CB18" s="107">
        <v>0</v>
      </c>
      <c r="CC18" s="107">
        <v>0</v>
      </c>
      <c r="CD18" s="107">
        <v>0</v>
      </c>
      <c r="CE18" s="107">
        <v>0</v>
      </c>
      <c r="CF18" s="107">
        <v>0</v>
      </c>
      <c r="CG18" s="107">
        <v>0</v>
      </c>
      <c r="CH18" s="107">
        <v>0</v>
      </c>
      <c r="CI18" s="107">
        <v>0</v>
      </c>
      <c r="CJ18" s="107">
        <v>0</v>
      </c>
      <c r="CK18" s="107">
        <v>0</v>
      </c>
      <c r="CL18" s="107">
        <v>0</v>
      </c>
      <c r="CM18" s="107">
        <v>0</v>
      </c>
      <c r="CN18" s="107">
        <v>0</v>
      </c>
      <c r="CO18" s="107">
        <v>0</v>
      </c>
      <c r="CP18" s="107">
        <v>0</v>
      </c>
      <c r="CQ18" s="107">
        <v>0</v>
      </c>
      <c r="CR18" s="107">
        <v>0</v>
      </c>
      <c r="CS18" s="107">
        <v>0</v>
      </c>
      <c r="CT18" s="107">
        <v>0</v>
      </c>
      <c r="CU18" s="107">
        <v>0</v>
      </c>
      <c r="CV18" s="107">
        <v>0</v>
      </c>
      <c r="CW18" s="107">
        <v>0</v>
      </c>
      <c r="CX18" s="107">
        <v>0</v>
      </c>
      <c r="CY18" s="107">
        <v>0</v>
      </c>
      <c r="CZ18" s="107">
        <v>0</v>
      </c>
      <c r="DA18" s="107">
        <v>0</v>
      </c>
      <c r="DB18" s="107">
        <v>0</v>
      </c>
      <c r="DC18" s="107">
        <v>0</v>
      </c>
      <c r="DD18" s="107">
        <v>0</v>
      </c>
      <c r="DE18" s="107">
        <v>0</v>
      </c>
      <c r="DF18" s="107">
        <v>0</v>
      </c>
      <c r="DG18" s="107">
        <v>0</v>
      </c>
      <c r="DH18" s="107">
        <v>0</v>
      </c>
      <c r="DI18" s="107">
        <v>0</v>
      </c>
      <c r="DJ18" s="107">
        <v>0</v>
      </c>
      <c r="DK18" s="107">
        <v>0</v>
      </c>
      <c r="DL18" s="107">
        <v>0</v>
      </c>
      <c r="DM18" s="107">
        <v>0</v>
      </c>
      <c r="DN18" s="107">
        <v>0</v>
      </c>
      <c r="DO18" s="107">
        <v>0</v>
      </c>
      <c r="DP18" s="107">
        <v>-8493.15</v>
      </c>
      <c r="DQ18" s="107">
        <v>0</v>
      </c>
      <c r="DR18" s="107">
        <v>0</v>
      </c>
      <c r="DS18" s="107">
        <v>0</v>
      </c>
      <c r="DT18" s="107">
        <v>0</v>
      </c>
      <c r="DU18" s="107">
        <v>0</v>
      </c>
      <c r="DV18" s="107">
        <v>0</v>
      </c>
      <c r="DW18" s="107">
        <v>0</v>
      </c>
      <c r="DX18" s="107">
        <v>0</v>
      </c>
      <c r="DY18" s="107">
        <v>0</v>
      </c>
      <c r="DZ18" s="107"/>
      <c r="EA18" s="100">
        <f t="shared" si="0"/>
        <v>0</v>
      </c>
      <c r="EB18" s="100">
        <f t="shared" si="1"/>
        <v>8493.15</v>
      </c>
      <c r="EC18" s="100">
        <f t="shared" si="2"/>
        <v>-16986.3</v>
      </c>
      <c r="ED18" s="100">
        <f t="shared" si="3"/>
        <v>0</v>
      </c>
      <c r="EE18" s="100">
        <f t="shared" si="4"/>
        <v>0</v>
      </c>
      <c r="EF18" s="100">
        <f t="shared" si="5"/>
        <v>0</v>
      </c>
      <c r="EG18" s="100">
        <f t="shared" si="6"/>
        <v>0</v>
      </c>
    </row>
    <row r="19" spans="1:137" s="94" customFormat="1">
      <c r="A19" s="108" t="s">
        <v>121</v>
      </c>
      <c r="B19" s="107">
        <v>69525599.099999994</v>
      </c>
      <c r="C19" s="107">
        <v>0</v>
      </c>
      <c r="D19" s="107">
        <v>135005.92000000001</v>
      </c>
      <c r="E19" s="107">
        <v>0</v>
      </c>
      <c r="F19" s="107">
        <v>0</v>
      </c>
      <c r="G19" s="107">
        <v>0</v>
      </c>
      <c r="H19" s="107">
        <v>0</v>
      </c>
      <c r="I19" s="107">
        <v>0</v>
      </c>
      <c r="J19" s="107">
        <v>0</v>
      </c>
      <c r="K19" s="107">
        <v>0</v>
      </c>
      <c r="L19" s="107">
        <v>0</v>
      </c>
      <c r="M19" s="107">
        <v>0</v>
      </c>
      <c r="N19" s="107">
        <v>0</v>
      </c>
      <c r="O19" s="107">
        <v>0</v>
      </c>
      <c r="P19" s="107">
        <v>0</v>
      </c>
      <c r="Q19" s="107">
        <v>0</v>
      </c>
      <c r="R19" s="107">
        <v>0</v>
      </c>
      <c r="S19" s="107">
        <v>0</v>
      </c>
      <c r="T19" s="107">
        <v>0</v>
      </c>
      <c r="U19" s="107">
        <v>0</v>
      </c>
      <c r="V19" s="107">
        <v>0</v>
      </c>
      <c r="W19" s="107">
        <v>0</v>
      </c>
      <c r="X19" s="107">
        <v>0</v>
      </c>
      <c r="Y19" s="107">
        <v>29877.14</v>
      </c>
      <c r="Z19" s="107">
        <v>-474048.4</v>
      </c>
      <c r="AA19" s="107">
        <v>12845814.59</v>
      </c>
      <c r="AB19" s="107">
        <v>-4005807.14</v>
      </c>
      <c r="AC19" s="107">
        <v>5.35</v>
      </c>
      <c r="AD19" s="107">
        <v>20696.97</v>
      </c>
      <c r="AE19" s="107">
        <v>0</v>
      </c>
      <c r="AF19" s="107">
        <v>60974054.670000002</v>
      </c>
      <c r="AG19" s="107">
        <v>22917.78</v>
      </c>
      <c r="AH19" s="107">
        <v>936969.29</v>
      </c>
      <c r="AI19" s="107">
        <v>1002971.35</v>
      </c>
      <c r="AJ19" s="107">
        <v>-783146.67</v>
      </c>
      <c r="AK19" s="107">
        <v>-109448.18</v>
      </c>
      <c r="AL19" s="107">
        <v>-1606798.3</v>
      </c>
      <c r="AM19" s="107">
        <v>62486.33</v>
      </c>
      <c r="AN19" s="107">
        <v>247.64</v>
      </c>
      <c r="AO19" s="107">
        <v>9417059.9000000004</v>
      </c>
      <c r="AP19" s="107">
        <v>43639.62</v>
      </c>
      <c r="AQ19" s="107">
        <v>1239763.21</v>
      </c>
      <c r="AR19" s="107">
        <v>68343.31</v>
      </c>
      <c r="AS19" s="107">
        <v>2076760.88</v>
      </c>
      <c r="AT19" s="107">
        <v>0.03</v>
      </c>
      <c r="AU19" s="107">
        <v>0</v>
      </c>
      <c r="AV19" s="107">
        <v>3029.76</v>
      </c>
      <c r="AW19" s="107">
        <v>106336.3</v>
      </c>
      <c r="AX19" s="107">
        <v>-6842576.0300000003</v>
      </c>
      <c r="AY19" s="107">
        <v>2727402.83</v>
      </c>
      <c r="AZ19" s="107">
        <v>5.35</v>
      </c>
      <c r="BA19" s="107">
        <v>0</v>
      </c>
      <c r="BB19" s="107">
        <v>37096944.140000001</v>
      </c>
      <c r="BC19" s="107">
        <v>3914016.24</v>
      </c>
      <c r="BD19" s="107">
        <v>48746.15</v>
      </c>
      <c r="BE19" s="107">
        <v>0</v>
      </c>
      <c r="BF19" s="107">
        <v>117600</v>
      </c>
      <c r="BG19" s="107">
        <v>19796748.140000001</v>
      </c>
      <c r="BH19" s="107">
        <v>918922.57</v>
      </c>
      <c r="BI19" s="107">
        <v>1054155.97</v>
      </c>
      <c r="BJ19" s="107">
        <v>1265411.97</v>
      </c>
      <c r="BK19" s="107">
        <v>1740657.76</v>
      </c>
      <c r="BL19" s="107">
        <v>1087556.3500000001</v>
      </c>
      <c r="BM19" s="107">
        <v>851643.23</v>
      </c>
      <c r="BN19" s="107">
        <v>348737.35</v>
      </c>
      <c r="BO19" s="107">
        <v>1126697.27</v>
      </c>
      <c r="BP19" s="107">
        <v>314087.43</v>
      </c>
      <c r="BQ19" s="107">
        <v>186245.05</v>
      </c>
      <c r="BR19" s="107">
        <v>1341389.07</v>
      </c>
      <c r="BS19" s="107">
        <v>1056614.44</v>
      </c>
      <c r="BT19" s="107">
        <v>525253.1</v>
      </c>
      <c r="BU19" s="107">
        <v>198610.36</v>
      </c>
      <c r="BV19" s="107">
        <v>196126.28</v>
      </c>
      <c r="BW19" s="107">
        <v>412281.37</v>
      </c>
      <c r="BX19" s="107">
        <v>296796.64</v>
      </c>
      <c r="BY19" s="107">
        <v>417114.3</v>
      </c>
      <c r="BZ19" s="107">
        <v>195083.15</v>
      </c>
      <c r="CA19" s="107">
        <v>184945.49</v>
      </c>
      <c r="CB19" s="107">
        <v>308697.02</v>
      </c>
      <c r="CC19" s="107">
        <v>365095.04</v>
      </c>
      <c r="CD19" s="107">
        <v>78575.06</v>
      </c>
      <c r="CE19" s="107">
        <v>111928.12</v>
      </c>
      <c r="CF19" s="107">
        <v>123689.94</v>
      </c>
      <c r="CG19" s="107">
        <v>352303.12</v>
      </c>
      <c r="CH19" s="107">
        <v>142342.76</v>
      </c>
      <c r="CI19" s="107">
        <v>245995.73</v>
      </c>
      <c r="CJ19" s="107">
        <v>142510.23000000001</v>
      </c>
      <c r="CK19" s="107">
        <v>605304</v>
      </c>
      <c r="CL19" s="107">
        <v>42022.96</v>
      </c>
      <c r="CM19" s="107">
        <v>143153.04999999999</v>
      </c>
      <c r="CN19" s="107">
        <v>81863.02</v>
      </c>
      <c r="CO19" s="107">
        <v>92987.14</v>
      </c>
      <c r="CP19" s="107">
        <v>53417.46</v>
      </c>
      <c r="CQ19" s="107">
        <v>129110.99</v>
      </c>
      <c r="CR19" s="107">
        <v>1452556.83</v>
      </c>
      <c r="CS19" s="107">
        <v>19227.7</v>
      </c>
      <c r="CT19" s="107">
        <v>17632.82</v>
      </c>
      <c r="CU19" s="107">
        <v>9572.7800000000007</v>
      </c>
      <c r="CV19" s="107">
        <v>43299.24</v>
      </c>
      <c r="CW19" s="107">
        <v>34833.78</v>
      </c>
      <c r="CX19" s="107">
        <v>104942.06</v>
      </c>
      <c r="CY19" s="107">
        <v>49019.31</v>
      </c>
      <c r="CZ19" s="107">
        <v>35619.25</v>
      </c>
      <c r="DA19" s="107">
        <v>106669.07</v>
      </c>
      <c r="DB19" s="107">
        <v>27029.8</v>
      </c>
      <c r="DC19" s="107">
        <v>21980.42</v>
      </c>
      <c r="DD19" s="107">
        <v>52630.82</v>
      </c>
      <c r="DE19" s="107">
        <v>31176.55</v>
      </c>
      <c r="DF19" s="107">
        <v>73147.839999999997</v>
      </c>
      <c r="DG19" s="107">
        <v>30024.98</v>
      </c>
      <c r="DH19" s="107">
        <v>33029.730000000003</v>
      </c>
      <c r="DI19" s="107">
        <v>88181.1</v>
      </c>
      <c r="DJ19" s="107">
        <v>3700.04</v>
      </c>
      <c r="DK19" s="107">
        <v>7641.21</v>
      </c>
      <c r="DL19" s="107">
        <v>210935.93</v>
      </c>
      <c r="DM19" s="107">
        <v>9547.86</v>
      </c>
      <c r="DN19" s="107">
        <v>35834.29</v>
      </c>
      <c r="DO19" s="107">
        <v>95703.07</v>
      </c>
      <c r="DP19" s="107">
        <v>110878.1</v>
      </c>
      <c r="DQ19" s="107">
        <v>58291.27</v>
      </c>
      <c r="DR19" s="107">
        <v>8535.85</v>
      </c>
      <c r="DS19" s="107">
        <v>21799.78</v>
      </c>
      <c r="DT19" s="107">
        <v>207948.18</v>
      </c>
      <c r="DU19" s="107">
        <v>48089.27</v>
      </c>
      <c r="DV19" s="107">
        <v>573.38</v>
      </c>
      <c r="DW19" s="107">
        <v>9551.26</v>
      </c>
      <c r="DX19" s="118">
        <v>-184.83</v>
      </c>
      <c r="DY19" s="118">
        <v>4.6100000000000003</v>
      </c>
      <c r="DZ19" s="118"/>
      <c r="EA19" s="100">
        <f t="shared" si="0"/>
        <v>0</v>
      </c>
      <c r="EB19" s="100">
        <f t="shared" si="1"/>
        <v>-19796748.140000001</v>
      </c>
      <c r="EC19" s="100">
        <f t="shared" si="2"/>
        <v>39476076.500000015</v>
      </c>
      <c r="ED19" s="100">
        <f t="shared" si="3"/>
        <v>-474048.39999999997</v>
      </c>
      <c r="EE19" s="100">
        <f t="shared" si="4"/>
        <v>-4005812.49</v>
      </c>
      <c r="EF19" s="100">
        <f t="shared" si="5"/>
        <v>12815937.450000001</v>
      </c>
      <c r="EG19" s="100">
        <f t="shared" si="6"/>
        <v>-3531758.7400000007</v>
      </c>
    </row>
    <row r="20" spans="1:137">
      <c r="A20" s="106" t="s">
        <v>129</v>
      </c>
      <c r="B20" s="107">
        <v>9276047.0199999996</v>
      </c>
      <c r="C20" s="107">
        <v>52539.31</v>
      </c>
      <c r="D20" s="107">
        <v>10340</v>
      </c>
      <c r="E20" s="107">
        <v>24403</v>
      </c>
      <c r="F20" s="107">
        <v>244161.21</v>
      </c>
      <c r="G20" s="107">
        <v>46779.23</v>
      </c>
      <c r="H20" s="107">
        <v>91154.4</v>
      </c>
      <c r="I20" s="107">
        <v>32902.28</v>
      </c>
      <c r="J20" s="107">
        <v>0</v>
      </c>
      <c r="K20" s="107">
        <v>38451.199999999997</v>
      </c>
      <c r="L20" s="107">
        <v>29827.599999999999</v>
      </c>
      <c r="M20" s="107">
        <v>5670</v>
      </c>
      <c r="N20" s="107">
        <v>21863.54</v>
      </c>
      <c r="O20" s="107">
        <v>81911.42</v>
      </c>
      <c r="P20" s="107">
        <v>14680.85</v>
      </c>
      <c r="Q20" s="107">
        <v>45334.86</v>
      </c>
      <c r="R20" s="107">
        <v>6031.4</v>
      </c>
      <c r="S20" s="107">
        <v>0</v>
      </c>
      <c r="T20" s="107">
        <v>0</v>
      </c>
      <c r="U20" s="107">
        <v>0</v>
      </c>
      <c r="V20" s="107">
        <v>744</v>
      </c>
      <c r="W20" s="107">
        <v>0</v>
      </c>
      <c r="X20" s="107">
        <v>0</v>
      </c>
      <c r="Y20" s="107">
        <v>0</v>
      </c>
      <c r="Z20" s="107">
        <v>270112.09000000003</v>
      </c>
      <c r="AA20" s="107">
        <v>2920119.07</v>
      </c>
      <c r="AB20" s="107">
        <v>433851.57</v>
      </c>
      <c r="AC20" s="107">
        <v>125891.62</v>
      </c>
      <c r="AD20" s="107">
        <v>161376.74</v>
      </c>
      <c r="AE20" s="107">
        <v>0</v>
      </c>
      <c r="AF20" s="107">
        <v>4617901.63</v>
      </c>
      <c r="AG20" s="107">
        <v>85025.33</v>
      </c>
      <c r="AH20" s="107">
        <v>24801</v>
      </c>
      <c r="AI20" s="107">
        <v>26853.5</v>
      </c>
      <c r="AJ20" s="107">
        <v>52069.760000000002</v>
      </c>
      <c r="AK20" s="107">
        <v>22474</v>
      </c>
      <c r="AL20" s="107">
        <v>12492.5</v>
      </c>
      <c r="AM20" s="107">
        <v>46396</v>
      </c>
      <c r="AN20" s="107">
        <v>187409.08</v>
      </c>
      <c r="AO20" s="107">
        <v>1424153.72</v>
      </c>
      <c r="AP20" s="107">
        <v>236550.39</v>
      </c>
      <c r="AQ20" s="107">
        <v>447678.52</v>
      </c>
      <c r="AR20" s="107">
        <v>265476.77</v>
      </c>
      <c r="AS20" s="107">
        <v>307503.19</v>
      </c>
      <c r="AT20" s="107">
        <v>51347.4</v>
      </c>
      <c r="AU20" s="107">
        <v>0</v>
      </c>
      <c r="AV20" s="107">
        <v>40478</v>
      </c>
      <c r="AW20" s="107">
        <v>230041.41</v>
      </c>
      <c r="AX20" s="107">
        <v>103740.97</v>
      </c>
      <c r="AY20" s="107">
        <v>59591.19</v>
      </c>
      <c r="AZ20" s="107">
        <v>115765.58</v>
      </c>
      <c r="BA20" s="107">
        <v>10126.040000000001</v>
      </c>
      <c r="BB20" s="107">
        <v>22297</v>
      </c>
      <c r="BC20" s="107">
        <v>106364.48</v>
      </c>
      <c r="BD20" s="107">
        <v>51183.05</v>
      </c>
      <c r="BE20" s="107">
        <v>68398.11</v>
      </c>
      <c r="BF20" s="107">
        <v>152520.48000000001</v>
      </c>
      <c r="BG20" s="107">
        <v>4048916.74</v>
      </c>
      <c r="BH20" s="107">
        <v>189100.97</v>
      </c>
      <c r="BI20" s="107">
        <v>104058.35</v>
      </c>
      <c r="BJ20" s="107">
        <v>96990.36</v>
      </c>
      <c r="BK20" s="107">
        <v>59515.3</v>
      </c>
      <c r="BL20" s="107">
        <v>70319.59</v>
      </c>
      <c r="BM20" s="107">
        <v>110721.21</v>
      </c>
      <c r="BN20" s="107">
        <v>85669</v>
      </c>
      <c r="BO20" s="107">
        <v>103217.60000000001</v>
      </c>
      <c r="BP20" s="107">
        <v>107157.38</v>
      </c>
      <c r="BQ20" s="107">
        <v>76646.929999999993</v>
      </c>
      <c r="BR20" s="107">
        <v>212107.54</v>
      </c>
      <c r="BS20" s="107">
        <v>73998.100000000006</v>
      </c>
      <c r="BT20" s="107">
        <v>138398.70000000001</v>
      </c>
      <c r="BU20" s="107">
        <v>85085.01</v>
      </c>
      <c r="BV20" s="107">
        <v>27149</v>
      </c>
      <c r="BW20" s="107">
        <v>54161.19</v>
      </c>
      <c r="BX20" s="107">
        <v>37704</v>
      </c>
      <c r="BY20" s="107">
        <v>71105.08</v>
      </c>
      <c r="BZ20" s="107">
        <v>31721.75</v>
      </c>
      <c r="CA20" s="107">
        <v>23316.5</v>
      </c>
      <c r="CB20" s="107">
        <v>59018.6</v>
      </c>
      <c r="CC20" s="107">
        <v>56435.3</v>
      </c>
      <c r="CD20" s="107">
        <v>82909.19</v>
      </c>
      <c r="CE20" s="107">
        <v>32056</v>
      </c>
      <c r="CF20" s="107">
        <v>53793.93</v>
      </c>
      <c r="CG20" s="107">
        <v>58924.46</v>
      </c>
      <c r="CH20" s="107">
        <v>15003.33</v>
      </c>
      <c r="CI20" s="107">
        <v>40010.35</v>
      </c>
      <c r="CJ20" s="107">
        <v>95521.79</v>
      </c>
      <c r="CK20" s="107">
        <v>68292.05</v>
      </c>
      <c r="CL20" s="107">
        <v>51455.07</v>
      </c>
      <c r="CM20" s="107">
        <v>24493.37</v>
      </c>
      <c r="CN20" s="107">
        <v>28283.09</v>
      </c>
      <c r="CO20" s="107">
        <v>60113.4</v>
      </c>
      <c r="CP20" s="107">
        <v>24757.93</v>
      </c>
      <c r="CQ20" s="107">
        <v>39735.9</v>
      </c>
      <c r="CR20" s="107">
        <v>85604.33</v>
      </c>
      <c r="CS20" s="107">
        <v>13500.92</v>
      </c>
      <c r="CT20" s="107">
        <v>44291.6</v>
      </c>
      <c r="CU20" s="107">
        <v>49282.5</v>
      </c>
      <c r="CV20" s="107">
        <v>54548.4</v>
      </c>
      <c r="CW20" s="107">
        <v>18089.650000000001</v>
      </c>
      <c r="CX20" s="107">
        <v>30635</v>
      </c>
      <c r="CY20" s="107">
        <v>62260.800000000003</v>
      </c>
      <c r="CZ20" s="107">
        <v>72503.990000000005</v>
      </c>
      <c r="DA20" s="107">
        <v>26344.5</v>
      </c>
      <c r="DB20" s="107">
        <v>40921.11</v>
      </c>
      <c r="DC20" s="107">
        <v>36555.660000000003</v>
      </c>
      <c r="DD20" s="107">
        <v>53470.23</v>
      </c>
      <c r="DE20" s="107">
        <v>79519.97</v>
      </c>
      <c r="DF20" s="107">
        <v>60342.66</v>
      </c>
      <c r="DG20" s="107">
        <v>42623</v>
      </c>
      <c r="DH20" s="107">
        <v>39848.49</v>
      </c>
      <c r="DI20" s="107">
        <v>27324.94</v>
      </c>
      <c r="DJ20" s="107">
        <v>61960.5</v>
      </c>
      <c r="DK20" s="107">
        <v>4171</v>
      </c>
      <c r="DL20" s="107">
        <v>73570.880000000005</v>
      </c>
      <c r="DM20" s="107">
        <v>37977.54</v>
      </c>
      <c r="DN20" s="107">
        <v>48745.61</v>
      </c>
      <c r="DO20" s="107">
        <v>73652.399999999994</v>
      </c>
      <c r="DP20" s="107">
        <v>83126.16</v>
      </c>
      <c r="DQ20" s="107">
        <v>48882</v>
      </c>
      <c r="DR20" s="107">
        <v>57457.19</v>
      </c>
      <c r="DS20" s="107">
        <v>20445</v>
      </c>
      <c r="DT20" s="107">
        <v>100108.82</v>
      </c>
      <c r="DU20" s="107">
        <v>37086.57</v>
      </c>
      <c r="DV20" s="107">
        <v>3553</v>
      </c>
      <c r="DW20" s="107">
        <v>10865</v>
      </c>
      <c r="DX20" s="107">
        <v>700</v>
      </c>
      <c r="DY20" s="107">
        <v>0</v>
      </c>
      <c r="DZ20" s="107"/>
      <c r="EA20" s="100">
        <f t="shared" si="0"/>
        <v>0</v>
      </c>
      <c r="EB20" s="100">
        <f t="shared" si="1"/>
        <v>-4217138.51</v>
      </c>
      <c r="EC20" s="100">
        <f t="shared" si="2"/>
        <v>7944613.0000000019</v>
      </c>
      <c r="ED20" s="100">
        <f t="shared" si="3"/>
        <v>270112.09000000003</v>
      </c>
      <c r="EE20" s="100">
        <f t="shared" si="4"/>
        <v>307959.95</v>
      </c>
      <c r="EF20" s="100">
        <f t="shared" si="5"/>
        <v>2920119.07</v>
      </c>
      <c r="EG20" s="100">
        <f t="shared" si="6"/>
        <v>163739.47999999998</v>
      </c>
    </row>
    <row r="21" spans="1:137">
      <c r="A21" s="106" t="s">
        <v>130</v>
      </c>
      <c r="B21" s="107">
        <v>5763382.4199999999</v>
      </c>
      <c r="C21" s="107">
        <v>193249.68</v>
      </c>
      <c r="D21" s="107">
        <v>0</v>
      </c>
      <c r="E21" s="107">
        <v>38053.800000000003</v>
      </c>
      <c r="F21" s="107">
        <v>103665.24</v>
      </c>
      <c r="G21" s="107">
        <v>23231.119999999999</v>
      </c>
      <c r="H21" s="107">
        <v>25570.51</v>
      </c>
      <c r="I21" s="107">
        <v>10957.24</v>
      </c>
      <c r="J21" s="107">
        <v>0</v>
      </c>
      <c r="K21" s="107">
        <v>19462.84</v>
      </c>
      <c r="L21" s="107">
        <v>5783.9</v>
      </c>
      <c r="M21" s="107">
        <v>21558.25</v>
      </c>
      <c r="N21" s="107">
        <v>161746.42000000001</v>
      </c>
      <c r="O21" s="107">
        <v>112215.28</v>
      </c>
      <c r="P21" s="107">
        <v>14160.03</v>
      </c>
      <c r="Q21" s="107">
        <v>35149.300000000003</v>
      </c>
      <c r="R21" s="107">
        <v>30346.52</v>
      </c>
      <c r="S21" s="107">
        <v>8159.23</v>
      </c>
      <c r="T21" s="107">
        <v>0</v>
      </c>
      <c r="U21" s="107">
        <v>6362.08</v>
      </c>
      <c r="V21" s="107">
        <v>0</v>
      </c>
      <c r="W21" s="107">
        <v>0</v>
      </c>
      <c r="X21" s="107">
        <v>1016</v>
      </c>
      <c r="Y21" s="107">
        <v>0</v>
      </c>
      <c r="Z21" s="107">
        <v>331681.15000000002</v>
      </c>
      <c r="AA21" s="107">
        <v>3486979.82</v>
      </c>
      <c r="AB21" s="107">
        <v>178998.07</v>
      </c>
      <c r="AC21" s="107">
        <v>30606.62</v>
      </c>
      <c r="AD21" s="107">
        <v>36113.67</v>
      </c>
      <c r="AE21" s="107">
        <v>0</v>
      </c>
      <c r="AF21" s="107">
        <v>888315.65</v>
      </c>
      <c r="AG21" s="107">
        <v>26487.08</v>
      </c>
      <c r="AH21" s="107">
        <v>58787.25</v>
      </c>
      <c r="AI21" s="107">
        <v>38151.33</v>
      </c>
      <c r="AJ21" s="107">
        <v>56456.84</v>
      </c>
      <c r="AK21" s="107">
        <v>28846.04</v>
      </c>
      <c r="AL21" s="107">
        <v>55962.6</v>
      </c>
      <c r="AM21" s="107">
        <v>66990.009999999995</v>
      </c>
      <c r="AN21" s="107">
        <v>266538.53999999998</v>
      </c>
      <c r="AO21" s="107">
        <v>1351094.45</v>
      </c>
      <c r="AP21" s="107">
        <v>415345.64</v>
      </c>
      <c r="AQ21" s="107">
        <v>455339.14</v>
      </c>
      <c r="AR21" s="107">
        <v>282925.42</v>
      </c>
      <c r="AS21" s="107">
        <v>578900.37</v>
      </c>
      <c r="AT21" s="107">
        <v>136836.26</v>
      </c>
      <c r="AU21" s="107">
        <v>0</v>
      </c>
      <c r="AV21" s="107">
        <v>28830.68</v>
      </c>
      <c r="AW21" s="107">
        <v>77147.45</v>
      </c>
      <c r="AX21" s="107">
        <v>41585.949999999997</v>
      </c>
      <c r="AY21" s="107">
        <v>31433.99</v>
      </c>
      <c r="AZ21" s="107">
        <v>26383.05</v>
      </c>
      <c r="BA21" s="107">
        <v>4223.57</v>
      </c>
      <c r="BB21" s="107">
        <v>89900</v>
      </c>
      <c r="BC21" s="107">
        <v>58762.14</v>
      </c>
      <c r="BD21" s="107">
        <v>49379.56</v>
      </c>
      <c r="BE21" s="107">
        <v>16656.57</v>
      </c>
      <c r="BF21" s="107">
        <v>92913.34</v>
      </c>
      <c r="BG21" s="107">
        <v>499869.55</v>
      </c>
      <c r="BH21" s="107">
        <v>5178.53</v>
      </c>
      <c r="BI21" s="107">
        <v>9819.93</v>
      </c>
      <c r="BJ21" s="107">
        <v>6581.93</v>
      </c>
      <c r="BK21" s="107">
        <v>9335</v>
      </c>
      <c r="BL21" s="107">
        <v>6440.65</v>
      </c>
      <c r="BM21" s="107">
        <v>7841.62</v>
      </c>
      <c r="BN21" s="107">
        <v>2921.82</v>
      </c>
      <c r="BO21" s="107">
        <v>8965.27</v>
      </c>
      <c r="BP21" s="107">
        <v>17255.560000000001</v>
      </c>
      <c r="BQ21" s="107">
        <v>13863.31</v>
      </c>
      <c r="BR21" s="107">
        <v>29217.919999999998</v>
      </c>
      <c r="BS21" s="107">
        <v>6407.24</v>
      </c>
      <c r="BT21" s="107">
        <v>6907.52</v>
      </c>
      <c r="BU21" s="107">
        <v>3430.35</v>
      </c>
      <c r="BV21" s="107">
        <v>4037.75</v>
      </c>
      <c r="BW21" s="107">
        <v>3608.19</v>
      </c>
      <c r="BX21" s="107">
        <v>778.96</v>
      </c>
      <c r="BY21" s="107">
        <v>7648.48</v>
      </c>
      <c r="BZ21" s="107">
        <v>3423.7</v>
      </c>
      <c r="CA21" s="107">
        <v>6888.02</v>
      </c>
      <c r="CB21" s="107">
        <v>701</v>
      </c>
      <c r="CC21" s="107">
        <v>100</v>
      </c>
      <c r="CD21" s="107">
        <v>2436.44</v>
      </c>
      <c r="CE21" s="107">
        <v>2670</v>
      </c>
      <c r="CF21" s="107">
        <v>2398.5</v>
      </c>
      <c r="CG21" s="107">
        <v>0</v>
      </c>
      <c r="CH21" s="107">
        <v>6373.5</v>
      </c>
      <c r="CI21" s="107">
        <v>829.03</v>
      </c>
      <c r="CJ21" s="107">
        <v>151</v>
      </c>
      <c r="CK21" s="107">
        <v>21048.05</v>
      </c>
      <c r="CL21" s="107">
        <v>3068.68</v>
      </c>
      <c r="CM21" s="107">
        <v>0</v>
      </c>
      <c r="CN21" s="107">
        <v>2875</v>
      </c>
      <c r="CO21" s="107">
        <v>340</v>
      </c>
      <c r="CP21" s="107">
        <v>352</v>
      </c>
      <c r="CQ21" s="107">
        <v>3213.09</v>
      </c>
      <c r="CR21" s="107">
        <v>7297.92</v>
      </c>
      <c r="CS21" s="107">
        <v>11175.5</v>
      </c>
      <c r="CT21" s="107">
        <v>3864.56</v>
      </c>
      <c r="CU21" s="107">
        <v>2498</v>
      </c>
      <c r="CV21" s="107">
        <v>9995.5</v>
      </c>
      <c r="CW21" s="107">
        <v>7945.29</v>
      </c>
      <c r="CX21" s="107">
        <v>12299.3</v>
      </c>
      <c r="CY21" s="107">
        <v>17752.310000000001</v>
      </c>
      <c r="CZ21" s="107">
        <v>10305.92</v>
      </c>
      <c r="DA21" s="107">
        <v>23567.8</v>
      </c>
      <c r="DB21" s="107">
        <v>17778.099999999999</v>
      </c>
      <c r="DC21" s="107">
        <v>4245.1099999999997</v>
      </c>
      <c r="DD21" s="107">
        <v>7511</v>
      </c>
      <c r="DE21" s="107">
        <v>7644.57</v>
      </c>
      <c r="DF21" s="107">
        <v>19392.11</v>
      </c>
      <c r="DG21" s="107">
        <v>11371.64</v>
      </c>
      <c r="DH21" s="107">
        <v>2695.2</v>
      </c>
      <c r="DI21" s="107">
        <v>20116.400000000001</v>
      </c>
      <c r="DJ21" s="107">
        <v>9191.1</v>
      </c>
      <c r="DK21" s="107">
        <v>3290.4</v>
      </c>
      <c r="DL21" s="107">
        <v>16263.5</v>
      </c>
      <c r="DM21" s="107">
        <v>6109.5</v>
      </c>
      <c r="DN21" s="107">
        <v>14244.8</v>
      </c>
      <c r="DO21" s="107">
        <v>5522.08</v>
      </c>
      <c r="DP21" s="107">
        <v>5662.78</v>
      </c>
      <c r="DQ21" s="107">
        <v>2231.5</v>
      </c>
      <c r="DR21" s="107">
        <v>2995</v>
      </c>
      <c r="DS21" s="107">
        <v>4258.5</v>
      </c>
      <c r="DT21" s="107">
        <v>15777.65</v>
      </c>
      <c r="DU21" s="107">
        <v>2400.77</v>
      </c>
      <c r="DV21" s="107">
        <v>3562.5</v>
      </c>
      <c r="DW21" s="107">
        <v>1064.2</v>
      </c>
      <c r="DX21" s="107">
        <v>2731</v>
      </c>
      <c r="DY21" s="107">
        <v>0</v>
      </c>
      <c r="DZ21" s="107"/>
      <c r="EA21" s="100">
        <f t="shared" si="0"/>
        <v>0</v>
      </c>
      <c r="EB21" s="100">
        <f t="shared" si="1"/>
        <v>-580704.04</v>
      </c>
      <c r="EC21" s="100">
        <f t="shared" si="2"/>
        <v>904094.76000000024</v>
      </c>
      <c r="ED21" s="100">
        <f t="shared" si="3"/>
        <v>330665.15000000002</v>
      </c>
      <c r="EE21" s="100">
        <f t="shared" si="4"/>
        <v>148391.45000000001</v>
      </c>
      <c r="EF21" s="100">
        <f t="shared" si="5"/>
        <v>3486979.8200000003</v>
      </c>
      <c r="EG21" s="100">
        <f t="shared" si="6"/>
        <v>-152683.08000000002</v>
      </c>
    </row>
    <row r="22" spans="1:137">
      <c r="A22" s="106" t="s">
        <v>131</v>
      </c>
      <c r="B22" s="107">
        <v>1079002.69</v>
      </c>
      <c r="C22" s="107">
        <v>0</v>
      </c>
      <c r="D22" s="107">
        <v>0</v>
      </c>
      <c r="E22" s="107">
        <v>5205.42</v>
      </c>
      <c r="F22" s="107">
        <v>209987.49</v>
      </c>
      <c r="G22" s="107">
        <v>15541.25</v>
      </c>
      <c r="H22" s="107">
        <v>3674.4</v>
      </c>
      <c r="I22" s="107">
        <v>7192.64</v>
      </c>
      <c r="J22" s="107">
        <v>0</v>
      </c>
      <c r="K22" s="107">
        <v>4713.78</v>
      </c>
      <c r="L22" s="107">
        <v>4288.8100000000004</v>
      </c>
      <c r="M22" s="107">
        <v>3757.02</v>
      </c>
      <c r="N22" s="107">
        <v>10496.96</v>
      </c>
      <c r="O22" s="107">
        <v>11148.46</v>
      </c>
      <c r="P22" s="107">
        <v>6821.42</v>
      </c>
      <c r="Q22" s="107">
        <v>21282.48</v>
      </c>
      <c r="R22" s="107">
        <v>13981.02</v>
      </c>
      <c r="S22" s="107">
        <v>2321.38</v>
      </c>
      <c r="T22" s="107">
        <v>0</v>
      </c>
      <c r="U22" s="107">
        <v>0</v>
      </c>
      <c r="V22" s="107">
        <v>1983.67</v>
      </c>
      <c r="W22" s="107">
        <v>0</v>
      </c>
      <c r="X22" s="107">
        <v>0</v>
      </c>
      <c r="Y22" s="107">
        <v>0</v>
      </c>
      <c r="Z22" s="107">
        <v>62081.24</v>
      </c>
      <c r="AA22" s="107">
        <v>75062.080000000002</v>
      </c>
      <c r="AB22" s="107">
        <v>44047.519999999997</v>
      </c>
      <c r="AC22" s="107">
        <v>17002.189999999999</v>
      </c>
      <c r="AD22" s="107">
        <v>6683.6</v>
      </c>
      <c r="AE22" s="107">
        <v>0</v>
      </c>
      <c r="AF22" s="107">
        <v>551729.86</v>
      </c>
      <c r="AG22" s="107">
        <v>12328.67</v>
      </c>
      <c r="AH22" s="107">
        <v>5977.37</v>
      </c>
      <c r="AI22" s="107">
        <v>7829.37</v>
      </c>
      <c r="AJ22" s="107">
        <v>12415.34</v>
      </c>
      <c r="AK22" s="107">
        <v>9430.31</v>
      </c>
      <c r="AL22" s="107">
        <v>9072.31</v>
      </c>
      <c r="AM22" s="107">
        <v>5027.87</v>
      </c>
      <c r="AN22" s="107">
        <v>8653.61</v>
      </c>
      <c r="AO22" s="107">
        <v>26259.23</v>
      </c>
      <c r="AP22" s="107">
        <v>9418.2999999999993</v>
      </c>
      <c r="AQ22" s="107">
        <v>7005.28</v>
      </c>
      <c r="AR22" s="107">
        <v>7589.91</v>
      </c>
      <c r="AS22" s="107">
        <v>15502.73</v>
      </c>
      <c r="AT22" s="107">
        <v>633.02</v>
      </c>
      <c r="AU22" s="107">
        <v>0</v>
      </c>
      <c r="AV22" s="107">
        <v>9427.4500000000007</v>
      </c>
      <c r="AW22" s="107">
        <v>21770.080000000002</v>
      </c>
      <c r="AX22" s="107">
        <v>3549.95</v>
      </c>
      <c r="AY22" s="107">
        <v>9300.0400000000009</v>
      </c>
      <c r="AZ22" s="107">
        <v>17002.189999999999</v>
      </c>
      <c r="BA22" s="107">
        <v>0</v>
      </c>
      <c r="BB22" s="107">
        <v>15862.2</v>
      </c>
      <c r="BC22" s="107">
        <v>2027.38</v>
      </c>
      <c r="BD22" s="107">
        <v>4401.16</v>
      </c>
      <c r="BE22" s="107">
        <v>23588.61</v>
      </c>
      <c r="BF22" s="107">
        <v>8335.76</v>
      </c>
      <c r="BG22" s="107">
        <v>493912.21</v>
      </c>
      <c r="BH22" s="107">
        <v>33016.199999999997</v>
      </c>
      <c r="BI22" s="107">
        <v>16368.13</v>
      </c>
      <c r="BJ22" s="107">
        <v>9324.8799999999992</v>
      </c>
      <c r="BK22" s="107">
        <v>16585.91</v>
      </c>
      <c r="BL22" s="107">
        <v>26040.67</v>
      </c>
      <c r="BM22" s="107">
        <v>38228.79</v>
      </c>
      <c r="BN22" s="107">
        <v>4105</v>
      </c>
      <c r="BO22" s="107">
        <v>12191</v>
      </c>
      <c r="BP22" s="107">
        <v>6800.19</v>
      </c>
      <c r="BQ22" s="107">
        <v>24294.61</v>
      </c>
      <c r="BR22" s="107">
        <v>23937.17</v>
      </c>
      <c r="BS22" s="107">
        <v>8543.23</v>
      </c>
      <c r="BT22" s="107">
        <v>23729.22</v>
      </c>
      <c r="BU22" s="107">
        <v>37512.089999999997</v>
      </c>
      <c r="BV22" s="107">
        <v>11874</v>
      </c>
      <c r="BW22" s="107">
        <v>7716</v>
      </c>
      <c r="BX22" s="107">
        <v>3097.6</v>
      </c>
      <c r="BY22" s="107">
        <v>15555.54</v>
      </c>
      <c r="BZ22" s="107">
        <v>3654</v>
      </c>
      <c r="CA22" s="107">
        <v>3704.7</v>
      </c>
      <c r="CB22" s="107">
        <v>6776.42</v>
      </c>
      <c r="CC22" s="107">
        <v>10852.05</v>
      </c>
      <c r="CD22" s="107">
        <v>8501.48</v>
      </c>
      <c r="CE22" s="107">
        <v>3582.89</v>
      </c>
      <c r="CF22" s="107">
        <v>9254.2000000000007</v>
      </c>
      <c r="CG22" s="107">
        <v>3511.51</v>
      </c>
      <c r="CH22" s="107">
        <v>5904.7</v>
      </c>
      <c r="CI22" s="107">
        <v>1561</v>
      </c>
      <c r="CJ22" s="107">
        <v>860</v>
      </c>
      <c r="CK22" s="107">
        <v>8430.07</v>
      </c>
      <c r="CL22" s="107">
        <v>3665.7</v>
      </c>
      <c r="CM22" s="107">
        <v>3443.32</v>
      </c>
      <c r="CN22" s="107">
        <v>948</v>
      </c>
      <c r="CO22" s="107">
        <v>6354.52</v>
      </c>
      <c r="CP22" s="107">
        <v>612.9</v>
      </c>
      <c r="CQ22" s="107">
        <v>5601.62</v>
      </c>
      <c r="CR22" s="107">
        <v>3761.06</v>
      </c>
      <c r="CS22" s="107">
        <v>1115</v>
      </c>
      <c r="CT22" s="107">
        <v>3472.25</v>
      </c>
      <c r="CU22" s="107">
        <v>2391.6</v>
      </c>
      <c r="CV22" s="107">
        <v>5318.57</v>
      </c>
      <c r="CW22" s="107">
        <v>1121.8</v>
      </c>
      <c r="CX22" s="107">
        <v>150</v>
      </c>
      <c r="CY22" s="107">
        <v>3020.2</v>
      </c>
      <c r="CZ22" s="107">
        <v>6318.54</v>
      </c>
      <c r="DA22" s="107">
        <v>747.31</v>
      </c>
      <c r="DB22" s="107">
        <v>3194.02</v>
      </c>
      <c r="DC22" s="107">
        <v>1553.01</v>
      </c>
      <c r="DD22" s="107">
        <v>2600.6</v>
      </c>
      <c r="DE22" s="107">
        <v>4076.71</v>
      </c>
      <c r="DF22" s="107">
        <v>3289.24</v>
      </c>
      <c r="DG22" s="107">
        <v>4627.7</v>
      </c>
      <c r="DH22" s="107">
        <v>1725</v>
      </c>
      <c r="DI22" s="107">
        <v>3204.4</v>
      </c>
      <c r="DJ22" s="107">
        <v>1862.34</v>
      </c>
      <c r="DK22" s="107">
        <v>280</v>
      </c>
      <c r="DL22" s="107">
        <v>6345.9</v>
      </c>
      <c r="DM22" s="107">
        <v>532.9</v>
      </c>
      <c r="DN22" s="107">
        <v>2876.95</v>
      </c>
      <c r="DO22" s="107">
        <v>465.81</v>
      </c>
      <c r="DP22" s="107">
        <v>4539.37</v>
      </c>
      <c r="DQ22" s="107">
        <v>2375.25</v>
      </c>
      <c r="DR22" s="107">
        <v>7757.16</v>
      </c>
      <c r="DS22" s="107">
        <v>1586.87</v>
      </c>
      <c r="DT22" s="107">
        <v>3078.9</v>
      </c>
      <c r="DU22" s="107">
        <v>3232.8</v>
      </c>
      <c r="DV22" s="107">
        <v>378.64</v>
      </c>
      <c r="DW22" s="107">
        <v>773</v>
      </c>
      <c r="DX22" s="107">
        <v>0</v>
      </c>
      <c r="DY22" s="107">
        <v>0</v>
      </c>
      <c r="DZ22" s="107"/>
      <c r="EA22" s="100">
        <f t="shared" si="0"/>
        <v>0</v>
      </c>
      <c r="EB22" s="100">
        <f t="shared" si="1"/>
        <v>-497514.75</v>
      </c>
      <c r="EC22" s="100">
        <f t="shared" si="2"/>
        <v>979488.66</v>
      </c>
      <c r="ED22" s="100">
        <f t="shared" si="3"/>
        <v>62081.24</v>
      </c>
      <c r="EE22" s="100">
        <f t="shared" si="4"/>
        <v>27045.329999999998</v>
      </c>
      <c r="EF22" s="100">
        <f t="shared" si="5"/>
        <v>75062.080000000002</v>
      </c>
      <c r="EG22" s="100">
        <f t="shared" si="6"/>
        <v>-18033.719999999994</v>
      </c>
    </row>
    <row r="23" spans="1:137">
      <c r="A23" s="106" t="s">
        <v>132</v>
      </c>
      <c r="B23" s="107">
        <v>544131.11</v>
      </c>
      <c r="C23" s="107">
        <v>0</v>
      </c>
      <c r="D23" s="107">
        <v>72995.740000000005</v>
      </c>
      <c r="E23" s="107">
        <v>5383.45</v>
      </c>
      <c r="F23" s="107">
        <v>26853.42</v>
      </c>
      <c r="G23" s="107">
        <v>19325.240000000002</v>
      </c>
      <c r="H23" s="107">
        <v>3810.72</v>
      </c>
      <c r="I23" s="107">
        <v>2990.29</v>
      </c>
      <c r="J23" s="107">
        <v>0</v>
      </c>
      <c r="K23" s="107">
        <v>1961.2</v>
      </c>
      <c r="L23" s="107">
        <v>3818.68</v>
      </c>
      <c r="M23" s="107">
        <v>1583.08</v>
      </c>
      <c r="N23" s="107">
        <v>1441.75</v>
      </c>
      <c r="O23" s="107">
        <v>737.88</v>
      </c>
      <c r="P23" s="107">
        <v>2902.87</v>
      </c>
      <c r="Q23" s="107">
        <v>32906.74</v>
      </c>
      <c r="R23" s="107">
        <v>9544.08</v>
      </c>
      <c r="S23" s="107">
        <v>0</v>
      </c>
      <c r="T23" s="107">
        <v>0</v>
      </c>
      <c r="U23" s="107">
        <v>0</v>
      </c>
      <c r="V23" s="107">
        <v>82.52</v>
      </c>
      <c r="W23" s="107">
        <v>0</v>
      </c>
      <c r="X23" s="107">
        <v>0</v>
      </c>
      <c r="Y23" s="107">
        <v>0</v>
      </c>
      <c r="Z23" s="107">
        <v>8864.92</v>
      </c>
      <c r="AA23" s="107">
        <v>37849.480000000003</v>
      </c>
      <c r="AB23" s="107">
        <v>5468.21</v>
      </c>
      <c r="AC23" s="107">
        <v>1238.9000000000001</v>
      </c>
      <c r="AD23" s="107">
        <v>5183.1000000000004</v>
      </c>
      <c r="AE23" s="107">
        <v>0</v>
      </c>
      <c r="AF23" s="107">
        <v>299188.84000000003</v>
      </c>
      <c r="AG23" s="107">
        <v>934.19</v>
      </c>
      <c r="AH23" s="107">
        <v>909.15</v>
      </c>
      <c r="AI23" s="107">
        <v>2517.15</v>
      </c>
      <c r="AJ23" s="107">
        <v>1747.33</v>
      </c>
      <c r="AK23" s="107">
        <v>62.15</v>
      </c>
      <c r="AL23" s="107">
        <v>37.71</v>
      </c>
      <c r="AM23" s="107">
        <v>2657.24</v>
      </c>
      <c r="AN23" s="107">
        <v>7572.77</v>
      </c>
      <c r="AO23" s="107">
        <v>21946.560000000001</v>
      </c>
      <c r="AP23" s="107">
        <v>2058.2600000000002</v>
      </c>
      <c r="AQ23" s="107">
        <v>4172.76</v>
      </c>
      <c r="AR23" s="107">
        <v>1848.26</v>
      </c>
      <c r="AS23" s="107">
        <v>0</v>
      </c>
      <c r="AT23" s="107">
        <v>250.87</v>
      </c>
      <c r="AU23" s="107">
        <v>0</v>
      </c>
      <c r="AV23" s="107">
        <v>1059.95</v>
      </c>
      <c r="AW23" s="107">
        <v>2781.52</v>
      </c>
      <c r="AX23" s="107">
        <v>412.62</v>
      </c>
      <c r="AY23" s="107">
        <v>1214.1199999999999</v>
      </c>
      <c r="AZ23" s="107">
        <v>1238.9000000000001</v>
      </c>
      <c r="BA23" s="107">
        <v>0</v>
      </c>
      <c r="BB23" s="107">
        <v>6995.77</v>
      </c>
      <c r="BC23" s="107">
        <v>728.09</v>
      </c>
      <c r="BD23" s="107">
        <v>4631.07</v>
      </c>
      <c r="BE23" s="107">
        <v>7750.82</v>
      </c>
      <c r="BF23" s="107">
        <v>1682</v>
      </c>
      <c r="BG23" s="107">
        <v>271459.52</v>
      </c>
      <c r="BH23" s="107">
        <v>8550</v>
      </c>
      <c r="BI23" s="107">
        <v>16540</v>
      </c>
      <c r="BJ23" s="107">
        <v>4240.3900000000003</v>
      </c>
      <c r="BK23" s="107">
        <v>22980.31</v>
      </c>
      <c r="BL23" s="107">
        <v>11526.17</v>
      </c>
      <c r="BM23" s="107">
        <v>1898.39</v>
      </c>
      <c r="BN23" s="107">
        <v>7843</v>
      </c>
      <c r="BO23" s="107">
        <v>7152</v>
      </c>
      <c r="BP23" s="107">
        <v>2902.58</v>
      </c>
      <c r="BQ23" s="107">
        <v>698.08</v>
      </c>
      <c r="BR23" s="107">
        <v>16396.189999999999</v>
      </c>
      <c r="BS23" s="107">
        <v>8784.86</v>
      </c>
      <c r="BT23" s="107">
        <v>17422</v>
      </c>
      <c r="BU23" s="107">
        <v>3120.29</v>
      </c>
      <c r="BV23" s="107">
        <v>7657</v>
      </c>
      <c r="BW23" s="107">
        <v>0</v>
      </c>
      <c r="BX23" s="107">
        <v>11292.85</v>
      </c>
      <c r="BY23" s="107">
        <v>5907.05</v>
      </c>
      <c r="BZ23" s="107">
        <v>5470</v>
      </c>
      <c r="CA23" s="107">
        <v>7811.09</v>
      </c>
      <c r="CB23" s="107">
        <v>3343</v>
      </c>
      <c r="CC23" s="107">
        <v>7864.41</v>
      </c>
      <c r="CD23" s="107">
        <v>1899.31</v>
      </c>
      <c r="CE23" s="107">
        <v>6661.84</v>
      </c>
      <c r="CF23" s="107">
        <v>7440</v>
      </c>
      <c r="CG23" s="107">
        <v>3873.6</v>
      </c>
      <c r="CH23" s="107">
        <v>0</v>
      </c>
      <c r="CI23" s="107">
        <v>4542.04</v>
      </c>
      <c r="CJ23" s="107">
        <v>333.93</v>
      </c>
      <c r="CK23" s="107">
        <v>2545.1</v>
      </c>
      <c r="CL23" s="107">
        <v>3799.53</v>
      </c>
      <c r="CM23" s="107">
        <v>1430.11</v>
      </c>
      <c r="CN23" s="107">
        <v>0</v>
      </c>
      <c r="CO23" s="107">
        <v>1288</v>
      </c>
      <c r="CP23" s="107">
        <v>512.01</v>
      </c>
      <c r="CQ23" s="107">
        <v>1714.57</v>
      </c>
      <c r="CR23" s="107">
        <v>3069.48</v>
      </c>
      <c r="CS23" s="107">
        <v>875.87</v>
      </c>
      <c r="CT23" s="107">
        <v>1029.3</v>
      </c>
      <c r="CU23" s="107">
        <v>798</v>
      </c>
      <c r="CV23" s="107">
        <v>477.89</v>
      </c>
      <c r="CW23" s="107">
        <v>1682.47</v>
      </c>
      <c r="CX23" s="107">
        <v>304.89999999999998</v>
      </c>
      <c r="CY23" s="107">
        <v>5053.62</v>
      </c>
      <c r="CZ23" s="107">
        <v>398.97</v>
      </c>
      <c r="DA23" s="107">
        <v>736</v>
      </c>
      <c r="DB23" s="107">
        <v>2783.28</v>
      </c>
      <c r="DC23" s="107">
        <v>1306.79</v>
      </c>
      <c r="DD23" s="107">
        <v>4389</v>
      </c>
      <c r="DE23" s="107">
        <v>1148.9000000000001</v>
      </c>
      <c r="DF23" s="107">
        <v>0</v>
      </c>
      <c r="DG23" s="107">
        <v>563</v>
      </c>
      <c r="DH23" s="107">
        <v>600</v>
      </c>
      <c r="DI23" s="107">
        <v>2976</v>
      </c>
      <c r="DJ23" s="107">
        <v>480</v>
      </c>
      <c r="DK23" s="107">
        <v>0</v>
      </c>
      <c r="DL23" s="107">
        <v>1988.85</v>
      </c>
      <c r="DM23" s="107">
        <v>0</v>
      </c>
      <c r="DN23" s="107">
        <v>797.94</v>
      </c>
      <c r="DO23" s="107">
        <v>0</v>
      </c>
      <c r="DP23" s="107">
        <v>8440.92</v>
      </c>
      <c r="DQ23" s="107">
        <v>74.599999999999994</v>
      </c>
      <c r="DR23" s="107">
        <v>2897.89</v>
      </c>
      <c r="DS23" s="107">
        <v>0</v>
      </c>
      <c r="DT23" s="107">
        <v>0</v>
      </c>
      <c r="DU23" s="107">
        <v>5503</v>
      </c>
      <c r="DV23" s="107">
        <v>0</v>
      </c>
      <c r="DW23" s="107">
        <v>7643.15</v>
      </c>
      <c r="DX23" s="107">
        <v>0</v>
      </c>
      <c r="DY23" s="107">
        <v>0</v>
      </c>
      <c r="DZ23" s="107"/>
      <c r="EA23" s="100">
        <f t="shared" si="0"/>
        <v>0</v>
      </c>
      <c r="EB23" s="100">
        <f t="shared" si="1"/>
        <v>-277401.09000000003</v>
      </c>
      <c r="EC23" s="100">
        <f t="shared" si="2"/>
        <v>541237.03999999992</v>
      </c>
      <c r="ED23" s="100">
        <f t="shared" si="3"/>
        <v>8864.9199999999983</v>
      </c>
      <c r="EE23" s="100">
        <f t="shared" si="4"/>
        <v>4229.3099999999995</v>
      </c>
      <c r="EF23" s="100">
        <f t="shared" si="5"/>
        <v>37849.48000000001</v>
      </c>
      <c r="EG23" s="100">
        <f t="shared" si="6"/>
        <v>-3396.71</v>
      </c>
    </row>
    <row r="24" spans="1:137">
      <c r="A24" s="106" t="s">
        <v>133</v>
      </c>
      <c r="B24" s="107">
        <v>1494784.88</v>
      </c>
      <c r="C24" s="107">
        <v>0</v>
      </c>
      <c r="D24" s="107">
        <v>0</v>
      </c>
      <c r="E24" s="107">
        <v>402765.6</v>
      </c>
      <c r="F24" s="107">
        <v>116070.48</v>
      </c>
      <c r="G24" s="107">
        <v>0</v>
      </c>
      <c r="H24" s="107">
        <v>0</v>
      </c>
      <c r="I24" s="107">
        <v>0</v>
      </c>
      <c r="J24" s="107">
        <v>0</v>
      </c>
      <c r="K24" s="107">
        <v>0</v>
      </c>
      <c r="L24" s="107">
        <v>0</v>
      </c>
      <c r="M24" s="107">
        <v>0</v>
      </c>
      <c r="N24" s="107">
        <v>0</v>
      </c>
      <c r="O24" s="107">
        <v>0</v>
      </c>
      <c r="P24" s="107">
        <v>0</v>
      </c>
      <c r="Q24" s="107">
        <v>0</v>
      </c>
      <c r="R24" s="107">
        <v>2300</v>
      </c>
      <c r="S24" s="107">
        <v>0</v>
      </c>
      <c r="T24" s="107">
        <v>0</v>
      </c>
      <c r="U24" s="107">
        <v>0</v>
      </c>
      <c r="V24" s="107">
        <v>0</v>
      </c>
      <c r="W24" s="107">
        <v>0</v>
      </c>
      <c r="X24" s="107">
        <v>0</v>
      </c>
      <c r="Y24" s="107">
        <v>0</v>
      </c>
      <c r="Z24" s="107">
        <v>0</v>
      </c>
      <c r="AA24" s="107">
        <v>5055</v>
      </c>
      <c r="AB24" s="107">
        <v>367</v>
      </c>
      <c r="AC24" s="107">
        <v>0</v>
      </c>
      <c r="AD24" s="107">
        <v>0</v>
      </c>
      <c r="AE24" s="107">
        <v>0</v>
      </c>
      <c r="AF24" s="107">
        <v>968226.8</v>
      </c>
      <c r="AG24" s="107">
        <v>0</v>
      </c>
      <c r="AH24" s="107">
        <v>0</v>
      </c>
      <c r="AI24" s="107">
        <v>0</v>
      </c>
      <c r="AJ24" s="107">
        <v>0</v>
      </c>
      <c r="AK24" s="107">
        <v>0</v>
      </c>
      <c r="AL24" s="107">
        <v>0</v>
      </c>
      <c r="AM24" s="107">
        <v>0</v>
      </c>
      <c r="AN24" s="107">
        <v>0</v>
      </c>
      <c r="AO24" s="107">
        <v>0</v>
      </c>
      <c r="AP24" s="107">
        <v>0</v>
      </c>
      <c r="AQ24" s="107">
        <v>5055</v>
      </c>
      <c r="AR24" s="107">
        <v>0</v>
      </c>
      <c r="AS24" s="107">
        <v>0</v>
      </c>
      <c r="AT24" s="107">
        <v>0</v>
      </c>
      <c r="AU24" s="107">
        <v>0</v>
      </c>
      <c r="AV24" s="107">
        <v>0</v>
      </c>
      <c r="AW24" s="107">
        <v>367</v>
      </c>
      <c r="AX24" s="107">
        <v>0</v>
      </c>
      <c r="AY24" s="107">
        <v>0</v>
      </c>
      <c r="AZ24" s="107">
        <v>0</v>
      </c>
      <c r="BA24" s="107">
        <v>0</v>
      </c>
      <c r="BB24" s="107">
        <v>0</v>
      </c>
      <c r="BC24" s="107">
        <v>1941.75</v>
      </c>
      <c r="BD24" s="107">
        <v>0</v>
      </c>
      <c r="BE24" s="107">
        <v>10010.84</v>
      </c>
      <c r="BF24" s="107">
        <v>687200.85</v>
      </c>
      <c r="BG24" s="107">
        <v>269073.36</v>
      </c>
      <c r="BH24" s="107">
        <v>0</v>
      </c>
      <c r="BI24" s="107">
        <v>2179.81</v>
      </c>
      <c r="BJ24" s="107">
        <v>29205.759999999998</v>
      </c>
      <c r="BK24" s="107">
        <v>0</v>
      </c>
      <c r="BL24" s="107">
        <v>11934.54</v>
      </c>
      <c r="BM24" s="107">
        <v>440</v>
      </c>
      <c r="BN24" s="107">
        <v>2750</v>
      </c>
      <c r="BO24" s="107">
        <v>14349.52</v>
      </c>
      <c r="BP24" s="107">
        <v>27777.759999999998</v>
      </c>
      <c r="BQ24" s="107">
        <v>0</v>
      </c>
      <c r="BR24" s="107">
        <v>1307</v>
      </c>
      <c r="BS24" s="107">
        <v>0</v>
      </c>
      <c r="BT24" s="107">
        <v>0</v>
      </c>
      <c r="BU24" s="107">
        <v>4400</v>
      </c>
      <c r="BV24" s="107">
        <v>42393.64</v>
      </c>
      <c r="BW24" s="107">
        <v>525</v>
      </c>
      <c r="BX24" s="107">
        <v>627</v>
      </c>
      <c r="BY24" s="107">
        <v>4907</v>
      </c>
      <c r="BZ24" s="107">
        <v>1200</v>
      </c>
      <c r="CA24" s="107">
        <v>927.67</v>
      </c>
      <c r="CB24" s="107">
        <v>5080.97</v>
      </c>
      <c r="CC24" s="107">
        <v>2100</v>
      </c>
      <c r="CD24" s="107">
        <v>4721</v>
      </c>
      <c r="CE24" s="107">
        <v>0</v>
      </c>
      <c r="CF24" s="107">
        <v>19936.63</v>
      </c>
      <c r="CG24" s="107">
        <v>0</v>
      </c>
      <c r="CH24" s="107">
        <v>1400</v>
      </c>
      <c r="CI24" s="107">
        <v>1770</v>
      </c>
      <c r="CJ24" s="107">
        <v>0</v>
      </c>
      <c r="CK24" s="107">
        <v>0</v>
      </c>
      <c r="CL24" s="107">
        <v>7692.42</v>
      </c>
      <c r="CM24" s="107">
        <v>0</v>
      </c>
      <c r="CN24" s="107">
        <v>0</v>
      </c>
      <c r="CO24" s="107">
        <v>0</v>
      </c>
      <c r="CP24" s="107">
        <v>0</v>
      </c>
      <c r="CQ24" s="107">
        <v>8349.2099999999991</v>
      </c>
      <c r="CR24" s="107">
        <v>2294</v>
      </c>
      <c r="CS24" s="107">
        <v>10875</v>
      </c>
      <c r="CT24" s="107">
        <v>360</v>
      </c>
      <c r="CU24" s="107">
        <v>70</v>
      </c>
      <c r="CV24" s="107">
        <v>3006.7</v>
      </c>
      <c r="CW24" s="107">
        <v>0</v>
      </c>
      <c r="CX24" s="107">
        <v>0</v>
      </c>
      <c r="CY24" s="107">
        <v>3880</v>
      </c>
      <c r="CZ24" s="107">
        <v>13433.33</v>
      </c>
      <c r="DA24" s="107">
        <v>0</v>
      </c>
      <c r="DB24" s="107">
        <v>0</v>
      </c>
      <c r="DC24" s="107">
        <v>2640</v>
      </c>
      <c r="DD24" s="107">
        <v>1360</v>
      </c>
      <c r="DE24" s="107">
        <v>557</v>
      </c>
      <c r="DF24" s="107">
        <v>0</v>
      </c>
      <c r="DG24" s="107">
        <v>0</v>
      </c>
      <c r="DH24" s="107">
        <v>0</v>
      </c>
      <c r="DI24" s="107">
        <v>2900</v>
      </c>
      <c r="DJ24" s="107">
        <v>220</v>
      </c>
      <c r="DK24" s="107">
        <v>0</v>
      </c>
      <c r="DL24" s="107">
        <v>940</v>
      </c>
      <c r="DM24" s="107">
        <v>0</v>
      </c>
      <c r="DN24" s="107">
        <v>0</v>
      </c>
      <c r="DO24" s="107">
        <v>1000</v>
      </c>
      <c r="DP24" s="107">
        <v>0</v>
      </c>
      <c r="DQ24" s="107">
        <v>420</v>
      </c>
      <c r="DR24" s="107">
        <v>5983.77</v>
      </c>
      <c r="DS24" s="107">
        <v>280</v>
      </c>
      <c r="DT24" s="107">
        <v>6882.93</v>
      </c>
      <c r="DU24" s="107">
        <v>1210</v>
      </c>
      <c r="DV24" s="107">
        <v>0</v>
      </c>
      <c r="DW24" s="107">
        <v>500</v>
      </c>
      <c r="DX24" s="107">
        <v>14285.7</v>
      </c>
      <c r="DY24" s="107">
        <v>0</v>
      </c>
      <c r="DZ24" s="107"/>
      <c r="EA24" s="100">
        <f t="shared" si="0"/>
        <v>0</v>
      </c>
      <c r="EB24" s="100">
        <f t="shared" si="1"/>
        <v>-269073.3600000001</v>
      </c>
      <c r="EC24" s="100">
        <f t="shared" si="2"/>
        <v>-163339.82999999996</v>
      </c>
      <c r="ED24" s="100">
        <f t="shared" si="3"/>
        <v>0</v>
      </c>
      <c r="EE24" s="100">
        <f t="shared" si="4"/>
        <v>367</v>
      </c>
      <c r="EF24" s="100">
        <f t="shared" si="5"/>
        <v>5055</v>
      </c>
      <c r="EG24" s="100">
        <f t="shared" si="6"/>
        <v>367</v>
      </c>
    </row>
    <row r="25" spans="1:137">
      <c r="A25" s="106" t="s">
        <v>134</v>
      </c>
      <c r="B25" s="107">
        <v>1168459.1399999999</v>
      </c>
      <c r="C25" s="107">
        <v>0</v>
      </c>
      <c r="D25" s="107">
        <v>0</v>
      </c>
      <c r="E25" s="107">
        <v>0</v>
      </c>
      <c r="F25" s="107">
        <v>0</v>
      </c>
      <c r="G25" s="107">
        <v>0</v>
      </c>
      <c r="H25" s="107">
        <v>0</v>
      </c>
      <c r="I25" s="107">
        <v>0</v>
      </c>
      <c r="J25" s="107">
        <v>0</v>
      </c>
      <c r="K25" s="107">
        <v>0</v>
      </c>
      <c r="L25" s="107">
        <v>0</v>
      </c>
      <c r="M25" s="107">
        <v>141509.43</v>
      </c>
      <c r="N25" s="107">
        <v>0</v>
      </c>
      <c r="O25" s="107">
        <v>0</v>
      </c>
      <c r="P25" s="107">
        <v>0</v>
      </c>
      <c r="Q25" s="107">
        <v>0</v>
      </c>
      <c r="R25" s="107">
        <v>0</v>
      </c>
      <c r="S25" s="107">
        <v>0</v>
      </c>
      <c r="T25" s="107">
        <v>0</v>
      </c>
      <c r="U25" s="107">
        <v>0</v>
      </c>
      <c r="V25" s="107">
        <v>0</v>
      </c>
      <c r="W25" s="107">
        <v>0</v>
      </c>
      <c r="X25" s="107">
        <v>0</v>
      </c>
      <c r="Y25" s="107">
        <v>0</v>
      </c>
      <c r="Z25" s="107">
        <v>219660.41</v>
      </c>
      <c r="AA25" s="107">
        <v>0</v>
      </c>
      <c r="AB25" s="107">
        <v>137372.89000000001</v>
      </c>
      <c r="AC25" s="107">
        <v>0</v>
      </c>
      <c r="AD25" s="107">
        <v>0</v>
      </c>
      <c r="AE25" s="107">
        <v>0</v>
      </c>
      <c r="AF25" s="107">
        <v>669916.41</v>
      </c>
      <c r="AG25" s="107">
        <v>0</v>
      </c>
      <c r="AH25" s="107">
        <v>0</v>
      </c>
      <c r="AI25" s="107">
        <v>0</v>
      </c>
      <c r="AJ25" s="107">
        <v>143081.82</v>
      </c>
      <c r="AK25" s="107">
        <v>47169.81</v>
      </c>
      <c r="AL25" s="107">
        <v>29408.78</v>
      </c>
      <c r="AM25" s="107">
        <v>0</v>
      </c>
      <c r="AN25" s="107">
        <v>0</v>
      </c>
      <c r="AO25" s="107">
        <v>0</v>
      </c>
      <c r="AP25" s="107">
        <v>0</v>
      </c>
      <c r="AQ25" s="107">
        <v>0</v>
      </c>
      <c r="AR25" s="107">
        <v>0</v>
      </c>
      <c r="AS25" s="107">
        <v>0</v>
      </c>
      <c r="AT25" s="107">
        <v>0</v>
      </c>
      <c r="AU25" s="107">
        <v>0</v>
      </c>
      <c r="AV25" s="107">
        <v>38754.379999999997</v>
      </c>
      <c r="AW25" s="107">
        <v>98618.51</v>
      </c>
      <c r="AX25" s="107">
        <v>0</v>
      </c>
      <c r="AY25" s="107">
        <v>0</v>
      </c>
      <c r="AZ25" s="107">
        <v>0</v>
      </c>
      <c r="BA25" s="107">
        <v>0</v>
      </c>
      <c r="BB25" s="107">
        <v>0</v>
      </c>
      <c r="BC25" s="107">
        <v>0</v>
      </c>
      <c r="BD25" s="107">
        <v>0</v>
      </c>
      <c r="BE25" s="107">
        <v>0</v>
      </c>
      <c r="BF25" s="107">
        <v>570112.93999999994</v>
      </c>
      <c r="BG25" s="107">
        <v>73190.210000000006</v>
      </c>
      <c r="BH25" s="107">
        <v>2364.91</v>
      </c>
      <c r="BI25" s="107">
        <v>2437.16</v>
      </c>
      <c r="BJ25" s="107">
        <v>3172.09</v>
      </c>
      <c r="BK25" s="107">
        <v>1395.38</v>
      </c>
      <c r="BL25" s="107">
        <v>6722.33</v>
      </c>
      <c r="BM25" s="107">
        <v>4423.46</v>
      </c>
      <c r="BN25" s="107">
        <v>1673.84</v>
      </c>
      <c r="BO25" s="107">
        <v>6018.82</v>
      </c>
      <c r="BP25" s="107">
        <v>1044.77</v>
      </c>
      <c r="BQ25" s="107">
        <v>976.3</v>
      </c>
      <c r="BR25" s="107">
        <v>4064.09</v>
      </c>
      <c r="BS25" s="107">
        <v>2410.65</v>
      </c>
      <c r="BT25" s="107">
        <v>1527.31</v>
      </c>
      <c r="BU25" s="107">
        <v>839.71</v>
      </c>
      <c r="BV25" s="107">
        <v>909.23</v>
      </c>
      <c r="BW25" s="107">
        <v>3137.93</v>
      </c>
      <c r="BX25" s="107">
        <v>1975.49</v>
      </c>
      <c r="BY25" s="107">
        <v>1643.29</v>
      </c>
      <c r="BZ25" s="107">
        <v>1369.54</v>
      </c>
      <c r="CA25" s="107">
        <v>1627.94</v>
      </c>
      <c r="CB25" s="107">
        <v>1763.24</v>
      </c>
      <c r="CC25" s="107">
        <v>2295.0300000000002</v>
      </c>
      <c r="CD25" s="107">
        <v>622.41999999999996</v>
      </c>
      <c r="CE25" s="107">
        <v>674.91</v>
      </c>
      <c r="CF25" s="107">
        <v>879.72</v>
      </c>
      <c r="CG25" s="107">
        <v>723.99</v>
      </c>
      <c r="CH25" s="107">
        <v>1037.94</v>
      </c>
      <c r="CI25" s="107">
        <v>2336.61</v>
      </c>
      <c r="CJ25" s="107">
        <v>1131.6500000000001</v>
      </c>
      <c r="CK25" s="107">
        <v>917.84</v>
      </c>
      <c r="CL25" s="107">
        <v>408.18</v>
      </c>
      <c r="CM25" s="107">
        <v>471.56</v>
      </c>
      <c r="CN25" s="107">
        <v>366.13</v>
      </c>
      <c r="CO25" s="107">
        <v>464.57</v>
      </c>
      <c r="CP25" s="107">
        <v>687.55</v>
      </c>
      <c r="CQ25" s="107">
        <v>1388.79</v>
      </c>
      <c r="CR25" s="107">
        <v>2287.2800000000002</v>
      </c>
      <c r="CS25" s="107">
        <v>223.36</v>
      </c>
      <c r="CT25" s="107">
        <v>128.99</v>
      </c>
      <c r="CU25" s="107">
        <v>43.17</v>
      </c>
      <c r="CV25" s="107">
        <v>215.11</v>
      </c>
      <c r="CW25" s="107">
        <v>115.05</v>
      </c>
      <c r="CX25" s="107">
        <v>369.24</v>
      </c>
      <c r="CY25" s="107">
        <v>164.03</v>
      </c>
      <c r="CZ25" s="107">
        <v>140.46</v>
      </c>
      <c r="DA25" s="107">
        <v>110.77</v>
      </c>
      <c r="DB25" s="107">
        <v>119.98</v>
      </c>
      <c r="DC25" s="107">
        <v>201.22</v>
      </c>
      <c r="DD25" s="107">
        <v>210.36</v>
      </c>
      <c r="DE25" s="107">
        <v>358.15</v>
      </c>
      <c r="DF25" s="107">
        <v>141.86000000000001</v>
      </c>
      <c r="DG25" s="107">
        <v>151.96</v>
      </c>
      <c r="DH25" s="107">
        <v>97.99</v>
      </c>
      <c r="DI25" s="107">
        <v>233.92</v>
      </c>
      <c r="DJ25" s="107">
        <v>100.25</v>
      </c>
      <c r="DK25" s="107">
        <v>88.7</v>
      </c>
      <c r="DL25" s="107">
        <v>50.55</v>
      </c>
      <c r="DM25" s="107">
        <v>192.3</v>
      </c>
      <c r="DN25" s="107">
        <v>113.05</v>
      </c>
      <c r="DO25" s="107">
        <v>232.07</v>
      </c>
      <c r="DP25" s="107">
        <v>486.83</v>
      </c>
      <c r="DQ25" s="107">
        <v>175.86</v>
      </c>
      <c r="DR25" s="107">
        <v>47.23</v>
      </c>
      <c r="DS25" s="107">
        <v>222.25</v>
      </c>
      <c r="DT25" s="107">
        <v>117.91</v>
      </c>
      <c r="DU25" s="107">
        <v>145.94</v>
      </c>
      <c r="DV25" s="107">
        <v>0</v>
      </c>
      <c r="DW25" s="107">
        <v>0</v>
      </c>
      <c r="DX25" s="107">
        <v>0</v>
      </c>
      <c r="DY25" s="107">
        <v>0</v>
      </c>
      <c r="DZ25" s="107"/>
      <c r="EA25" s="100">
        <f t="shared" si="0"/>
        <v>0</v>
      </c>
      <c r="EB25" s="100">
        <f t="shared" si="1"/>
        <v>-99803.470000000088</v>
      </c>
      <c r="EC25" s="100">
        <f t="shared" si="2"/>
        <v>-423732.52000000008</v>
      </c>
      <c r="ED25" s="100">
        <f t="shared" si="3"/>
        <v>219660.41</v>
      </c>
      <c r="EE25" s="100">
        <f t="shared" si="4"/>
        <v>137372.89000000001</v>
      </c>
      <c r="EF25" s="100">
        <f t="shared" si="5"/>
        <v>0</v>
      </c>
      <c r="EG25" s="100">
        <f t="shared" si="6"/>
        <v>-82287.520000000019</v>
      </c>
    </row>
    <row r="26" spans="1:137">
      <c r="A26" s="106" t="s">
        <v>135</v>
      </c>
      <c r="B26" s="107">
        <v>381659.82</v>
      </c>
      <c r="C26" s="107">
        <v>0</v>
      </c>
      <c r="D26" s="107">
        <v>0</v>
      </c>
      <c r="E26" s="107">
        <v>0</v>
      </c>
      <c r="F26" s="107">
        <v>71929.87</v>
      </c>
      <c r="G26" s="107">
        <v>0</v>
      </c>
      <c r="H26" s="107">
        <v>0</v>
      </c>
      <c r="I26" s="107">
        <v>0</v>
      </c>
      <c r="J26" s="107">
        <v>0</v>
      </c>
      <c r="K26" s="107">
        <v>0</v>
      </c>
      <c r="L26" s="107">
        <v>0</v>
      </c>
      <c r="M26" s="107">
        <v>0</v>
      </c>
      <c r="N26" s="107">
        <v>0</v>
      </c>
      <c r="O26" s="107">
        <v>0</v>
      </c>
      <c r="P26" s="107">
        <v>0</v>
      </c>
      <c r="Q26" s="107">
        <v>0</v>
      </c>
      <c r="R26" s="107">
        <v>0</v>
      </c>
      <c r="S26" s="107">
        <v>0</v>
      </c>
      <c r="T26" s="107">
        <v>0</v>
      </c>
      <c r="U26" s="107">
        <v>0</v>
      </c>
      <c r="V26" s="107">
        <v>0</v>
      </c>
      <c r="W26" s="107">
        <v>0</v>
      </c>
      <c r="X26" s="107">
        <v>0</v>
      </c>
      <c r="Y26" s="107">
        <v>0</v>
      </c>
      <c r="Z26" s="107">
        <v>5283.02</v>
      </c>
      <c r="AA26" s="107">
        <v>54534.92</v>
      </c>
      <c r="AB26" s="107">
        <v>0</v>
      </c>
      <c r="AC26" s="107">
        <v>0</v>
      </c>
      <c r="AD26" s="107">
        <v>0</v>
      </c>
      <c r="AE26" s="107">
        <v>0</v>
      </c>
      <c r="AF26" s="107">
        <v>249912.01</v>
      </c>
      <c r="AG26" s="107">
        <v>0</v>
      </c>
      <c r="AH26" s="107">
        <v>0</v>
      </c>
      <c r="AI26" s="107">
        <v>0</v>
      </c>
      <c r="AJ26" s="107">
        <v>0</v>
      </c>
      <c r="AK26" s="107">
        <v>0</v>
      </c>
      <c r="AL26" s="107">
        <v>0</v>
      </c>
      <c r="AM26" s="107">
        <v>5283.02</v>
      </c>
      <c r="AN26" s="107">
        <v>-10603.09</v>
      </c>
      <c r="AO26" s="107">
        <v>39082.81</v>
      </c>
      <c r="AP26" s="107">
        <v>0</v>
      </c>
      <c r="AQ26" s="107">
        <v>23449.68</v>
      </c>
      <c r="AR26" s="107">
        <v>2605.52</v>
      </c>
      <c r="AS26" s="107">
        <v>0</v>
      </c>
      <c r="AT26" s="107">
        <v>0</v>
      </c>
      <c r="AU26" s="107">
        <v>0</v>
      </c>
      <c r="AV26" s="107">
        <v>0</v>
      </c>
      <c r="AW26" s="107">
        <v>0</v>
      </c>
      <c r="AX26" s="107">
        <v>0</v>
      </c>
      <c r="AY26" s="107">
        <v>0</v>
      </c>
      <c r="AZ26" s="107">
        <v>0</v>
      </c>
      <c r="BA26" s="107">
        <v>0</v>
      </c>
      <c r="BB26" s="107">
        <v>65616.94</v>
      </c>
      <c r="BC26" s="107">
        <v>0</v>
      </c>
      <c r="BD26" s="107">
        <v>0</v>
      </c>
      <c r="BE26" s="107">
        <v>16601.939999999999</v>
      </c>
      <c r="BF26" s="107">
        <v>5000</v>
      </c>
      <c r="BG26" s="107">
        <v>157693.13</v>
      </c>
      <c r="BH26" s="107">
        <v>8440</v>
      </c>
      <c r="BI26" s="107">
        <v>3205</v>
      </c>
      <c r="BJ26" s="107">
        <v>0</v>
      </c>
      <c r="BK26" s="107">
        <v>0</v>
      </c>
      <c r="BL26" s="107">
        <v>1170</v>
      </c>
      <c r="BM26" s="107">
        <v>0</v>
      </c>
      <c r="BN26" s="107">
        <v>78</v>
      </c>
      <c r="BO26" s="107">
        <v>0</v>
      </c>
      <c r="BP26" s="107">
        <v>30750.94</v>
      </c>
      <c r="BQ26" s="107">
        <v>1887</v>
      </c>
      <c r="BR26" s="107">
        <v>42226.16</v>
      </c>
      <c r="BS26" s="107">
        <v>2730</v>
      </c>
      <c r="BT26" s="107">
        <v>0</v>
      </c>
      <c r="BU26" s="107">
        <v>7800</v>
      </c>
      <c r="BV26" s="107">
        <v>0</v>
      </c>
      <c r="BW26" s="107">
        <v>0</v>
      </c>
      <c r="BX26" s="107">
        <v>624</v>
      </c>
      <c r="BY26" s="107">
        <v>0</v>
      </c>
      <c r="BZ26" s="107">
        <v>0</v>
      </c>
      <c r="CA26" s="107">
        <v>0</v>
      </c>
      <c r="CB26" s="107">
        <v>0</v>
      </c>
      <c r="CC26" s="107">
        <v>1170</v>
      </c>
      <c r="CD26" s="107">
        <v>0</v>
      </c>
      <c r="CE26" s="107">
        <v>0</v>
      </c>
      <c r="CF26" s="107">
        <v>0</v>
      </c>
      <c r="CG26" s="107">
        <v>0</v>
      </c>
      <c r="CH26" s="107">
        <v>0</v>
      </c>
      <c r="CI26" s="107">
        <v>936</v>
      </c>
      <c r="CJ26" s="107">
        <v>0</v>
      </c>
      <c r="CK26" s="107">
        <v>0</v>
      </c>
      <c r="CL26" s="107">
        <v>0</v>
      </c>
      <c r="CM26" s="107">
        <v>0</v>
      </c>
      <c r="CN26" s="107">
        <v>0</v>
      </c>
      <c r="CO26" s="107">
        <v>0</v>
      </c>
      <c r="CP26" s="107">
        <v>546</v>
      </c>
      <c r="CQ26" s="107">
        <v>0</v>
      </c>
      <c r="CR26" s="107">
        <v>2544</v>
      </c>
      <c r="CS26" s="107">
        <v>0</v>
      </c>
      <c r="CT26" s="107">
        <v>312</v>
      </c>
      <c r="CU26" s="107">
        <v>936</v>
      </c>
      <c r="CV26" s="107">
        <v>0</v>
      </c>
      <c r="CW26" s="107">
        <v>312</v>
      </c>
      <c r="CX26" s="107">
        <v>0</v>
      </c>
      <c r="CY26" s="107">
        <v>0</v>
      </c>
      <c r="CZ26" s="107">
        <v>3672</v>
      </c>
      <c r="DA26" s="107">
        <v>0</v>
      </c>
      <c r="DB26" s="107">
        <v>6375.9</v>
      </c>
      <c r="DC26" s="107">
        <v>0</v>
      </c>
      <c r="DD26" s="107">
        <v>0</v>
      </c>
      <c r="DE26" s="107">
        <v>0</v>
      </c>
      <c r="DF26" s="107">
        <v>4697.2</v>
      </c>
      <c r="DG26" s="107">
        <v>624</v>
      </c>
      <c r="DH26" s="107">
        <v>4967.6000000000004</v>
      </c>
      <c r="DI26" s="107">
        <v>17292</v>
      </c>
      <c r="DJ26" s="107">
        <v>0</v>
      </c>
      <c r="DK26" s="107">
        <v>0</v>
      </c>
      <c r="DL26" s="107">
        <v>4468.46</v>
      </c>
      <c r="DM26" s="107">
        <v>858</v>
      </c>
      <c r="DN26" s="107">
        <v>1275</v>
      </c>
      <c r="DO26" s="107">
        <v>0</v>
      </c>
      <c r="DP26" s="107">
        <v>546</v>
      </c>
      <c r="DQ26" s="107">
        <v>0</v>
      </c>
      <c r="DR26" s="107">
        <v>7249.87</v>
      </c>
      <c r="DS26" s="107">
        <v>0</v>
      </c>
      <c r="DT26" s="107">
        <v>0</v>
      </c>
      <c r="DU26" s="107">
        <v>0</v>
      </c>
      <c r="DV26" s="107">
        <v>0</v>
      </c>
      <c r="DW26" s="107">
        <v>0</v>
      </c>
      <c r="DX26" s="107">
        <v>0</v>
      </c>
      <c r="DY26" s="107">
        <v>0</v>
      </c>
      <c r="DZ26" s="107"/>
      <c r="EA26" s="100">
        <f t="shared" si="0"/>
        <v>0</v>
      </c>
      <c r="EB26" s="100">
        <f t="shared" si="1"/>
        <v>-162693.13</v>
      </c>
      <c r="EC26" s="100">
        <f t="shared" si="2"/>
        <v>310386.26</v>
      </c>
      <c r="ED26" s="100">
        <f t="shared" si="3"/>
        <v>5283.02</v>
      </c>
      <c r="EE26" s="100">
        <f t="shared" si="4"/>
        <v>0</v>
      </c>
      <c r="EF26" s="100">
        <f t="shared" si="5"/>
        <v>54534.919999999991</v>
      </c>
      <c r="EG26" s="100">
        <f t="shared" si="6"/>
        <v>-5283.02</v>
      </c>
    </row>
    <row r="27" spans="1:137">
      <c r="A27" s="106" t="s">
        <v>136</v>
      </c>
      <c r="B27" s="107">
        <v>377460.16</v>
      </c>
      <c r="C27" s="107">
        <v>0</v>
      </c>
      <c r="D27" s="107">
        <v>0</v>
      </c>
      <c r="E27" s="107">
        <v>4213.59</v>
      </c>
      <c r="F27" s="107">
        <v>60277.8</v>
      </c>
      <c r="G27" s="107">
        <v>12734.02</v>
      </c>
      <c r="H27" s="107">
        <v>0</v>
      </c>
      <c r="I27" s="107">
        <v>2760</v>
      </c>
      <c r="J27" s="107">
        <v>0</v>
      </c>
      <c r="K27" s="107">
        <v>1116.02</v>
      </c>
      <c r="L27" s="107">
        <v>19.420000000000002</v>
      </c>
      <c r="M27" s="107">
        <v>0</v>
      </c>
      <c r="N27" s="107">
        <v>512.62</v>
      </c>
      <c r="O27" s="107">
        <v>378.64</v>
      </c>
      <c r="P27" s="107">
        <v>0</v>
      </c>
      <c r="Q27" s="107">
        <v>308.74</v>
      </c>
      <c r="R27" s="107">
        <v>0</v>
      </c>
      <c r="S27" s="107">
        <v>0</v>
      </c>
      <c r="T27" s="107">
        <v>0</v>
      </c>
      <c r="U27" s="107">
        <v>0</v>
      </c>
      <c r="V27" s="107">
        <v>196.71</v>
      </c>
      <c r="W27" s="107">
        <v>0</v>
      </c>
      <c r="X27" s="107">
        <v>0</v>
      </c>
      <c r="Y27" s="107">
        <v>0</v>
      </c>
      <c r="Z27" s="107">
        <v>8135</v>
      </c>
      <c r="AA27" s="107">
        <v>143145.35999999999</v>
      </c>
      <c r="AB27" s="107">
        <v>3230.39</v>
      </c>
      <c r="AC27" s="107">
        <v>500.85</v>
      </c>
      <c r="AD27" s="107">
        <v>2393.88</v>
      </c>
      <c r="AE27" s="107">
        <v>0</v>
      </c>
      <c r="AF27" s="107">
        <v>137537.12</v>
      </c>
      <c r="AG27" s="107">
        <v>5966.84</v>
      </c>
      <c r="AH27" s="107">
        <v>780</v>
      </c>
      <c r="AI27" s="107">
        <v>900</v>
      </c>
      <c r="AJ27" s="107">
        <v>0</v>
      </c>
      <c r="AK27" s="107">
        <v>60</v>
      </c>
      <c r="AL27" s="107">
        <v>188.16</v>
      </c>
      <c r="AM27" s="107">
        <v>240</v>
      </c>
      <c r="AN27" s="107">
        <v>17690.98</v>
      </c>
      <c r="AO27" s="107">
        <v>81295.360000000001</v>
      </c>
      <c r="AP27" s="107">
        <v>17856.12</v>
      </c>
      <c r="AQ27" s="107">
        <v>5916.21</v>
      </c>
      <c r="AR27" s="107">
        <v>4548.84</v>
      </c>
      <c r="AS27" s="107">
        <v>12330.13</v>
      </c>
      <c r="AT27" s="107">
        <v>3507.72</v>
      </c>
      <c r="AU27" s="107">
        <v>0</v>
      </c>
      <c r="AV27" s="107">
        <v>120</v>
      </c>
      <c r="AW27" s="107">
        <v>2191.17</v>
      </c>
      <c r="AX27" s="107">
        <v>559.22</v>
      </c>
      <c r="AY27" s="107">
        <v>360</v>
      </c>
      <c r="AZ27" s="107">
        <v>500.85</v>
      </c>
      <c r="BA27" s="107">
        <v>0</v>
      </c>
      <c r="BB27" s="107">
        <v>2581.9499999999998</v>
      </c>
      <c r="BC27" s="107">
        <v>922.33</v>
      </c>
      <c r="BD27" s="107">
        <v>1880.97</v>
      </c>
      <c r="BE27" s="107">
        <v>0</v>
      </c>
      <c r="BF27" s="107">
        <v>12840.08</v>
      </c>
      <c r="BG27" s="107">
        <v>118480.72</v>
      </c>
      <c r="BH27" s="107">
        <v>11746.01</v>
      </c>
      <c r="BI27" s="107">
        <v>4849.5</v>
      </c>
      <c r="BJ27" s="107">
        <v>1050.22</v>
      </c>
      <c r="BK27" s="107">
        <v>8533.66</v>
      </c>
      <c r="BL27" s="107">
        <v>2997.26</v>
      </c>
      <c r="BM27" s="107">
        <v>1200.8599999999999</v>
      </c>
      <c r="BN27" s="107">
        <v>338.66</v>
      </c>
      <c r="BO27" s="107">
        <v>1373.21</v>
      </c>
      <c r="BP27" s="107">
        <v>278.20999999999998</v>
      </c>
      <c r="BQ27" s="107">
        <v>106.84</v>
      </c>
      <c r="BR27" s="107">
        <v>1260.1099999999999</v>
      </c>
      <c r="BS27" s="107">
        <v>567.84</v>
      </c>
      <c r="BT27" s="107">
        <v>4091.75</v>
      </c>
      <c r="BU27" s="107">
        <v>4504.22</v>
      </c>
      <c r="BV27" s="107">
        <v>2216.58</v>
      </c>
      <c r="BW27" s="107">
        <v>7632.82</v>
      </c>
      <c r="BX27" s="107">
        <v>3898.3</v>
      </c>
      <c r="BY27" s="107">
        <v>1304.28</v>
      </c>
      <c r="BZ27" s="107">
        <v>252.13</v>
      </c>
      <c r="CA27" s="107">
        <v>123.93</v>
      </c>
      <c r="CB27" s="107">
        <v>1161.54</v>
      </c>
      <c r="CC27" s="107">
        <v>2610.29</v>
      </c>
      <c r="CD27" s="107">
        <v>4775.55</v>
      </c>
      <c r="CE27" s="107">
        <v>1484.98</v>
      </c>
      <c r="CF27" s="107">
        <v>963.93</v>
      </c>
      <c r="CG27" s="107">
        <v>757.78</v>
      </c>
      <c r="CH27" s="107">
        <v>3393.21</v>
      </c>
      <c r="CI27" s="107">
        <v>8009.84</v>
      </c>
      <c r="CJ27" s="107">
        <v>572.22</v>
      </c>
      <c r="CK27" s="107">
        <v>1281.69</v>
      </c>
      <c r="CL27" s="107">
        <v>2078.46</v>
      </c>
      <c r="CM27" s="107">
        <v>447.62</v>
      </c>
      <c r="CN27" s="107">
        <v>425.81</v>
      </c>
      <c r="CO27" s="107">
        <v>983.68</v>
      </c>
      <c r="CP27" s="107">
        <v>162.05000000000001</v>
      </c>
      <c r="CQ27" s="107">
        <v>723.2</v>
      </c>
      <c r="CR27" s="107">
        <v>2121.59</v>
      </c>
      <c r="CS27" s="107">
        <v>775.85</v>
      </c>
      <c r="CT27" s="107">
        <v>1215.18</v>
      </c>
      <c r="CU27" s="107">
        <v>1213.42</v>
      </c>
      <c r="CV27" s="107">
        <v>2502.56</v>
      </c>
      <c r="CW27" s="107">
        <v>466.5</v>
      </c>
      <c r="CX27" s="107">
        <v>1352.53</v>
      </c>
      <c r="CY27" s="107">
        <v>428.12</v>
      </c>
      <c r="CZ27" s="107">
        <v>1938.62</v>
      </c>
      <c r="DA27" s="107">
        <v>41</v>
      </c>
      <c r="DB27" s="107">
        <v>675.02</v>
      </c>
      <c r="DC27" s="107">
        <v>310</v>
      </c>
      <c r="DD27" s="107">
        <v>1045.73</v>
      </c>
      <c r="DE27" s="107">
        <v>1190.1300000000001</v>
      </c>
      <c r="DF27" s="107">
        <v>1328.12</v>
      </c>
      <c r="DG27" s="107">
        <v>2479.23</v>
      </c>
      <c r="DH27" s="107">
        <v>191.11</v>
      </c>
      <c r="DI27" s="107">
        <v>1633.87</v>
      </c>
      <c r="DJ27" s="107">
        <v>625.41</v>
      </c>
      <c r="DK27" s="107">
        <v>0</v>
      </c>
      <c r="DL27" s="107">
        <v>788.57</v>
      </c>
      <c r="DM27" s="107">
        <v>1494.4</v>
      </c>
      <c r="DN27" s="107">
        <v>779.53</v>
      </c>
      <c r="DO27" s="107">
        <v>801.2</v>
      </c>
      <c r="DP27" s="107">
        <v>1920.98</v>
      </c>
      <c r="DQ27" s="107">
        <v>0</v>
      </c>
      <c r="DR27" s="107">
        <v>180</v>
      </c>
      <c r="DS27" s="107">
        <v>323.58999999999997</v>
      </c>
      <c r="DT27" s="107">
        <v>817.18</v>
      </c>
      <c r="DU27" s="107">
        <v>1683.04</v>
      </c>
      <c r="DV27" s="107">
        <v>0</v>
      </c>
      <c r="DW27" s="107">
        <v>0</v>
      </c>
      <c r="DX27" s="107">
        <v>0</v>
      </c>
      <c r="DY27" s="107">
        <v>0</v>
      </c>
      <c r="DZ27" s="107"/>
      <c r="EA27" s="100">
        <f t="shared" si="0"/>
        <v>0</v>
      </c>
      <c r="EB27" s="100">
        <f t="shared" si="1"/>
        <v>-119311.79</v>
      </c>
      <c r="EC27" s="100">
        <f t="shared" si="2"/>
        <v>224121.35999999993</v>
      </c>
      <c r="ED27" s="100">
        <f t="shared" si="3"/>
        <v>8135</v>
      </c>
      <c r="EE27" s="100">
        <f t="shared" si="4"/>
        <v>2729.54</v>
      </c>
      <c r="EF27" s="100">
        <f t="shared" si="5"/>
        <v>143145.35999999999</v>
      </c>
      <c r="EG27" s="100">
        <f t="shared" si="6"/>
        <v>-4904.6099999999997</v>
      </c>
    </row>
    <row r="28" spans="1:137">
      <c r="A28" s="106" t="s">
        <v>137</v>
      </c>
      <c r="B28" s="107">
        <v>59453.81</v>
      </c>
      <c r="C28" s="107">
        <v>0</v>
      </c>
      <c r="D28" s="107">
        <v>0</v>
      </c>
      <c r="E28" s="107">
        <v>1401.8</v>
      </c>
      <c r="F28" s="107">
        <v>1641.96</v>
      </c>
      <c r="G28" s="107">
        <v>498</v>
      </c>
      <c r="H28" s="107">
        <v>0</v>
      </c>
      <c r="I28" s="107">
        <v>0</v>
      </c>
      <c r="J28" s="107">
        <v>0</v>
      </c>
      <c r="K28" s="107">
        <v>0</v>
      </c>
      <c r="L28" s="107">
        <v>0</v>
      </c>
      <c r="M28" s="107">
        <v>0</v>
      </c>
      <c r="N28" s="107">
        <v>0</v>
      </c>
      <c r="O28" s="107">
        <v>2659.99</v>
      </c>
      <c r="P28" s="107">
        <v>0</v>
      </c>
      <c r="Q28" s="107">
        <v>0</v>
      </c>
      <c r="R28" s="107">
        <v>0</v>
      </c>
      <c r="S28" s="107">
        <v>0</v>
      </c>
      <c r="T28" s="107">
        <v>0</v>
      </c>
      <c r="U28" s="107">
        <v>0</v>
      </c>
      <c r="V28" s="107">
        <v>0</v>
      </c>
      <c r="W28" s="107">
        <v>0</v>
      </c>
      <c r="X28" s="107">
        <v>0</v>
      </c>
      <c r="Y28" s="107">
        <v>0</v>
      </c>
      <c r="Z28" s="107">
        <v>796.8</v>
      </c>
      <c r="AA28" s="107">
        <v>595.70000000000005</v>
      </c>
      <c r="AB28" s="107">
        <v>887.15</v>
      </c>
      <c r="AC28" s="107">
        <v>0</v>
      </c>
      <c r="AD28" s="107">
        <v>0</v>
      </c>
      <c r="AE28" s="107">
        <v>0</v>
      </c>
      <c r="AF28" s="107">
        <v>50972.41</v>
      </c>
      <c r="AG28" s="107">
        <v>0</v>
      </c>
      <c r="AH28" s="107">
        <v>0</v>
      </c>
      <c r="AI28" s="107">
        <v>0</v>
      </c>
      <c r="AJ28" s="107">
        <v>796.8</v>
      </c>
      <c r="AK28" s="107">
        <v>0</v>
      </c>
      <c r="AL28" s="107">
        <v>0</v>
      </c>
      <c r="AM28" s="107">
        <v>0</v>
      </c>
      <c r="AN28" s="107">
        <v>0</v>
      </c>
      <c r="AO28" s="107">
        <v>327.7</v>
      </c>
      <c r="AP28" s="107">
        <v>0</v>
      </c>
      <c r="AQ28" s="107">
        <v>268</v>
      </c>
      <c r="AR28" s="107">
        <v>0</v>
      </c>
      <c r="AS28" s="107">
        <v>0</v>
      </c>
      <c r="AT28" s="107">
        <v>0</v>
      </c>
      <c r="AU28" s="107">
        <v>0</v>
      </c>
      <c r="AV28" s="107">
        <v>0</v>
      </c>
      <c r="AW28" s="107">
        <v>0</v>
      </c>
      <c r="AX28" s="107">
        <v>887.15</v>
      </c>
      <c r="AY28" s="107">
        <v>0</v>
      </c>
      <c r="AZ28" s="107">
        <v>0</v>
      </c>
      <c r="BA28" s="107">
        <v>0</v>
      </c>
      <c r="BB28" s="107">
        <v>0</v>
      </c>
      <c r="BC28" s="107">
        <v>0</v>
      </c>
      <c r="BD28" s="107">
        <v>0</v>
      </c>
      <c r="BE28" s="107">
        <v>158.4</v>
      </c>
      <c r="BF28" s="107">
        <v>907.8</v>
      </c>
      <c r="BG28" s="107">
        <v>49906.21</v>
      </c>
      <c r="BH28" s="107">
        <v>1176</v>
      </c>
      <c r="BI28" s="107">
        <v>0</v>
      </c>
      <c r="BJ28" s="107">
        <v>0</v>
      </c>
      <c r="BK28" s="107">
        <v>1168</v>
      </c>
      <c r="BL28" s="107">
        <v>0</v>
      </c>
      <c r="BM28" s="107">
        <v>600</v>
      </c>
      <c r="BN28" s="107">
        <v>4320</v>
      </c>
      <c r="BO28" s="107">
        <v>406</v>
      </c>
      <c r="BP28" s="107">
        <v>0</v>
      </c>
      <c r="BQ28" s="107">
        <v>2057.6</v>
      </c>
      <c r="BR28" s="107">
        <v>305.41000000000003</v>
      </c>
      <c r="BS28" s="107">
        <v>0</v>
      </c>
      <c r="BT28" s="107">
        <v>21405.41</v>
      </c>
      <c r="BU28" s="107">
        <v>0</v>
      </c>
      <c r="BV28" s="107">
        <v>0</v>
      </c>
      <c r="BW28" s="107">
        <v>0</v>
      </c>
      <c r="BX28" s="107">
        <v>0</v>
      </c>
      <c r="BY28" s="107">
        <v>0</v>
      </c>
      <c r="BZ28" s="107">
        <v>0</v>
      </c>
      <c r="CA28" s="107">
        <v>0</v>
      </c>
      <c r="CB28" s="107">
        <v>0</v>
      </c>
      <c r="CC28" s="107">
        <v>0</v>
      </c>
      <c r="CD28" s="107">
        <v>0</v>
      </c>
      <c r="CE28" s="107">
        <v>0</v>
      </c>
      <c r="CF28" s="107">
        <v>195.37</v>
      </c>
      <c r="CG28" s="107">
        <v>0</v>
      </c>
      <c r="CH28" s="107">
        <v>0</v>
      </c>
      <c r="CI28" s="107">
        <v>1974.6</v>
      </c>
      <c r="CJ28" s="107">
        <v>0</v>
      </c>
      <c r="CK28" s="107">
        <v>197</v>
      </c>
      <c r="CL28" s="107">
        <v>0</v>
      </c>
      <c r="CM28" s="107">
        <v>0</v>
      </c>
      <c r="CN28" s="107">
        <v>0</v>
      </c>
      <c r="CO28" s="107">
        <v>0</v>
      </c>
      <c r="CP28" s="107">
        <v>0</v>
      </c>
      <c r="CQ28" s="107">
        <v>1320</v>
      </c>
      <c r="CR28" s="107">
        <v>0</v>
      </c>
      <c r="CS28" s="107">
        <v>0</v>
      </c>
      <c r="CT28" s="107">
        <v>283.39999999999998</v>
      </c>
      <c r="CU28" s="107">
        <v>0</v>
      </c>
      <c r="CV28" s="107">
        <v>540</v>
      </c>
      <c r="CW28" s="107">
        <v>283.43</v>
      </c>
      <c r="CX28" s="107">
        <v>0</v>
      </c>
      <c r="CY28" s="107">
        <v>715</v>
      </c>
      <c r="CZ28" s="107">
        <v>0</v>
      </c>
      <c r="DA28" s="107">
        <v>0</v>
      </c>
      <c r="DB28" s="107">
        <v>0</v>
      </c>
      <c r="DC28" s="107">
        <v>1952.1</v>
      </c>
      <c r="DD28" s="107">
        <v>763.85</v>
      </c>
      <c r="DE28" s="107">
        <v>367.2</v>
      </c>
      <c r="DF28" s="107">
        <v>0</v>
      </c>
      <c r="DG28" s="107">
        <v>188</v>
      </c>
      <c r="DH28" s="107">
        <v>0</v>
      </c>
      <c r="DI28" s="107">
        <v>140.4</v>
      </c>
      <c r="DJ28" s="107">
        <v>0</v>
      </c>
      <c r="DK28" s="107">
        <v>0</v>
      </c>
      <c r="DL28" s="107">
        <v>0</v>
      </c>
      <c r="DM28" s="107">
        <v>0</v>
      </c>
      <c r="DN28" s="107">
        <v>2360</v>
      </c>
      <c r="DO28" s="107">
        <v>0</v>
      </c>
      <c r="DP28" s="107">
        <v>0</v>
      </c>
      <c r="DQ28" s="107">
        <v>0</v>
      </c>
      <c r="DR28" s="107">
        <v>3687.44</v>
      </c>
      <c r="DS28" s="107">
        <v>0</v>
      </c>
      <c r="DT28" s="107">
        <v>3500</v>
      </c>
      <c r="DU28" s="107">
        <v>0</v>
      </c>
      <c r="DV28" s="107">
        <v>0</v>
      </c>
      <c r="DW28" s="107">
        <v>0</v>
      </c>
      <c r="DX28" s="107">
        <v>0</v>
      </c>
      <c r="DY28" s="107">
        <v>0</v>
      </c>
      <c r="DZ28" s="107"/>
      <c r="EA28" s="100">
        <f t="shared" si="0"/>
        <v>0</v>
      </c>
      <c r="EB28" s="100">
        <f t="shared" si="1"/>
        <v>-49906.210000000006</v>
      </c>
      <c r="EC28" s="100">
        <f t="shared" si="2"/>
        <v>98904.62</v>
      </c>
      <c r="ED28" s="100">
        <f t="shared" si="3"/>
        <v>796.8</v>
      </c>
      <c r="EE28" s="100">
        <f t="shared" si="4"/>
        <v>887.15</v>
      </c>
      <c r="EF28" s="100">
        <f t="shared" si="5"/>
        <v>595.70000000000005</v>
      </c>
      <c r="EG28" s="100">
        <f t="shared" si="6"/>
        <v>90.350000000000023</v>
      </c>
    </row>
    <row r="29" spans="1:137">
      <c r="A29" s="106" t="s">
        <v>138</v>
      </c>
      <c r="B29" s="107">
        <v>78909.279999999999</v>
      </c>
      <c r="C29" s="107">
        <v>5016.46</v>
      </c>
      <c r="D29" s="107">
        <v>0</v>
      </c>
      <c r="E29" s="107">
        <v>776.46</v>
      </c>
      <c r="F29" s="107">
        <v>3271.61</v>
      </c>
      <c r="G29" s="107">
        <v>3107.22</v>
      </c>
      <c r="H29" s="107">
        <v>747.42</v>
      </c>
      <c r="I29" s="107">
        <v>1010.4</v>
      </c>
      <c r="J29" s="107">
        <v>0</v>
      </c>
      <c r="K29" s="107">
        <v>4558.5</v>
      </c>
      <c r="L29" s="107">
        <v>469.53</v>
      </c>
      <c r="M29" s="107">
        <v>69.88</v>
      </c>
      <c r="N29" s="107">
        <v>1223.25</v>
      </c>
      <c r="O29" s="107">
        <v>927.03</v>
      </c>
      <c r="P29" s="107">
        <v>112.91</v>
      </c>
      <c r="Q29" s="107">
        <v>447.66</v>
      </c>
      <c r="R29" s="107">
        <v>222.64</v>
      </c>
      <c r="S29" s="107">
        <v>0</v>
      </c>
      <c r="T29" s="107">
        <v>0</v>
      </c>
      <c r="U29" s="107">
        <v>0</v>
      </c>
      <c r="V29" s="107">
        <v>66</v>
      </c>
      <c r="W29" s="107">
        <v>0</v>
      </c>
      <c r="X29" s="107">
        <v>0</v>
      </c>
      <c r="Y29" s="107">
        <v>0</v>
      </c>
      <c r="Z29" s="107">
        <v>3385.21</v>
      </c>
      <c r="AA29" s="107">
        <v>39736.33</v>
      </c>
      <c r="AB29" s="107">
        <v>3644.77</v>
      </c>
      <c r="AC29" s="107">
        <v>2096.31</v>
      </c>
      <c r="AD29" s="107">
        <v>2017.59</v>
      </c>
      <c r="AE29" s="107">
        <v>0</v>
      </c>
      <c r="AF29" s="107">
        <v>6002.1</v>
      </c>
      <c r="AG29" s="107">
        <v>1084.3</v>
      </c>
      <c r="AH29" s="107">
        <v>140.31</v>
      </c>
      <c r="AI29" s="107">
        <v>324.77999999999997</v>
      </c>
      <c r="AJ29" s="107">
        <v>0</v>
      </c>
      <c r="AK29" s="107">
        <v>1268.8</v>
      </c>
      <c r="AL29" s="107">
        <v>305.5</v>
      </c>
      <c r="AM29" s="107">
        <v>261.52</v>
      </c>
      <c r="AN29" s="107">
        <v>1340.94</v>
      </c>
      <c r="AO29" s="107">
        <v>7368.26</v>
      </c>
      <c r="AP29" s="107">
        <v>3757.39</v>
      </c>
      <c r="AQ29" s="107">
        <v>8143.39</v>
      </c>
      <c r="AR29" s="107">
        <v>12101.24</v>
      </c>
      <c r="AS29" s="107">
        <v>5948.91</v>
      </c>
      <c r="AT29" s="107">
        <v>1076.2</v>
      </c>
      <c r="AU29" s="107">
        <v>0</v>
      </c>
      <c r="AV29" s="107">
        <v>1684.45</v>
      </c>
      <c r="AW29" s="107">
        <v>175.24</v>
      </c>
      <c r="AX29" s="107">
        <v>1395.18</v>
      </c>
      <c r="AY29" s="107">
        <v>389.9</v>
      </c>
      <c r="AZ29" s="107">
        <v>763.34</v>
      </c>
      <c r="BA29" s="107">
        <v>1332.97</v>
      </c>
      <c r="BB29" s="107">
        <v>1020.77</v>
      </c>
      <c r="BC29" s="107">
        <v>1454.22</v>
      </c>
      <c r="BD29" s="107">
        <v>139.91</v>
      </c>
      <c r="BE29" s="107">
        <v>0</v>
      </c>
      <c r="BF29" s="107">
        <v>1310.1600000000001</v>
      </c>
      <c r="BG29" s="107">
        <v>1533.82</v>
      </c>
      <c r="BH29" s="107">
        <v>0</v>
      </c>
      <c r="BI29" s="107">
        <v>0</v>
      </c>
      <c r="BJ29" s="107">
        <v>0</v>
      </c>
      <c r="BK29" s="107">
        <v>0</v>
      </c>
      <c r="BL29" s="107">
        <v>0</v>
      </c>
      <c r="BM29" s="107">
        <v>0</v>
      </c>
      <c r="BN29" s="107">
        <v>0</v>
      </c>
      <c r="BO29" s="107">
        <v>0</v>
      </c>
      <c r="BP29" s="107">
        <v>0</v>
      </c>
      <c r="BQ29" s="107">
        <v>46</v>
      </c>
      <c r="BR29" s="107">
        <v>0</v>
      </c>
      <c r="BS29" s="107">
        <v>0</v>
      </c>
      <c r="BT29" s="107">
        <v>72</v>
      </c>
      <c r="BU29" s="107">
        <v>0</v>
      </c>
      <c r="BV29" s="107">
        <v>0</v>
      </c>
      <c r="BW29" s="107">
        <v>0</v>
      </c>
      <c r="BX29" s="107">
        <v>0</v>
      </c>
      <c r="BY29" s="107">
        <v>0</v>
      </c>
      <c r="BZ29" s="107">
        <v>0</v>
      </c>
      <c r="CA29" s="107">
        <v>0</v>
      </c>
      <c r="CB29" s="107">
        <v>0</v>
      </c>
      <c r="CC29" s="107">
        <v>0</v>
      </c>
      <c r="CD29" s="107">
        <v>714.62</v>
      </c>
      <c r="CE29" s="107">
        <v>62</v>
      </c>
      <c r="CF29" s="107">
        <v>0</v>
      </c>
      <c r="CG29" s="107">
        <v>0</v>
      </c>
      <c r="CH29" s="107">
        <v>0</v>
      </c>
      <c r="CI29" s="107">
        <v>0</v>
      </c>
      <c r="CJ29" s="107">
        <v>0</v>
      </c>
      <c r="CK29" s="107">
        <v>0</v>
      </c>
      <c r="CL29" s="107">
        <v>0</v>
      </c>
      <c r="CM29" s="107">
        <v>0</v>
      </c>
      <c r="CN29" s="107">
        <v>0</v>
      </c>
      <c r="CO29" s="107">
        <v>0</v>
      </c>
      <c r="CP29" s="107">
        <v>0</v>
      </c>
      <c r="CQ29" s="107">
        <v>222</v>
      </c>
      <c r="CR29" s="107">
        <v>0</v>
      </c>
      <c r="CS29" s="107">
        <v>0</v>
      </c>
      <c r="CT29" s="107">
        <v>0</v>
      </c>
      <c r="CU29" s="107">
        <v>0</v>
      </c>
      <c r="CV29" s="107">
        <v>0</v>
      </c>
      <c r="CW29" s="107">
        <v>0</v>
      </c>
      <c r="CX29" s="107">
        <v>0</v>
      </c>
      <c r="CY29" s="107">
        <v>0</v>
      </c>
      <c r="CZ29" s="107">
        <v>26</v>
      </c>
      <c r="DA29" s="107">
        <v>0</v>
      </c>
      <c r="DB29" s="107">
        <v>0</v>
      </c>
      <c r="DC29" s="107">
        <v>0</v>
      </c>
      <c r="DD29" s="107">
        <v>66.2</v>
      </c>
      <c r="DE29" s="107">
        <v>0</v>
      </c>
      <c r="DF29" s="107">
        <v>0</v>
      </c>
      <c r="DG29" s="107">
        <v>0</v>
      </c>
      <c r="DH29" s="107">
        <v>0</v>
      </c>
      <c r="DI29" s="107">
        <v>0</v>
      </c>
      <c r="DJ29" s="107">
        <v>0</v>
      </c>
      <c r="DK29" s="107">
        <v>0</v>
      </c>
      <c r="DL29" s="107">
        <v>0</v>
      </c>
      <c r="DM29" s="107">
        <v>0</v>
      </c>
      <c r="DN29" s="107">
        <v>0</v>
      </c>
      <c r="DO29" s="107">
        <v>0</v>
      </c>
      <c r="DP29" s="107">
        <v>0</v>
      </c>
      <c r="DQ29" s="107">
        <v>0</v>
      </c>
      <c r="DR29" s="107">
        <v>0</v>
      </c>
      <c r="DS29" s="107">
        <v>0</v>
      </c>
      <c r="DT29" s="107">
        <v>325</v>
      </c>
      <c r="DU29" s="107">
        <v>0</v>
      </c>
      <c r="DV29" s="107">
        <v>0</v>
      </c>
      <c r="DW29" s="107">
        <v>0</v>
      </c>
      <c r="DX29" s="107">
        <v>0</v>
      </c>
      <c r="DY29" s="107">
        <v>0</v>
      </c>
      <c r="DZ29" s="107"/>
      <c r="EA29" s="100">
        <f t="shared" si="0"/>
        <v>0</v>
      </c>
      <c r="EB29" s="100">
        <f t="shared" si="1"/>
        <v>-2077.0400000000009</v>
      </c>
      <c r="EC29" s="100">
        <f t="shared" si="2"/>
        <v>1757.4799999999998</v>
      </c>
      <c r="ED29" s="100">
        <f t="shared" si="3"/>
        <v>3385.2099999999996</v>
      </c>
      <c r="EE29" s="100">
        <f t="shared" si="4"/>
        <v>1548.4599999999998</v>
      </c>
      <c r="EF29" s="100">
        <f t="shared" si="5"/>
        <v>39736.33</v>
      </c>
      <c r="EG29" s="100">
        <f t="shared" si="6"/>
        <v>259.55999999999995</v>
      </c>
    </row>
    <row r="30" spans="1:137">
      <c r="A30" s="106" t="s">
        <v>139</v>
      </c>
      <c r="B30" s="107">
        <v>606203.55000000005</v>
      </c>
      <c r="C30" s="107">
        <v>0</v>
      </c>
      <c r="D30" s="107">
        <v>0</v>
      </c>
      <c r="E30" s="107">
        <v>0</v>
      </c>
      <c r="F30" s="107">
        <v>246641.45</v>
      </c>
      <c r="G30" s="107">
        <v>0</v>
      </c>
      <c r="H30" s="107">
        <v>0</v>
      </c>
      <c r="I30" s="107">
        <v>0</v>
      </c>
      <c r="J30" s="107">
        <v>0</v>
      </c>
      <c r="K30" s="107">
        <v>9783</v>
      </c>
      <c r="L30" s="107">
        <v>0</v>
      </c>
      <c r="M30" s="107">
        <v>0</v>
      </c>
      <c r="N30" s="107">
        <v>0</v>
      </c>
      <c r="O30" s="107">
        <v>0</v>
      </c>
      <c r="P30" s="107">
        <v>0</v>
      </c>
      <c r="Q30" s="107">
        <v>195</v>
      </c>
      <c r="R30" s="107">
        <v>0</v>
      </c>
      <c r="S30" s="107">
        <v>0</v>
      </c>
      <c r="T30" s="107">
        <v>0</v>
      </c>
      <c r="U30" s="107">
        <v>0</v>
      </c>
      <c r="V30" s="107">
        <v>0</v>
      </c>
      <c r="W30" s="107">
        <v>0</v>
      </c>
      <c r="X30" s="107">
        <v>0</v>
      </c>
      <c r="Y30" s="107">
        <v>0</v>
      </c>
      <c r="Z30" s="107">
        <v>72117.72</v>
      </c>
      <c r="AA30" s="107">
        <v>0</v>
      </c>
      <c r="AB30" s="107">
        <v>0</v>
      </c>
      <c r="AC30" s="107">
        <v>34492.04</v>
      </c>
      <c r="AD30" s="107">
        <v>0</v>
      </c>
      <c r="AE30" s="107">
        <v>0</v>
      </c>
      <c r="AF30" s="107">
        <v>242974.34</v>
      </c>
      <c r="AG30" s="107">
        <v>72117.72</v>
      </c>
      <c r="AH30" s="107">
        <v>0</v>
      </c>
      <c r="AI30" s="107">
        <v>0</v>
      </c>
      <c r="AJ30" s="107">
        <v>0</v>
      </c>
      <c r="AK30" s="107">
        <v>0</v>
      </c>
      <c r="AL30" s="107">
        <v>0</v>
      </c>
      <c r="AM30" s="107">
        <v>0</v>
      </c>
      <c r="AN30" s="107">
        <v>0</v>
      </c>
      <c r="AO30" s="107">
        <v>0</v>
      </c>
      <c r="AP30" s="107">
        <v>0</v>
      </c>
      <c r="AQ30" s="107">
        <v>0</v>
      </c>
      <c r="AR30" s="107">
        <v>0</v>
      </c>
      <c r="AS30" s="107">
        <v>0</v>
      </c>
      <c r="AT30" s="107">
        <v>0</v>
      </c>
      <c r="AU30" s="107">
        <v>0</v>
      </c>
      <c r="AV30" s="107">
        <v>0</v>
      </c>
      <c r="AW30" s="107">
        <v>0</v>
      </c>
      <c r="AX30" s="107">
        <v>0</v>
      </c>
      <c r="AY30" s="107">
        <v>0</v>
      </c>
      <c r="AZ30" s="107">
        <v>34492.04</v>
      </c>
      <c r="BA30" s="107">
        <v>0</v>
      </c>
      <c r="BB30" s="107">
        <v>0</v>
      </c>
      <c r="BC30" s="107">
        <v>0</v>
      </c>
      <c r="BD30" s="107">
        <v>0</v>
      </c>
      <c r="BE30" s="107">
        <v>0</v>
      </c>
      <c r="BF30" s="107">
        <v>25249.89</v>
      </c>
      <c r="BG30" s="107">
        <v>217724.45</v>
      </c>
      <c r="BH30" s="107">
        <v>9905</v>
      </c>
      <c r="BI30" s="107">
        <v>0</v>
      </c>
      <c r="BJ30" s="107">
        <v>13704</v>
      </c>
      <c r="BK30" s="107">
        <v>18616.099999999999</v>
      </c>
      <c r="BL30" s="107">
        <v>0</v>
      </c>
      <c r="BM30" s="107">
        <v>8500</v>
      </c>
      <c r="BN30" s="107">
        <v>19919.349999999999</v>
      </c>
      <c r="BO30" s="107">
        <v>10726</v>
      </c>
      <c r="BP30" s="107">
        <v>17196.79</v>
      </c>
      <c r="BQ30" s="107">
        <v>0</v>
      </c>
      <c r="BR30" s="107">
        <v>15867.12</v>
      </c>
      <c r="BS30" s="107">
        <v>0</v>
      </c>
      <c r="BT30" s="107">
        <v>-1375</v>
      </c>
      <c r="BU30" s="107">
        <v>10016</v>
      </c>
      <c r="BV30" s="107">
        <v>15739.55</v>
      </c>
      <c r="BW30" s="107">
        <v>25747.759999999998</v>
      </c>
      <c r="BX30" s="107">
        <v>11874.85</v>
      </c>
      <c r="BY30" s="107">
        <v>0</v>
      </c>
      <c r="BZ30" s="107">
        <v>2821</v>
      </c>
      <c r="CA30" s="107">
        <v>7400</v>
      </c>
      <c r="CB30" s="107">
        <v>13878.98</v>
      </c>
      <c r="CC30" s="107">
        <v>0</v>
      </c>
      <c r="CD30" s="107">
        <v>0</v>
      </c>
      <c r="CE30" s="107">
        <v>0</v>
      </c>
      <c r="CF30" s="107">
        <v>0</v>
      </c>
      <c r="CG30" s="107">
        <v>0</v>
      </c>
      <c r="CH30" s="107">
        <v>0</v>
      </c>
      <c r="CI30" s="107">
        <v>0</v>
      </c>
      <c r="CJ30" s="107">
        <v>0</v>
      </c>
      <c r="CK30" s="107">
        <v>0</v>
      </c>
      <c r="CL30" s="107">
        <v>0</v>
      </c>
      <c r="CM30" s="107">
        <v>0</v>
      </c>
      <c r="CN30" s="107">
        <v>0</v>
      </c>
      <c r="CO30" s="107">
        <v>0</v>
      </c>
      <c r="CP30" s="107">
        <v>0</v>
      </c>
      <c r="CQ30" s="107">
        <v>520</v>
      </c>
      <c r="CR30" s="107">
        <v>7885.95</v>
      </c>
      <c r="CS30" s="107">
        <v>0</v>
      </c>
      <c r="CT30" s="107">
        <v>0</v>
      </c>
      <c r="CU30" s="107">
        <v>0</v>
      </c>
      <c r="CV30" s="107">
        <v>0</v>
      </c>
      <c r="CW30" s="107">
        <v>0</v>
      </c>
      <c r="CX30" s="107">
        <v>8781</v>
      </c>
      <c r="CY30" s="107">
        <v>0</v>
      </c>
      <c r="CZ30" s="107">
        <v>0</v>
      </c>
      <c r="DA30" s="107">
        <v>0</v>
      </c>
      <c r="DB30" s="107">
        <v>0</v>
      </c>
      <c r="DC30" s="107">
        <v>0</v>
      </c>
      <c r="DD30" s="107">
        <v>0</v>
      </c>
      <c r="DE30" s="107">
        <v>0</v>
      </c>
      <c r="DF30" s="107">
        <v>0</v>
      </c>
      <c r="DG30" s="107">
        <v>0</v>
      </c>
      <c r="DH30" s="107">
        <v>0</v>
      </c>
      <c r="DI30" s="107">
        <v>0</v>
      </c>
      <c r="DJ30" s="107">
        <v>0</v>
      </c>
      <c r="DK30" s="107">
        <v>0</v>
      </c>
      <c r="DL30" s="107">
        <v>0</v>
      </c>
      <c r="DM30" s="107">
        <v>0</v>
      </c>
      <c r="DN30" s="107">
        <v>0</v>
      </c>
      <c r="DO30" s="107">
        <v>0</v>
      </c>
      <c r="DP30" s="107">
        <v>0</v>
      </c>
      <c r="DQ30" s="107">
        <v>0</v>
      </c>
      <c r="DR30" s="107">
        <v>0</v>
      </c>
      <c r="DS30" s="107">
        <v>0</v>
      </c>
      <c r="DT30" s="107">
        <v>0</v>
      </c>
      <c r="DU30" s="107">
        <v>0</v>
      </c>
      <c r="DV30" s="107">
        <v>0</v>
      </c>
      <c r="DW30" s="107">
        <v>0</v>
      </c>
      <c r="DX30" s="107">
        <v>0</v>
      </c>
      <c r="DY30" s="107">
        <v>0</v>
      </c>
      <c r="DZ30" s="107"/>
      <c r="EA30" s="100">
        <f t="shared" si="0"/>
        <v>0</v>
      </c>
      <c r="EB30" s="100">
        <f t="shared" si="1"/>
        <v>-217724.45</v>
      </c>
      <c r="EC30" s="100">
        <f t="shared" si="2"/>
        <v>410199.00999999995</v>
      </c>
      <c r="ED30" s="100">
        <f t="shared" si="3"/>
        <v>72117.72</v>
      </c>
      <c r="EE30" s="100">
        <f t="shared" si="4"/>
        <v>-34492.04</v>
      </c>
      <c r="EF30" s="100">
        <f t="shared" si="5"/>
        <v>0</v>
      </c>
      <c r="EG30" s="100">
        <f t="shared" si="6"/>
        <v>-72117.72</v>
      </c>
    </row>
    <row r="31" spans="1:137">
      <c r="A31" s="106" t="s">
        <v>140</v>
      </c>
      <c r="B31" s="107">
        <v>3103399.06</v>
      </c>
      <c r="C31" s="107">
        <v>0</v>
      </c>
      <c r="D31" s="107">
        <v>0</v>
      </c>
      <c r="E31" s="107">
        <v>0</v>
      </c>
      <c r="F31" s="107">
        <v>0</v>
      </c>
      <c r="G31" s="107">
        <v>0</v>
      </c>
      <c r="H31" s="107">
        <v>0</v>
      </c>
      <c r="I31" s="107">
        <v>0</v>
      </c>
      <c r="J31" s="107">
        <v>0</v>
      </c>
      <c r="K31" s="107">
        <v>0</v>
      </c>
      <c r="L31" s="107">
        <v>0</v>
      </c>
      <c r="M31" s="107">
        <v>0</v>
      </c>
      <c r="N31" s="107">
        <v>0</v>
      </c>
      <c r="O31" s="107">
        <v>0</v>
      </c>
      <c r="P31" s="107">
        <v>0</v>
      </c>
      <c r="Q31" s="107">
        <v>0</v>
      </c>
      <c r="R31" s="107">
        <v>0</v>
      </c>
      <c r="S31" s="107">
        <v>0</v>
      </c>
      <c r="T31" s="107">
        <v>0</v>
      </c>
      <c r="U31" s="107">
        <v>0</v>
      </c>
      <c r="V31" s="107">
        <v>0</v>
      </c>
      <c r="W31" s="107">
        <v>0</v>
      </c>
      <c r="X31" s="107">
        <v>0</v>
      </c>
      <c r="Y31" s="107">
        <v>0</v>
      </c>
      <c r="Z31" s="107">
        <v>0</v>
      </c>
      <c r="AA31" s="107">
        <v>0</v>
      </c>
      <c r="AB31" s="107">
        <v>0</v>
      </c>
      <c r="AC31" s="107">
        <v>0</v>
      </c>
      <c r="AD31" s="107">
        <v>0</v>
      </c>
      <c r="AE31" s="107">
        <v>0</v>
      </c>
      <c r="AF31" s="107">
        <v>3103399.06</v>
      </c>
      <c r="AG31" s="107">
        <v>0</v>
      </c>
      <c r="AH31" s="107">
        <v>0</v>
      </c>
      <c r="AI31" s="107">
        <v>0</v>
      </c>
      <c r="AJ31" s="107">
        <v>0</v>
      </c>
      <c r="AK31" s="107">
        <v>0</v>
      </c>
      <c r="AL31" s="107">
        <v>0</v>
      </c>
      <c r="AM31" s="107">
        <v>0</v>
      </c>
      <c r="AN31" s="107">
        <v>0</v>
      </c>
      <c r="AO31" s="107">
        <v>0</v>
      </c>
      <c r="AP31" s="107">
        <v>0</v>
      </c>
      <c r="AQ31" s="107">
        <v>0</v>
      </c>
      <c r="AR31" s="107">
        <v>0</v>
      </c>
      <c r="AS31" s="107">
        <v>0</v>
      </c>
      <c r="AT31" s="107">
        <v>0</v>
      </c>
      <c r="AU31" s="107">
        <v>0</v>
      </c>
      <c r="AV31" s="107">
        <v>0</v>
      </c>
      <c r="AW31" s="107">
        <v>0</v>
      </c>
      <c r="AX31" s="107">
        <v>0</v>
      </c>
      <c r="AY31" s="107">
        <v>0</v>
      </c>
      <c r="AZ31" s="107">
        <v>0</v>
      </c>
      <c r="BA31" s="107">
        <v>0</v>
      </c>
      <c r="BB31" s="107">
        <v>0</v>
      </c>
      <c r="BC31" s="107">
        <v>0</v>
      </c>
      <c r="BD31" s="107">
        <v>135895.04000000001</v>
      </c>
      <c r="BE31" s="107">
        <v>0</v>
      </c>
      <c r="BF31" s="107">
        <v>19500</v>
      </c>
      <c r="BG31" s="107">
        <v>2770499.02</v>
      </c>
      <c r="BH31" s="107">
        <v>91141</v>
      </c>
      <c r="BI31" s="107">
        <v>118735</v>
      </c>
      <c r="BJ31" s="107">
        <v>237664</v>
      </c>
      <c r="BK31" s="107">
        <v>64776</v>
      </c>
      <c r="BL31" s="107">
        <v>64993</v>
      </c>
      <c r="BM31" s="107">
        <v>75298</v>
      </c>
      <c r="BN31" s="107">
        <v>34718</v>
      </c>
      <c r="BO31" s="107">
        <v>73714.77</v>
      </c>
      <c r="BP31" s="107">
        <v>112329</v>
      </c>
      <c r="BQ31" s="107">
        <v>20791</v>
      </c>
      <c r="BR31" s="107">
        <v>28362</v>
      </c>
      <c r="BS31" s="107">
        <v>53505</v>
      </c>
      <c r="BT31" s="107">
        <v>50923.839999999997</v>
      </c>
      <c r="BU31" s="107">
        <v>14277</v>
      </c>
      <c r="BV31" s="107">
        <v>27071</v>
      </c>
      <c r="BW31" s="107">
        <v>-6420.62</v>
      </c>
      <c r="BX31" s="107">
        <v>30453</v>
      </c>
      <c r="BY31" s="107">
        <v>64985.5</v>
      </c>
      <c r="BZ31" s="107">
        <v>27447</v>
      </c>
      <c r="CA31" s="107">
        <v>18019</v>
      </c>
      <c r="CB31" s="107">
        <v>41852</v>
      </c>
      <c r="CC31" s="107">
        <v>22156</v>
      </c>
      <c r="CD31" s="107">
        <v>43706.11</v>
      </c>
      <c r="CE31" s="107">
        <v>19616</v>
      </c>
      <c r="CF31" s="107">
        <v>15463</v>
      </c>
      <c r="CG31" s="107">
        <v>42337</v>
      </c>
      <c r="CH31" s="107">
        <v>46490</v>
      </c>
      <c r="CI31" s="107">
        <v>56991</v>
      </c>
      <c r="CJ31" s="107">
        <v>25830</v>
      </c>
      <c r="CK31" s="107">
        <v>303183</v>
      </c>
      <c r="CL31" s="107">
        <v>27107</v>
      </c>
      <c r="CM31" s="107">
        <v>9019</v>
      </c>
      <c r="CN31" s="107">
        <v>770</v>
      </c>
      <c r="CO31" s="107">
        <v>12693</v>
      </c>
      <c r="CP31" s="107">
        <v>18706.5</v>
      </c>
      <c r="CQ31" s="107">
        <v>23865.53</v>
      </c>
      <c r="CR31" s="107">
        <v>138426.35999999999</v>
      </c>
      <c r="CS31" s="107">
        <v>3187</v>
      </c>
      <c r="CT31" s="107">
        <v>4929</v>
      </c>
      <c r="CU31" s="107">
        <v>4579.6000000000004</v>
      </c>
      <c r="CV31" s="107">
        <v>12339</v>
      </c>
      <c r="CW31" s="107">
        <v>1211</v>
      </c>
      <c r="CX31" s="107">
        <v>6979</v>
      </c>
      <c r="CY31" s="107">
        <v>49539</v>
      </c>
      <c r="CZ31" s="107">
        <v>48162</v>
      </c>
      <c r="DA31" s="107">
        <v>24498</v>
      </c>
      <c r="DB31" s="107">
        <v>20708</v>
      </c>
      <c r="DC31" s="107">
        <v>106488</v>
      </c>
      <c r="DD31" s="107">
        <v>23967</v>
      </c>
      <c r="DE31" s="107">
        <v>5877.7</v>
      </c>
      <c r="DF31" s="107">
        <v>34597</v>
      </c>
      <c r="DG31" s="107">
        <v>17644</v>
      </c>
      <c r="DH31" s="107">
        <v>14039</v>
      </c>
      <c r="DI31" s="107">
        <v>13982</v>
      </c>
      <c r="DJ31" s="107">
        <v>9395</v>
      </c>
      <c r="DK31" s="107">
        <v>8291</v>
      </c>
      <c r="DL31" s="107">
        <v>42710</v>
      </c>
      <c r="DM31" s="107">
        <v>2126</v>
      </c>
      <c r="DN31" s="107">
        <v>39508.730000000003</v>
      </c>
      <c r="DO31" s="107">
        <v>12945</v>
      </c>
      <c r="DP31" s="107">
        <v>34801.699999999997</v>
      </c>
      <c r="DQ31" s="107">
        <v>15416.5</v>
      </c>
      <c r="DR31" s="107">
        <v>13339</v>
      </c>
      <c r="DS31" s="107">
        <v>41352</v>
      </c>
      <c r="DT31" s="107">
        <v>45354</v>
      </c>
      <c r="DU31" s="107">
        <v>39975.800000000003</v>
      </c>
      <c r="DV31" s="107">
        <v>12564</v>
      </c>
      <c r="DW31" s="107">
        <v>9000</v>
      </c>
      <c r="DX31" s="107">
        <v>0</v>
      </c>
      <c r="DY31" s="107">
        <v>0</v>
      </c>
      <c r="DZ31" s="107"/>
      <c r="EA31" s="100">
        <f t="shared" si="0"/>
        <v>0</v>
      </c>
      <c r="EB31" s="100">
        <f t="shared" si="1"/>
        <v>-2948004.02</v>
      </c>
      <c r="EC31" s="100">
        <f t="shared" si="2"/>
        <v>5521498.04</v>
      </c>
      <c r="ED31" s="100">
        <f t="shared" si="3"/>
        <v>0</v>
      </c>
      <c r="EE31" s="100">
        <f t="shared" si="4"/>
        <v>0</v>
      </c>
      <c r="EF31" s="100">
        <f t="shared" si="5"/>
        <v>0</v>
      </c>
      <c r="EG31" s="100">
        <f t="shared" si="6"/>
        <v>0</v>
      </c>
    </row>
    <row r="32" spans="1:137">
      <c r="A32" s="106" t="s">
        <v>141</v>
      </c>
      <c r="B32" s="107">
        <v>326.2</v>
      </c>
      <c r="C32" s="107">
        <v>0</v>
      </c>
      <c r="D32" s="107">
        <v>0</v>
      </c>
      <c r="E32" s="107">
        <v>0</v>
      </c>
      <c r="F32" s="107">
        <v>0</v>
      </c>
      <c r="G32" s="107">
        <v>0</v>
      </c>
      <c r="H32" s="107">
        <v>0</v>
      </c>
      <c r="I32" s="107">
        <v>0</v>
      </c>
      <c r="J32" s="107">
        <v>0</v>
      </c>
      <c r="K32" s="107">
        <v>0</v>
      </c>
      <c r="L32" s="107">
        <v>0</v>
      </c>
      <c r="M32" s="107">
        <v>0</v>
      </c>
      <c r="N32" s="107">
        <v>0</v>
      </c>
      <c r="O32" s="107">
        <v>0</v>
      </c>
      <c r="P32" s="107">
        <v>0</v>
      </c>
      <c r="Q32" s="107">
        <v>0</v>
      </c>
      <c r="R32" s="107">
        <v>0</v>
      </c>
      <c r="S32" s="107">
        <v>0</v>
      </c>
      <c r="T32" s="107">
        <v>0</v>
      </c>
      <c r="U32" s="107">
        <v>0</v>
      </c>
      <c r="V32" s="107">
        <v>0</v>
      </c>
      <c r="W32" s="107">
        <v>0</v>
      </c>
      <c r="X32" s="107">
        <v>0</v>
      </c>
      <c r="Y32" s="107">
        <v>0</v>
      </c>
      <c r="Z32" s="107">
        <v>0</v>
      </c>
      <c r="AA32" s="107">
        <v>0</v>
      </c>
      <c r="AB32" s="107">
        <v>0</v>
      </c>
      <c r="AC32" s="107">
        <v>0</v>
      </c>
      <c r="AD32" s="107">
        <v>0</v>
      </c>
      <c r="AE32" s="107">
        <v>0</v>
      </c>
      <c r="AF32" s="107">
        <v>326.2</v>
      </c>
      <c r="AG32" s="107">
        <v>0</v>
      </c>
      <c r="AH32" s="107">
        <v>0</v>
      </c>
      <c r="AI32" s="107">
        <v>0</v>
      </c>
      <c r="AJ32" s="107">
        <v>0</v>
      </c>
      <c r="AK32" s="107">
        <v>0</v>
      </c>
      <c r="AL32" s="107">
        <v>0</v>
      </c>
      <c r="AM32" s="107">
        <v>0</v>
      </c>
      <c r="AN32" s="107">
        <v>0</v>
      </c>
      <c r="AO32" s="107">
        <v>0</v>
      </c>
      <c r="AP32" s="107">
        <v>0</v>
      </c>
      <c r="AQ32" s="107">
        <v>0</v>
      </c>
      <c r="AR32" s="107">
        <v>0</v>
      </c>
      <c r="AS32" s="107">
        <v>0</v>
      </c>
      <c r="AT32" s="107">
        <v>0</v>
      </c>
      <c r="AU32" s="107">
        <v>0</v>
      </c>
      <c r="AV32" s="107">
        <v>0</v>
      </c>
      <c r="AW32" s="107">
        <v>0</v>
      </c>
      <c r="AX32" s="107">
        <v>0</v>
      </c>
      <c r="AY32" s="107">
        <v>0</v>
      </c>
      <c r="AZ32" s="107">
        <v>0</v>
      </c>
      <c r="BA32" s="107">
        <v>0</v>
      </c>
      <c r="BB32" s="107">
        <v>0</v>
      </c>
      <c r="BC32" s="107">
        <v>0</v>
      </c>
      <c r="BD32" s="107">
        <v>0</v>
      </c>
      <c r="BE32" s="107">
        <v>326.2</v>
      </c>
      <c r="BF32" s="107">
        <v>0</v>
      </c>
      <c r="BG32" s="107">
        <v>0</v>
      </c>
      <c r="BH32" s="107">
        <v>0</v>
      </c>
      <c r="BI32" s="107">
        <v>0</v>
      </c>
      <c r="BJ32" s="107">
        <v>0</v>
      </c>
      <c r="BK32" s="107">
        <v>0</v>
      </c>
      <c r="BL32" s="107">
        <v>0</v>
      </c>
      <c r="BM32" s="107">
        <v>0</v>
      </c>
      <c r="BN32" s="107">
        <v>0</v>
      </c>
      <c r="BO32" s="107">
        <v>0</v>
      </c>
      <c r="BP32" s="107">
        <v>0</v>
      </c>
      <c r="BQ32" s="107">
        <v>0</v>
      </c>
      <c r="BR32" s="107">
        <v>0</v>
      </c>
      <c r="BS32" s="107">
        <v>0</v>
      </c>
      <c r="BT32" s="107">
        <v>0</v>
      </c>
      <c r="BU32" s="107">
        <v>0</v>
      </c>
      <c r="BV32" s="107">
        <v>0</v>
      </c>
      <c r="BW32" s="107">
        <v>0</v>
      </c>
      <c r="BX32" s="107">
        <v>0</v>
      </c>
      <c r="BY32" s="107">
        <v>0</v>
      </c>
      <c r="BZ32" s="107">
        <v>0</v>
      </c>
      <c r="CA32" s="107">
        <v>0</v>
      </c>
      <c r="CB32" s="107">
        <v>0</v>
      </c>
      <c r="CC32" s="107">
        <v>0</v>
      </c>
      <c r="CD32" s="107">
        <v>0</v>
      </c>
      <c r="CE32" s="107">
        <v>0</v>
      </c>
      <c r="CF32" s="107">
        <v>0</v>
      </c>
      <c r="CG32" s="107">
        <v>0</v>
      </c>
      <c r="CH32" s="107">
        <v>0</v>
      </c>
      <c r="CI32" s="107">
        <v>0</v>
      </c>
      <c r="CJ32" s="107">
        <v>0</v>
      </c>
      <c r="CK32" s="107">
        <v>0</v>
      </c>
      <c r="CL32" s="107">
        <v>0</v>
      </c>
      <c r="CM32" s="107">
        <v>0</v>
      </c>
      <c r="CN32" s="107">
        <v>0</v>
      </c>
      <c r="CO32" s="107">
        <v>0</v>
      </c>
      <c r="CP32" s="107">
        <v>0</v>
      </c>
      <c r="CQ32" s="107">
        <v>0</v>
      </c>
      <c r="CR32" s="107">
        <v>0</v>
      </c>
      <c r="CS32" s="107">
        <v>0</v>
      </c>
      <c r="CT32" s="107">
        <v>0</v>
      </c>
      <c r="CU32" s="107">
        <v>0</v>
      </c>
      <c r="CV32" s="107">
        <v>0</v>
      </c>
      <c r="CW32" s="107">
        <v>0</v>
      </c>
      <c r="CX32" s="107">
        <v>0</v>
      </c>
      <c r="CY32" s="107">
        <v>0</v>
      </c>
      <c r="CZ32" s="107">
        <v>0</v>
      </c>
      <c r="DA32" s="107">
        <v>0</v>
      </c>
      <c r="DB32" s="107">
        <v>0</v>
      </c>
      <c r="DC32" s="107">
        <v>0</v>
      </c>
      <c r="DD32" s="107">
        <v>0</v>
      </c>
      <c r="DE32" s="107">
        <v>0</v>
      </c>
      <c r="DF32" s="107">
        <v>0</v>
      </c>
      <c r="DG32" s="107">
        <v>0</v>
      </c>
      <c r="DH32" s="107">
        <v>0</v>
      </c>
      <c r="DI32" s="107">
        <v>0</v>
      </c>
      <c r="DJ32" s="107">
        <v>0</v>
      </c>
      <c r="DK32" s="107">
        <v>0</v>
      </c>
      <c r="DL32" s="107">
        <v>0</v>
      </c>
      <c r="DM32" s="107">
        <v>0</v>
      </c>
      <c r="DN32" s="107">
        <v>0</v>
      </c>
      <c r="DO32" s="107">
        <v>0</v>
      </c>
      <c r="DP32" s="107">
        <v>0</v>
      </c>
      <c r="DQ32" s="107">
        <v>0</v>
      </c>
      <c r="DR32" s="107">
        <v>0</v>
      </c>
      <c r="DS32" s="107">
        <v>0</v>
      </c>
      <c r="DT32" s="107">
        <v>0</v>
      </c>
      <c r="DU32" s="107">
        <v>0</v>
      </c>
      <c r="DV32" s="107">
        <v>0</v>
      </c>
      <c r="DW32" s="107">
        <v>0</v>
      </c>
      <c r="DX32" s="107">
        <v>0</v>
      </c>
      <c r="DY32" s="107">
        <v>0</v>
      </c>
      <c r="DZ32" s="107"/>
      <c r="EA32" s="100">
        <f t="shared" si="0"/>
        <v>0</v>
      </c>
      <c r="EB32" s="100">
        <f t="shared" si="1"/>
        <v>0</v>
      </c>
      <c r="EC32" s="100">
        <f t="shared" si="2"/>
        <v>0</v>
      </c>
      <c r="ED32" s="100">
        <f t="shared" si="3"/>
        <v>0</v>
      </c>
      <c r="EE32" s="100">
        <f t="shared" si="4"/>
        <v>0</v>
      </c>
      <c r="EF32" s="100">
        <f t="shared" si="5"/>
        <v>0</v>
      </c>
      <c r="EG32" s="100">
        <f t="shared" si="6"/>
        <v>0</v>
      </c>
    </row>
    <row r="33" spans="1:137" s="94" customFormat="1">
      <c r="A33" s="108" t="s">
        <v>121</v>
      </c>
      <c r="B33" s="107">
        <v>23933219.140000001</v>
      </c>
      <c r="C33" s="107">
        <v>250805.45</v>
      </c>
      <c r="D33" s="107">
        <v>83335.740000000005</v>
      </c>
      <c r="E33" s="107">
        <v>482203.12</v>
      </c>
      <c r="F33" s="107">
        <v>1084500.53</v>
      </c>
      <c r="G33" s="107">
        <v>121216.08</v>
      </c>
      <c r="H33" s="107">
        <v>124957.45</v>
      </c>
      <c r="I33" s="107">
        <v>57812.85</v>
      </c>
      <c r="J33" s="107">
        <v>0</v>
      </c>
      <c r="K33" s="107">
        <v>80046.539999999994</v>
      </c>
      <c r="L33" s="107">
        <v>44207.94</v>
      </c>
      <c r="M33" s="107">
        <v>174147.66</v>
      </c>
      <c r="N33" s="107">
        <v>197284.54</v>
      </c>
      <c r="O33" s="107">
        <v>209978.7</v>
      </c>
      <c r="P33" s="107">
        <v>38678.080000000002</v>
      </c>
      <c r="Q33" s="107">
        <v>135624.78</v>
      </c>
      <c r="R33" s="107">
        <v>62425.66</v>
      </c>
      <c r="S33" s="107">
        <v>10480.61</v>
      </c>
      <c r="T33" s="107">
        <v>0</v>
      </c>
      <c r="U33" s="107">
        <v>6362.08</v>
      </c>
      <c r="V33" s="107">
        <v>3072.9</v>
      </c>
      <c r="W33" s="107">
        <v>0</v>
      </c>
      <c r="X33" s="107">
        <v>1016</v>
      </c>
      <c r="Y33" s="107">
        <v>0</v>
      </c>
      <c r="Z33" s="107">
        <v>982117.56</v>
      </c>
      <c r="AA33" s="107">
        <v>6763077.7599999998</v>
      </c>
      <c r="AB33" s="107">
        <v>807867.57</v>
      </c>
      <c r="AC33" s="107">
        <v>211828.53</v>
      </c>
      <c r="AD33" s="107">
        <v>213768.58</v>
      </c>
      <c r="AE33" s="107">
        <v>0</v>
      </c>
      <c r="AF33" s="107">
        <v>11786402.43</v>
      </c>
      <c r="AG33" s="107">
        <v>203944.13</v>
      </c>
      <c r="AH33" s="107">
        <v>91395.08</v>
      </c>
      <c r="AI33" s="107">
        <v>76576.13</v>
      </c>
      <c r="AJ33" s="107">
        <v>266567.89</v>
      </c>
      <c r="AK33" s="107">
        <v>109311.11</v>
      </c>
      <c r="AL33" s="107">
        <v>107467.56</v>
      </c>
      <c r="AM33" s="107">
        <v>126855.66</v>
      </c>
      <c r="AN33" s="107">
        <v>478602.83</v>
      </c>
      <c r="AO33" s="107">
        <v>2951528.09</v>
      </c>
      <c r="AP33" s="107">
        <v>684986.1</v>
      </c>
      <c r="AQ33" s="107">
        <v>957027.98</v>
      </c>
      <c r="AR33" s="107">
        <v>577095.96</v>
      </c>
      <c r="AS33" s="107">
        <v>920185.33</v>
      </c>
      <c r="AT33" s="107">
        <v>193651.47</v>
      </c>
      <c r="AU33" s="107">
        <v>0</v>
      </c>
      <c r="AV33" s="107">
        <v>120354.91</v>
      </c>
      <c r="AW33" s="107">
        <v>433092.38</v>
      </c>
      <c r="AX33" s="107">
        <v>152131.04</v>
      </c>
      <c r="AY33" s="107">
        <v>102289.24</v>
      </c>
      <c r="AZ33" s="107">
        <v>196145.95</v>
      </c>
      <c r="BA33" s="107">
        <v>15682.58</v>
      </c>
      <c r="BB33" s="107">
        <v>204274.63</v>
      </c>
      <c r="BC33" s="107">
        <v>172200.39</v>
      </c>
      <c r="BD33" s="107">
        <v>247510.76</v>
      </c>
      <c r="BE33" s="107">
        <v>143491.49</v>
      </c>
      <c r="BF33" s="107">
        <v>1577573.3</v>
      </c>
      <c r="BG33" s="107">
        <v>8972258.9399999995</v>
      </c>
      <c r="BH33" s="107">
        <v>360618.62</v>
      </c>
      <c r="BI33" s="107">
        <v>278192.88</v>
      </c>
      <c r="BJ33" s="107">
        <v>401933.63</v>
      </c>
      <c r="BK33" s="107">
        <v>202905.66</v>
      </c>
      <c r="BL33" s="107">
        <v>202144.21</v>
      </c>
      <c r="BM33" s="107">
        <v>249152.33</v>
      </c>
      <c r="BN33" s="107">
        <v>164336.67000000001</v>
      </c>
      <c r="BO33" s="107">
        <v>238114.19</v>
      </c>
      <c r="BP33" s="107">
        <v>323493.18</v>
      </c>
      <c r="BQ33" s="107">
        <v>141367.67000000001</v>
      </c>
      <c r="BR33" s="107">
        <v>375050.71</v>
      </c>
      <c r="BS33" s="107">
        <v>156946.92000000001</v>
      </c>
      <c r="BT33" s="107">
        <v>263102.75</v>
      </c>
      <c r="BU33" s="107">
        <v>170984.67</v>
      </c>
      <c r="BV33" s="107">
        <v>139047.75</v>
      </c>
      <c r="BW33" s="107">
        <v>96108.27</v>
      </c>
      <c r="BX33" s="107">
        <v>102326.05</v>
      </c>
      <c r="BY33" s="107">
        <v>173056.22</v>
      </c>
      <c r="BZ33" s="107">
        <v>77359.12</v>
      </c>
      <c r="CA33" s="107">
        <v>69818.850000000006</v>
      </c>
      <c r="CB33" s="107">
        <v>133575.75</v>
      </c>
      <c r="CC33" s="107">
        <v>105583.08</v>
      </c>
      <c r="CD33" s="107">
        <v>150286.12</v>
      </c>
      <c r="CE33" s="107">
        <v>66808.62</v>
      </c>
      <c r="CF33" s="107">
        <v>110325.28</v>
      </c>
      <c r="CG33" s="107">
        <v>110128.34</v>
      </c>
      <c r="CH33" s="107">
        <v>79602.679999999993</v>
      </c>
      <c r="CI33" s="107">
        <v>118960.47</v>
      </c>
      <c r="CJ33" s="107">
        <v>124400.59</v>
      </c>
      <c r="CK33" s="107">
        <v>405894.8</v>
      </c>
      <c r="CL33" s="107">
        <v>99275.04</v>
      </c>
      <c r="CM33" s="107">
        <v>39304.980000000003</v>
      </c>
      <c r="CN33" s="107">
        <v>33668.03</v>
      </c>
      <c r="CO33" s="107">
        <v>82237.17</v>
      </c>
      <c r="CP33" s="107">
        <v>46336.94</v>
      </c>
      <c r="CQ33" s="107">
        <v>86653.91</v>
      </c>
      <c r="CR33" s="107">
        <v>255291.97</v>
      </c>
      <c r="CS33" s="107">
        <v>41728.5</v>
      </c>
      <c r="CT33" s="107">
        <v>59886.28</v>
      </c>
      <c r="CU33" s="107">
        <v>61812.29</v>
      </c>
      <c r="CV33" s="107">
        <v>88943.73</v>
      </c>
      <c r="CW33" s="107">
        <v>31227.19</v>
      </c>
      <c r="CX33" s="107">
        <v>60870.97</v>
      </c>
      <c r="CY33" s="107">
        <v>142813.07999999999</v>
      </c>
      <c r="CZ33" s="107">
        <v>156899.82999999999</v>
      </c>
      <c r="DA33" s="107">
        <v>76045.38</v>
      </c>
      <c r="DB33" s="107">
        <v>92555.41</v>
      </c>
      <c r="DC33" s="107">
        <v>155251.89000000001</v>
      </c>
      <c r="DD33" s="107">
        <v>95383.97</v>
      </c>
      <c r="DE33" s="107">
        <v>100740.33</v>
      </c>
      <c r="DF33" s="107">
        <v>123788.19</v>
      </c>
      <c r="DG33" s="107">
        <v>80272.53</v>
      </c>
      <c r="DH33" s="107">
        <v>64164.39</v>
      </c>
      <c r="DI33" s="107">
        <v>89803.93</v>
      </c>
      <c r="DJ33" s="107">
        <v>83834.600000000006</v>
      </c>
      <c r="DK33" s="107">
        <v>16121.1</v>
      </c>
      <c r="DL33" s="107">
        <v>147126.71</v>
      </c>
      <c r="DM33" s="107">
        <v>49290.64</v>
      </c>
      <c r="DN33" s="107">
        <v>110701.61</v>
      </c>
      <c r="DO33" s="107">
        <v>94618.559999999998</v>
      </c>
      <c r="DP33" s="107">
        <v>139524.74</v>
      </c>
      <c r="DQ33" s="107">
        <v>69575.710000000006</v>
      </c>
      <c r="DR33" s="107">
        <v>101594.55</v>
      </c>
      <c r="DS33" s="107">
        <v>68468.210000000006</v>
      </c>
      <c r="DT33" s="107">
        <v>175962.39</v>
      </c>
      <c r="DU33" s="107">
        <v>91237.92</v>
      </c>
      <c r="DV33" s="107">
        <v>20058.14</v>
      </c>
      <c r="DW33" s="107">
        <v>29845.35</v>
      </c>
      <c r="DX33" s="118">
        <v>17716.7</v>
      </c>
      <c r="DY33" s="118">
        <v>0</v>
      </c>
      <c r="DZ33" s="118"/>
      <c r="EA33" s="100">
        <f t="shared" si="0"/>
        <v>0</v>
      </c>
      <c r="EB33" s="100">
        <f t="shared" si="1"/>
        <v>-9441351.8599999994</v>
      </c>
      <c r="EC33" s="100">
        <f t="shared" si="2"/>
        <v>16349227.880000006</v>
      </c>
      <c r="ED33" s="100">
        <f t="shared" si="3"/>
        <v>981101.55999999994</v>
      </c>
      <c r="EE33" s="100">
        <f t="shared" si="4"/>
        <v>596039.03999999992</v>
      </c>
      <c r="EF33" s="100">
        <f t="shared" si="5"/>
        <v>6763077.7599999998</v>
      </c>
      <c r="EG33" s="100">
        <f t="shared" si="6"/>
        <v>-174249.99</v>
      </c>
    </row>
    <row r="34" spans="1:137">
      <c r="A34" s="106" t="s">
        <v>143</v>
      </c>
      <c r="B34" s="107">
        <v>2118280.88</v>
      </c>
      <c r="C34" s="107">
        <v>0</v>
      </c>
      <c r="D34" s="107">
        <v>0</v>
      </c>
      <c r="E34" s="107">
        <v>0</v>
      </c>
      <c r="F34" s="107">
        <v>545401.39</v>
      </c>
      <c r="G34" s="107">
        <v>0</v>
      </c>
      <c r="H34" s="107">
        <v>0</v>
      </c>
      <c r="I34" s="107">
        <v>0</v>
      </c>
      <c r="J34" s="107">
        <v>0</v>
      </c>
      <c r="K34" s="107">
        <v>0</v>
      </c>
      <c r="L34" s="107">
        <v>0</v>
      </c>
      <c r="M34" s="107">
        <v>0</v>
      </c>
      <c r="N34" s="107">
        <v>0</v>
      </c>
      <c r="O34" s="107">
        <v>0</v>
      </c>
      <c r="P34" s="107">
        <v>0</v>
      </c>
      <c r="Q34" s="107">
        <v>14364.96</v>
      </c>
      <c r="R34" s="107">
        <v>0</v>
      </c>
      <c r="S34" s="107">
        <v>0</v>
      </c>
      <c r="T34" s="107">
        <v>0</v>
      </c>
      <c r="U34" s="107">
        <v>0</v>
      </c>
      <c r="V34" s="107">
        <v>0</v>
      </c>
      <c r="W34" s="107">
        <v>0</v>
      </c>
      <c r="X34" s="107">
        <v>0</v>
      </c>
      <c r="Y34" s="107">
        <v>0</v>
      </c>
      <c r="Z34" s="107">
        <v>76750</v>
      </c>
      <c r="AA34" s="107">
        <v>44260.72</v>
      </c>
      <c r="AB34" s="107">
        <v>4749.66</v>
      </c>
      <c r="AC34" s="107">
        <v>22010.89</v>
      </c>
      <c r="AD34" s="107">
        <v>0</v>
      </c>
      <c r="AE34" s="107">
        <v>0</v>
      </c>
      <c r="AF34" s="107">
        <v>1410743.26</v>
      </c>
      <c r="AG34" s="107">
        <v>62501.02</v>
      </c>
      <c r="AH34" s="107">
        <v>2374.83</v>
      </c>
      <c r="AI34" s="107">
        <v>2374.83</v>
      </c>
      <c r="AJ34" s="107">
        <v>2374.83</v>
      </c>
      <c r="AK34" s="107">
        <v>2374.83</v>
      </c>
      <c r="AL34" s="107">
        <v>2374.83</v>
      </c>
      <c r="AM34" s="107">
        <v>2374.83</v>
      </c>
      <c r="AN34" s="107">
        <v>0</v>
      </c>
      <c r="AO34" s="107">
        <v>26556.43</v>
      </c>
      <c r="AP34" s="107">
        <v>17704.29</v>
      </c>
      <c r="AQ34" s="107">
        <v>0</v>
      </c>
      <c r="AR34" s="107">
        <v>0</v>
      </c>
      <c r="AS34" s="107">
        <v>0</v>
      </c>
      <c r="AT34" s="107">
        <v>0</v>
      </c>
      <c r="AU34" s="107">
        <v>0</v>
      </c>
      <c r="AV34" s="107">
        <v>2374.83</v>
      </c>
      <c r="AW34" s="107">
        <v>0</v>
      </c>
      <c r="AX34" s="107">
        <v>0</v>
      </c>
      <c r="AY34" s="107">
        <v>2374.83</v>
      </c>
      <c r="AZ34" s="107">
        <v>22010.89</v>
      </c>
      <c r="BA34" s="107">
        <v>0</v>
      </c>
      <c r="BB34" s="107">
        <v>75502.09</v>
      </c>
      <c r="BC34" s="107">
        <v>0</v>
      </c>
      <c r="BD34" s="107">
        <v>0</v>
      </c>
      <c r="BE34" s="107">
        <v>0</v>
      </c>
      <c r="BF34" s="107">
        <v>36004.29</v>
      </c>
      <c r="BG34" s="107">
        <v>1299236.8799999999</v>
      </c>
      <c r="BH34" s="107">
        <v>111983.56</v>
      </c>
      <c r="BI34" s="107">
        <v>59014.9</v>
      </c>
      <c r="BJ34" s="107">
        <v>15045.89</v>
      </c>
      <c r="BK34" s="107">
        <v>0</v>
      </c>
      <c r="BL34" s="107">
        <v>70587.19</v>
      </c>
      <c r="BM34" s="107">
        <v>79089.81</v>
      </c>
      <c r="BN34" s="107">
        <v>26492.87</v>
      </c>
      <c r="BO34" s="107">
        <v>93090</v>
      </c>
      <c r="BP34" s="107">
        <v>0</v>
      </c>
      <c r="BQ34" s="107">
        <v>17167.7</v>
      </c>
      <c r="BR34" s="107">
        <v>86894.7</v>
      </c>
      <c r="BS34" s="107">
        <v>45241.8</v>
      </c>
      <c r="BT34" s="107">
        <v>79751.570000000007</v>
      </c>
      <c r="BU34" s="107">
        <v>17313.07</v>
      </c>
      <c r="BV34" s="107">
        <v>36051.51</v>
      </c>
      <c r="BW34" s="107">
        <v>0</v>
      </c>
      <c r="BX34" s="107">
        <v>44249.2</v>
      </c>
      <c r="BY34" s="107">
        <v>58206.83</v>
      </c>
      <c r="BZ34" s="107">
        <v>30862</v>
      </c>
      <c r="CA34" s="107">
        <v>51543.82</v>
      </c>
      <c r="CB34" s="107">
        <v>35058.65</v>
      </c>
      <c r="CC34" s="107">
        <v>82879.16</v>
      </c>
      <c r="CD34" s="107">
        <v>0</v>
      </c>
      <c r="CE34" s="107">
        <v>4854.37</v>
      </c>
      <c r="CF34" s="107">
        <v>9429.89</v>
      </c>
      <c r="CG34" s="107">
        <v>8904</v>
      </c>
      <c r="CH34" s="107">
        <v>7573</v>
      </c>
      <c r="CI34" s="107">
        <v>11823.48</v>
      </c>
      <c r="CJ34" s="107">
        <v>9056</v>
      </c>
      <c r="CK34" s="107">
        <v>12251.72</v>
      </c>
      <c r="CL34" s="107">
        <v>6005.01</v>
      </c>
      <c r="CM34" s="107">
        <v>10737.87</v>
      </c>
      <c r="CN34" s="107">
        <v>2159.85</v>
      </c>
      <c r="CO34" s="107">
        <v>7317</v>
      </c>
      <c r="CP34" s="107">
        <v>3000</v>
      </c>
      <c r="CQ34" s="107">
        <v>17017.32</v>
      </c>
      <c r="CR34" s="107">
        <v>9416.51</v>
      </c>
      <c r="CS34" s="107">
        <v>2500</v>
      </c>
      <c r="CT34" s="107">
        <v>7505.24</v>
      </c>
      <c r="CU34" s="107">
        <v>1866.45</v>
      </c>
      <c r="CV34" s="107">
        <v>9409</v>
      </c>
      <c r="CW34" s="107">
        <v>762.71</v>
      </c>
      <c r="CX34" s="107">
        <v>6810.76</v>
      </c>
      <c r="CY34" s="107">
        <v>462</v>
      </c>
      <c r="CZ34" s="107">
        <v>857.9</v>
      </c>
      <c r="DA34" s="107">
        <v>4279.28</v>
      </c>
      <c r="DB34" s="107">
        <v>2718</v>
      </c>
      <c r="DC34" s="107">
        <v>2538.2399999999998</v>
      </c>
      <c r="DD34" s="107">
        <v>4518.2</v>
      </c>
      <c r="DE34" s="107">
        <v>2718.4</v>
      </c>
      <c r="DF34" s="107">
        <v>3800</v>
      </c>
      <c r="DG34" s="107">
        <v>5269.28</v>
      </c>
      <c r="DH34" s="107">
        <v>8467</v>
      </c>
      <c r="DI34" s="107">
        <v>664</v>
      </c>
      <c r="DJ34" s="107">
        <v>2794.9</v>
      </c>
      <c r="DK34" s="107">
        <v>3200</v>
      </c>
      <c r="DL34" s="107">
        <v>5070</v>
      </c>
      <c r="DM34" s="107">
        <v>7138.42</v>
      </c>
      <c r="DN34" s="107">
        <v>1500</v>
      </c>
      <c r="DO34" s="107">
        <v>5503.69</v>
      </c>
      <c r="DP34" s="107">
        <v>4375.4399999999996</v>
      </c>
      <c r="DQ34" s="107">
        <v>6231.1</v>
      </c>
      <c r="DR34" s="107">
        <v>16564.599999999999</v>
      </c>
      <c r="DS34" s="107">
        <v>3452.31</v>
      </c>
      <c r="DT34" s="107">
        <v>8564.6</v>
      </c>
      <c r="DU34" s="107">
        <v>7626.9</v>
      </c>
      <c r="DV34" s="107">
        <v>0</v>
      </c>
      <c r="DW34" s="107">
        <v>1000</v>
      </c>
      <c r="DX34" s="107">
        <v>998.21</v>
      </c>
      <c r="DY34" s="107">
        <v>0</v>
      </c>
      <c r="DZ34" s="107"/>
      <c r="EA34" s="100">
        <f t="shared" si="0"/>
        <v>0</v>
      </c>
      <c r="EB34" s="100">
        <f t="shared" si="1"/>
        <v>-1299236.8799999999</v>
      </c>
      <c r="EC34" s="100">
        <f t="shared" si="2"/>
        <v>2561471.2599999998</v>
      </c>
      <c r="ED34" s="100">
        <f t="shared" si="3"/>
        <v>76750</v>
      </c>
      <c r="EE34" s="100">
        <f t="shared" si="4"/>
        <v>-17261.23</v>
      </c>
      <c r="EF34" s="100">
        <f t="shared" si="5"/>
        <v>44260.72</v>
      </c>
      <c r="EG34" s="100">
        <f t="shared" si="6"/>
        <v>-72000.34</v>
      </c>
    </row>
    <row r="35" spans="1:137">
      <c r="A35" s="106" t="s">
        <v>144</v>
      </c>
      <c r="B35" s="107">
        <v>1472311.7</v>
      </c>
      <c r="C35" s="107">
        <v>6014.06</v>
      </c>
      <c r="D35" s="107">
        <v>25</v>
      </c>
      <c r="E35" s="107">
        <v>3298.82</v>
      </c>
      <c r="F35" s="107">
        <v>266586.48</v>
      </c>
      <c r="G35" s="107">
        <v>10182.950000000001</v>
      </c>
      <c r="H35" s="107">
        <v>5270.67</v>
      </c>
      <c r="I35" s="107">
        <v>4550.16</v>
      </c>
      <c r="J35" s="107">
        <v>0</v>
      </c>
      <c r="K35" s="107">
        <v>3828.95</v>
      </c>
      <c r="L35" s="107">
        <v>7847.81</v>
      </c>
      <c r="M35" s="107">
        <v>63.67</v>
      </c>
      <c r="N35" s="107">
        <v>5485.97</v>
      </c>
      <c r="O35" s="107">
        <v>5443.42</v>
      </c>
      <c r="P35" s="107">
        <v>11480.97</v>
      </c>
      <c r="Q35" s="107">
        <v>10604.52</v>
      </c>
      <c r="R35" s="107">
        <v>2952.27</v>
      </c>
      <c r="S35" s="107">
        <v>3757.2</v>
      </c>
      <c r="T35" s="107">
        <v>0</v>
      </c>
      <c r="U35" s="107">
        <v>0</v>
      </c>
      <c r="V35" s="107">
        <v>10.68</v>
      </c>
      <c r="W35" s="107">
        <v>0</v>
      </c>
      <c r="X35" s="107">
        <v>0</v>
      </c>
      <c r="Y35" s="107">
        <v>0</v>
      </c>
      <c r="Z35" s="107">
        <v>203645.38</v>
      </c>
      <c r="AA35" s="107">
        <v>54270.74</v>
      </c>
      <c r="AB35" s="107">
        <v>23405.56</v>
      </c>
      <c r="AC35" s="107">
        <v>9240.76</v>
      </c>
      <c r="AD35" s="107">
        <v>5289.31</v>
      </c>
      <c r="AE35" s="107">
        <v>0</v>
      </c>
      <c r="AF35" s="107">
        <v>829056.35</v>
      </c>
      <c r="AG35" s="107">
        <v>152200.65</v>
      </c>
      <c r="AH35" s="107">
        <v>5240.16</v>
      </c>
      <c r="AI35" s="107">
        <v>10693.31</v>
      </c>
      <c r="AJ35" s="107">
        <v>6306.78</v>
      </c>
      <c r="AK35" s="107">
        <v>12979.78</v>
      </c>
      <c r="AL35" s="107">
        <v>3262.59</v>
      </c>
      <c r="AM35" s="107">
        <v>12962.11</v>
      </c>
      <c r="AN35" s="107">
        <v>7843.67</v>
      </c>
      <c r="AO35" s="107">
        <v>10175.91</v>
      </c>
      <c r="AP35" s="107">
        <v>10979.66</v>
      </c>
      <c r="AQ35" s="107">
        <v>8184.22</v>
      </c>
      <c r="AR35" s="107">
        <v>3084.39</v>
      </c>
      <c r="AS35" s="107">
        <v>11837.53</v>
      </c>
      <c r="AT35" s="107">
        <v>2165.36</v>
      </c>
      <c r="AU35" s="107">
        <v>0</v>
      </c>
      <c r="AV35" s="107">
        <v>10726.68</v>
      </c>
      <c r="AW35" s="107">
        <v>4636.76</v>
      </c>
      <c r="AX35" s="107">
        <v>1963.58</v>
      </c>
      <c r="AY35" s="107">
        <v>6078.54</v>
      </c>
      <c r="AZ35" s="107">
        <v>9219.4</v>
      </c>
      <c r="BA35" s="107">
        <v>21.36</v>
      </c>
      <c r="BB35" s="107">
        <v>24601.4</v>
      </c>
      <c r="BC35" s="107">
        <v>4569.8900000000003</v>
      </c>
      <c r="BD35" s="107">
        <v>2246.4499999999998</v>
      </c>
      <c r="BE35" s="107">
        <v>53888.93</v>
      </c>
      <c r="BF35" s="107">
        <v>96530.91</v>
      </c>
      <c r="BG35" s="107">
        <v>644905.99</v>
      </c>
      <c r="BH35" s="107">
        <v>21472.07</v>
      </c>
      <c r="BI35" s="107">
        <v>25834.400000000001</v>
      </c>
      <c r="BJ35" s="107">
        <v>38397.17</v>
      </c>
      <c r="BK35" s="107">
        <v>12207.82</v>
      </c>
      <c r="BL35" s="107">
        <v>23057.47</v>
      </c>
      <c r="BM35" s="107">
        <v>32938.879999999997</v>
      </c>
      <c r="BN35" s="107">
        <v>6748.5</v>
      </c>
      <c r="BO35" s="107">
        <v>13284.61</v>
      </c>
      <c r="BP35" s="107">
        <v>15450.6</v>
      </c>
      <c r="BQ35" s="107">
        <v>22020.55</v>
      </c>
      <c r="BR35" s="107">
        <v>25129.78</v>
      </c>
      <c r="BS35" s="107">
        <v>26303.200000000001</v>
      </c>
      <c r="BT35" s="107">
        <v>39587.760000000002</v>
      </c>
      <c r="BU35" s="107">
        <v>36472.25</v>
      </c>
      <c r="BV35" s="107">
        <v>5847.58</v>
      </c>
      <c r="BW35" s="107">
        <v>5209.3999999999996</v>
      </c>
      <c r="BX35" s="107">
        <v>13072.62</v>
      </c>
      <c r="BY35" s="107">
        <v>4325.1099999999997</v>
      </c>
      <c r="BZ35" s="107">
        <v>5191.03</v>
      </c>
      <c r="CA35" s="107">
        <v>17376.099999999999</v>
      </c>
      <c r="CB35" s="107">
        <v>16064.12</v>
      </c>
      <c r="CC35" s="107">
        <v>11260.06</v>
      </c>
      <c r="CD35" s="107">
        <v>5761.51</v>
      </c>
      <c r="CE35" s="107">
        <v>5122.91</v>
      </c>
      <c r="CF35" s="107">
        <v>6736.38</v>
      </c>
      <c r="CG35" s="107">
        <v>3573.49</v>
      </c>
      <c r="CH35" s="107">
        <v>1465.1</v>
      </c>
      <c r="CI35" s="107">
        <v>3620.64</v>
      </c>
      <c r="CJ35" s="107">
        <v>2827.83</v>
      </c>
      <c r="CK35" s="107">
        <v>2853.42</v>
      </c>
      <c r="CL35" s="107">
        <v>4660.6099999999997</v>
      </c>
      <c r="CM35" s="107">
        <v>3938.58</v>
      </c>
      <c r="CN35" s="107">
        <v>2441.9299999999998</v>
      </c>
      <c r="CO35" s="107">
        <v>3431.85</v>
      </c>
      <c r="CP35" s="107">
        <v>2788.81</v>
      </c>
      <c r="CQ35" s="107">
        <v>14373.87</v>
      </c>
      <c r="CR35" s="107">
        <v>14083.07</v>
      </c>
      <c r="CS35" s="107">
        <v>4740.5600000000004</v>
      </c>
      <c r="CT35" s="107">
        <v>6009.2</v>
      </c>
      <c r="CU35" s="107">
        <v>3916.53</v>
      </c>
      <c r="CV35" s="107">
        <v>5412.73</v>
      </c>
      <c r="CW35" s="107">
        <v>5091.8100000000004</v>
      </c>
      <c r="CX35" s="107">
        <v>3727.74</v>
      </c>
      <c r="CY35" s="107">
        <v>4474.92</v>
      </c>
      <c r="CZ35" s="107">
        <v>1898.93</v>
      </c>
      <c r="DA35" s="107">
        <v>7622.02</v>
      </c>
      <c r="DB35" s="107">
        <v>7876.41</v>
      </c>
      <c r="DC35" s="107">
        <v>5885.13</v>
      </c>
      <c r="DD35" s="107">
        <v>4467.05</v>
      </c>
      <c r="DE35" s="107">
        <v>7358.49</v>
      </c>
      <c r="DF35" s="107">
        <v>2485</v>
      </c>
      <c r="DG35" s="107">
        <v>3187.58</v>
      </c>
      <c r="DH35" s="107">
        <v>639.98</v>
      </c>
      <c r="DI35" s="107">
        <v>3560.2</v>
      </c>
      <c r="DJ35" s="107">
        <v>3841.32</v>
      </c>
      <c r="DK35" s="107">
        <v>4498.45</v>
      </c>
      <c r="DL35" s="107">
        <v>3380.27</v>
      </c>
      <c r="DM35" s="107">
        <v>5878.86</v>
      </c>
      <c r="DN35" s="107">
        <v>3583.12</v>
      </c>
      <c r="DO35" s="107">
        <v>5138.72</v>
      </c>
      <c r="DP35" s="107">
        <v>4136.03</v>
      </c>
      <c r="DQ35" s="107">
        <v>13694.82</v>
      </c>
      <c r="DR35" s="107">
        <v>13824.78</v>
      </c>
      <c r="DS35" s="107">
        <v>2739.34</v>
      </c>
      <c r="DT35" s="107">
        <v>5378.38</v>
      </c>
      <c r="DU35" s="107">
        <v>4520.46</v>
      </c>
      <c r="DV35" s="107">
        <v>860</v>
      </c>
      <c r="DW35" s="107">
        <v>0</v>
      </c>
      <c r="DX35" s="107">
        <v>0</v>
      </c>
      <c r="DY35" s="107">
        <v>146.08000000000001</v>
      </c>
      <c r="DZ35" s="107"/>
      <c r="EA35" s="100">
        <f t="shared" ref="EA35:EA66" si="7">SUM(C35:AF35)-B35</f>
        <v>0</v>
      </c>
      <c r="EB35" s="100">
        <f t="shared" ref="EB35:EB66" si="8">SUM(BB35:BF35)-AF35</f>
        <v>-647218.77</v>
      </c>
      <c r="EC35" s="100">
        <f t="shared" ref="EC35:EC66" si="9">SUM(BG35:DW35)-BF35</f>
        <v>1193134.9900000005</v>
      </c>
      <c r="ED35" s="100">
        <f t="shared" ref="ED35:ED66" si="10">SUM(AG35:AM35)-X35</f>
        <v>203645.38</v>
      </c>
      <c r="EE35" s="100">
        <f t="shared" ref="EE35:EE66" si="11">AB35-AZ35-BA35</f>
        <v>14164.800000000001</v>
      </c>
      <c r="EF35" s="100">
        <f t="shared" ref="EF35:EF66" si="12">SUM(AN35:AU35)-Y35</f>
        <v>54270.74</v>
      </c>
      <c r="EG35" s="100">
        <f t="shared" ref="EG35:EG66" si="13">SUM(AV35:AY35)-Z35</f>
        <v>-180239.82</v>
      </c>
    </row>
    <row r="36" spans="1:137">
      <c r="A36" s="106" t="s">
        <v>145</v>
      </c>
      <c r="B36" s="107">
        <v>879873.84</v>
      </c>
      <c r="C36" s="107">
        <v>0</v>
      </c>
      <c r="D36" s="107">
        <v>0</v>
      </c>
      <c r="E36" s="107">
        <v>0</v>
      </c>
      <c r="F36" s="107">
        <v>0</v>
      </c>
      <c r="G36" s="107">
        <v>605668.96</v>
      </c>
      <c r="H36" s="107">
        <v>0</v>
      </c>
      <c r="I36" s="107">
        <v>0</v>
      </c>
      <c r="J36" s="107">
        <v>0</v>
      </c>
      <c r="K36" s="107">
        <v>0</v>
      </c>
      <c r="L36" s="107">
        <v>0</v>
      </c>
      <c r="M36" s="107">
        <v>0</v>
      </c>
      <c r="N36" s="107">
        <v>261320.76</v>
      </c>
      <c r="O36" s="107">
        <v>0</v>
      </c>
      <c r="P36" s="107">
        <v>0</v>
      </c>
      <c r="Q36" s="107">
        <v>0</v>
      </c>
      <c r="R36" s="107">
        <v>0</v>
      </c>
      <c r="S36" s="107">
        <v>0</v>
      </c>
      <c r="T36" s="107">
        <v>0</v>
      </c>
      <c r="U36" s="107">
        <v>0</v>
      </c>
      <c r="V36" s="107">
        <v>0</v>
      </c>
      <c r="W36" s="107">
        <v>0</v>
      </c>
      <c r="X36" s="107">
        <v>0</v>
      </c>
      <c r="Y36" s="107">
        <v>0</v>
      </c>
      <c r="Z36" s="107">
        <v>0</v>
      </c>
      <c r="AA36" s="107">
        <v>0</v>
      </c>
      <c r="AB36" s="107">
        <v>0</v>
      </c>
      <c r="AC36" s="107">
        <v>0</v>
      </c>
      <c r="AD36" s="107">
        <v>0</v>
      </c>
      <c r="AE36" s="107">
        <v>0</v>
      </c>
      <c r="AF36" s="107">
        <v>12884.12</v>
      </c>
      <c r="AG36" s="107">
        <v>0</v>
      </c>
      <c r="AH36" s="107">
        <v>0</v>
      </c>
      <c r="AI36" s="107">
        <v>0</v>
      </c>
      <c r="AJ36" s="107">
        <v>0</v>
      </c>
      <c r="AK36" s="107">
        <v>0</v>
      </c>
      <c r="AL36" s="107">
        <v>0</v>
      </c>
      <c r="AM36" s="107">
        <v>0</v>
      </c>
      <c r="AN36" s="107">
        <v>0</v>
      </c>
      <c r="AO36" s="107">
        <v>0</v>
      </c>
      <c r="AP36" s="107">
        <v>0</v>
      </c>
      <c r="AQ36" s="107">
        <v>0</v>
      </c>
      <c r="AR36" s="107">
        <v>0</v>
      </c>
      <c r="AS36" s="107">
        <v>0</v>
      </c>
      <c r="AT36" s="107">
        <v>0</v>
      </c>
      <c r="AU36" s="107">
        <v>0</v>
      </c>
      <c r="AV36" s="107">
        <v>0</v>
      </c>
      <c r="AW36" s="107">
        <v>0</v>
      </c>
      <c r="AX36" s="107">
        <v>0</v>
      </c>
      <c r="AY36" s="107">
        <v>0</v>
      </c>
      <c r="AZ36" s="107">
        <v>0</v>
      </c>
      <c r="BA36" s="107">
        <v>0</v>
      </c>
      <c r="BB36" s="107">
        <v>0</v>
      </c>
      <c r="BC36" s="107">
        <v>0</v>
      </c>
      <c r="BD36" s="107">
        <v>0</v>
      </c>
      <c r="BE36" s="107">
        <v>0</v>
      </c>
      <c r="BF36" s="107">
        <v>0</v>
      </c>
      <c r="BG36" s="107">
        <v>12884.12</v>
      </c>
      <c r="BH36" s="107">
        <v>2830.19</v>
      </c>
      <c r="BI36" s="107">
        <v>0</v>
      </c>
      <c r="BJ36" s="107">
        <v>0</v>
      </c>
      <c r="BK36" s="107">
        <v>0</v>
      </c>
      <c r="BL36" s="107">
        <v>0</v>
      </c>
      <c r="BM36" s="107">
        <v>0</v>
      </c>
      <c r="BN36" s="107">
        <v>0</v>
      </c>
      <c r="BO36" s="107">
        <v>0</v>
      </c>
      <c r="BP36" s="107">
        <v>0</v>
      </c>
      <c r="BQ36" s="107">
        <v>0</v>
      </c>
      <c r="BR36" s="107">
        <v>0</v>
      </c>
      <c r="BS36" s="107">
        <v>0</v>
      </c>
      <c r="BT36" s="107">
        <v>8167.14</v>
      </c>
      <c r="BU36" s="107">
        <v>0</v>
      </c>
      <c r="BV36" s="107">
        <v>0</v>
      </c>
      <c r="BW36" s="107">
        <v>0</v>
      </c>
      <c r="BX36" s="107">
        <v>0</v>
      </c>
      <c r="BY36" s="107">
        <v>0</v>
      </c>
      <c r="BZ36" s="107">
        <v>0</v>
      </c>
      <c r="CA36" s="107">
        <v>0</v>
      </c>
      <c r="CB36" s="107">
        <v>0</v>
      </c>
      <c r="CC36" s="107">
        <v>0</v>
      </c>
      <c r="CD36" s="107">
        <v>0</v>
      </c>
      <c r="CE36" s="107">
        <v>0</v>
      </c>
      <c r="CF36" s="107">
        <v>0</v>
      </c>
      <c r="CG36" s="107">
        <v>0</v>
      </c>
      <c r="CH36" s="107">
        <v>0</v>
      </c>
      <c r="CI36" s="107">
        <v>0</v>
      </c>
      <c r="CJ36" s="107">
        <v>0</v>
      </c>
      <c r="CK36" s="107">
        <v>0</v>
      </c>
      <c r="CL36" s="107">
        <v>0</v>
      </c>
      <c r="CM36" s="107">
        <v>0</v>
      </c>
      <c r="CN36" s="107">
        <v>0</v>
      </c>
      <c r="CO36" s="107">
        <v>0</v>
      </c>
      <c r="CP36" s="107">
        <v>0</v>
      </c>
      <c r="CQ36" s="107">
        <v>0</v>
      </c>
      <c r="CR36" s="107">
        <v>0</v>
      </c>
      <c r="CS36" s="107">
        <v>0</v>
      </c>
      <c r="CT36" s="107">
        <v>0</v>
      </c>
      <c r="CU36" s="107">
        <v>0</v>
      </c>
      <c r="CV36" s="107">
        <v>0</v>
      </c>
      <c r="CW36" s="107">
        <v>0</v>
      </c>
      <c r="CX36" s="107">
        <v>0</v>
      </c>
      <c r="CY36" s="107">
        <v>0</v>
      </c>
      <c r="CZ36" s="107">
        <v>0</v>
      </c>
      <c r="DA36" s="107">
        <v>0</v>
      </c>
      <c r="DB36" s="107">
        <v>0</v>
      </c>
      <c r="DC36" s="107">
        <v>0</v>
      </c>
      <c r="DD36" s="107">
        <v>0</v>
      </c>
      <c r="DE36" s="107">
        <v>0</v>
      </c>
      <c r="DF36" s="107">
        <v>0</v>
      </c>
      <c r="DG36" s="107">
        <v>0</v>
      </c>
      <c r="DH36" s="107">
        <v>0</v>
      </c>
      <c r="DI36" s="107">
        <v>0</v>
      </c>
      <c r="DJ36" s="107">
        <v>0</v>
      </c>
      <c r="DK36" s="107">
        <v>0</v>
      </c>
      <c r="DL36" s="107">
        <v>0</v>
      </c>
      <c r="DM36" s="107">
        <v>0</v>
      </c>
      <c r="DN36" s="107">
        <v>0</v>
      </c>
      <c r="DO36" s="107">
        <v>0</v>
      </c>
      <c r="DP36" s="107">
        <v>0</v>
      </c>
      <c r="DQ36" s="107">
        <v>0</v>
      </c>
      <c r="DR36" s="107">
        <v>1886.79</v>
      </c>
      <c r="DS36" s="107">
        <v>0</v>
      </c>
      <c r="DT36" s="107">
        <v>0</v>
      </c>
      <c r="DU36" s="107">
        <v>0</v>
      </c>
      <c r="DV36" s="107">
        <v>0</v>
      </c>
      <c r="DW36" s="107">
        <v>0</v>
      </c>
      <c r="DX36" s="107">
        <v>0</v>
      </c>
      <c r="DY36" s="107">
        <v>0</v>
      </c>
      <c r="DZ36" s="107"/>
      <c r="EA36" s="100">
        <f t="shared" si="7"/>
        <v>0</v>
      </c>
      <c r="EB36" s="100">
        <f t="shared" si="8"/>
        <v>-12884.12</v>
      </c>
      <c r="EC36" s="100">
        <f t="shared" si="9"/>
        <v>25768.240000000002</v>
      </c>
      <c r="ED36" s="100">
        <f t="shared" si="10"/>
        <v>0</v>
      </c>
      <c r="EE36" s="100">
        <f t="shared" si="11"/>
        <v>0</v>
      </c>
      <c r="EF36" s="100">
        <f t="shared" si="12"/>
        <v>0</v>
      </c>
      <c r="EG36" s="100">
        <f t="shared" si="13"/>
        <v>0</v>
      </c>
    </row>
    <row r="37" spans="1:137">
      <c r="A37" s="106" t="s">
        <v>146</v>
      </c>
      <c r="B37" s="107">
        <v>1404908.81</v>
      </c>
      <c r="C37" s="107">
        <v>0</v>
      </c>
      <c r="D37" s="107">
        <v>0</v>
      </c>
      <c r="E37" s="107">
        <v>0</v>
      </c>
      <c r="F37" s="107">
        <v>219652.65</v>
      </c>
      <c r="G37" s="107">
        <v>0</v>
      </c>
      <c r="H37" s="107">
        <v>0</v>
      </c>
      <c r="I37" s="107">
        <v>0</v>
      </c>
      <c r="J37" s="107">
        <v>0</v>
      </c>
      <c r="K37" s="107">
        <v>0</v>
      </c>
      <c r="L37" s="107">
        <v>0</v>
      </c>
      <c r="M37" s="107">
        <v>0</v>
      </c>
      <c r="N37" s="107">
        <v>0</v>
      </c>
      <c r="O37" s="107">
        <v>0</v>
      </c>
      <c r="P37" s="107">
        <v>0</v>
      </c>
      <c r="Q37" s="107">
        <v>52050</v>
      </c>
      <c r="R37" s="107">
        <v>0</v>
      </c>
      <c r="S37" s="107">
        <v>0</v>
      </c>
      <c r="T37" s="107">
        <v>0</v>
      </c>
      <c r="U37" s="107">
        <v>0</v>
      </c>
      <c r="V37" s="107">
        <v>0</v>
      </c>
      <c r="W37" s="107">
        <v>0</v>
      </c>
      <c r="X37" s="107">
        <v>0</v>
      </c>
      <c r="Y37" s="107">
        <v>0</v>
      </c>
      <c r="Z37" s="107">
        <v>22301.360000000001</v>
      </c>
      <c r="AA37" s="107">
        <v>0</v>
      </c>
      <c r="AB37" s="107">
        <v>6634.92</v>
      </c>
      <c r="AC37" s="107">
        <v>5435.75</v>
      </c>
      <c r="AD37" s="107">
        <v>0</v>
      </c>
      <c r="AE37" s="107">
        <v>0</v>
      </c>
      <c r="AF37" s="107">
        <v>1098834.1299999999</v>
      </c>
      <c r="AG37" s="107">
        <v>3317.46</v>
      </c>
      <c r="AH37" s="107">
        <v>3317.46</v>
      </c>
      <c r="AI37" s="107">
        <v>3317.46</v>
      </c>
      <c r="AJ37" s="107">
        <v>2372.16</v>
      </c>
      <c r="AK37" s="107">
        <v>3317.46</v>
      </c>
      <c r="AL37" s="107">
        <v>3341.9</v>
      </c>
      <c r="AM37" s="107">
        <v>3317.46</v>
      </c>
      <c r="AN37" s="107">
        <v>0</v>
      </c>
      <c r="AO37" s="107">
        <v>0</v>
      </c>
      <c r="AP37" s="107">
        <v>0</v>
      </c>
      <c r="AQ37" s="107">
        <v>0</v>
      </c>
      <c r="AR37" s="107">
        <v>0</v>
      </c>
      <c r="AS37" s="107">
        <v>0</v>
      </c>
      <c r="AT37" s="107">
        <v>0</v>
      </c>
      <c r="AU37" s="107">
        <v>0</v>
      </c>
      <c r="AV37" s="107">
        <v>3317.46</v>
      </c>
      <c r="AW37" s="107">
        <v>0</v>
      </c>
      <c r="AX37" s="107">
        <v>0</v>
      </c>
      <c r="AY37" s="107">
        <v>3317.46</v>
      </c>
      <c r="AZ37" s="107">
        <v>5435.75</v>
      </c>
      <c r="BA37" s="107">
        <v>0</v>
      </c>
      <c r="BB37" s="107">
        <v>0</v>
      </c>
      <c r="BC37" s="107">
        <v>0</v>
      </c>
      <c r="BD37" s="107">
        <v>0</v>
      </c>
      <c r="BE37" s="107">
        <v>19166</v>
      </c>
      <c r="BF37" s="107">
        <v>19629.07</v>
      </c>
      <c r="BG37" s="107">
        <v>1060039.06</v>
      </c>
      <c r="BH37" s="107">
        <v>49377.15</v>
      </c>
      <c r="BI37" s="107">
        <v>92761.58</v>
      </c>
      <c r="BJ37" s="107">
        <v>24001.27</v>
      </c>
      <c r="BK37" s="107">
        <v>61730.22</v>
      </c>
      <c r="BL37" s="107">
        <v>68103.91</v>
      </c>
      <c r="BM37" s="107">
        <v>46445.29</v>
      </c>
      <c r="BN37" s="107">
        <v>21053.439999999999</v>
      </c>
      <c r="BO37" s="107">
        <v>73927.16</v>
      </c>
      <c r="BP37" s="107">
        <v>30763.59</v>
      </c>
      <c r="BQ37" s="107">
        <v>24286.81</v>
      </c>
      <c r="BR37" s="107">
        <v>128550.12</v>
      </c>
      <c r="BS37" s="107">
        <v>56143.1</v>
      </c>
      <c r="BT37" s="107">
        <v>76813.3</v>
      </c>
      <c r="BU37" s="107">
        <v>17539.89</v>
      </c>
      <c r="BV37" s="107">
        <v>23141.84</v>
      </c>
      <c r="BW37" s="107">
        <v>6827.15</v>
      </c>
      <c r="BX37" s="107">
        <v>39246.080000000002</v>
      </c>
      <c r="BY37" s="107">
        <v>1041.3399999999999</v>
      </c>
      <c r="BZ37" s="107">
        <v>8538.15</v>
      </c>
      <c r="CA37" s="107">
        <v>22758.78</v>
      </c>
      <c r="CB37" s="107">
        <v>644.74</v>
      </c>
      <c r="CC37" s="107">
        <v>72447.91</v>
      </c>
      <c r="CD37" s="107">
        <v>371.68</v>
      </c>
      <c r="CE37" s="107">
        <v>298.74</v>
      </c>
      <c r="CF37" s="107">
        <v>2120.41</v>
      </c>
      <c r="CG37" s="107">
        <v>2063.35</v>
      </c>
      <c r="CH37" s="107">
        <v>381.89</v>
      </c>
      <c r="CI37" s="107">
        <v>6185.74</v>
      </c>
      <c r="CJ37" s="107">
        <v>327.02999999999997</v>
      </c>
      <c r="CK37" s="107">
        <v>317.89</v>
      </c>
      <c r="CL37" s="107">
        <v>313</v>
      </c>
      <c r="CM37" s="107">
        <v>88</v>
      </c>
      <c r="CN37" s="107">
        <v>213.53</v>
      </c>
      <c r="CO37" s="107">
        <v>292.42</v>
      </c>
      <c r="CP37" s="107">
        <v>335.68</v>
      </c>
      <c r="CQ37" s="107">
        <v>35248.800000000003</v>
      </c>
      <c r="CR37" s="107">
        <v>50912.09</v>
      </c>
      <c r="CS37" s="107">
        <v>77</v>
      </c>
      <c r="CT37" s="107">
        <v>214.65</v>
      </c>
      <c r="CU37" s="107">
        <v>30.86</v>
      </c>
      <c r="CV37" s="107">
        <v>176.24</v>
      </c>
      <c r="CW37" s="107">
        <v>26</v>
      </c>
      <c r="CX37" s="107">
        <v>321.02</v>
      </c>
      <c r="CY37" s="107">
        <v>2282</v>
      </c>
      <c r="CZ37" s="107">
        <v>213.82</v>
      </c>
      <c r="DA37" s="107">
        <v>138</v>
      </c>
      <c r="DB37" s="107">
        <v>105.59</v>
      </c>
      <c r="DC37" s="107">
        <v>185</v>
      </c>
      <c r="DD37" s="107">
        <v>213.67</v>
      </c>
      <c r="DE37" s="107">
        <v>316.74</v>
      </c>
      <c r="DF37" s="107">
        <v>236.94</v>
      </c>
      <c r="DG37" s="107">
        <v>149.22999999999999</v>
      </c>
      <c r="DH37" s="107">
        <v>222.92</v>
      </c>
      <c r="DI37" s="107">
        <v>397</v>
      </c>
      <c r="DJ37" s="107">
        <v>152</v>
      </c>
      <c r="DK37" s="107">
        <v>129</v>
      </c>
      <c r="DL37" s="107">
        <v>59</v>
      </c>
      <c r="DM37" s="107">
        <v>267.67</v>
      </c>
      <c r="DN37" s="107">
        <v>136</v>
      </c>
      <c r="DO37" s="107">
        <v>111</v>
      </c>
      <c r="DP37" s="107">
        <v>161.62</v>
      </c>
      <c r="DQ37" s="107">
        <v>78.150000000000006</v>
      </c>
      <c r="DR37" s="107">
        <v>875.67</v>
      </c>
      <c r="DS37" s="107">
        <v>299.2</v>
      </c>
      <c r="DT37" s="107">
        <v>95</v>
      </c>
      <c r="DU37" s="107">
        <v>6754</v>
      </c>
      <c r="DV37" s="107">
        <v>1</v>
      </c>
      <c r="DW37" s="107">
        <v>0</v>
      </c>
      <c r="DX37" s="107">
        <v>0</v>
      </c>
      <c r="DY37" s="107">
        <v>0</v>
      </c>
      <c r="DZ37" s="107"/>
      <c r="EA37" s="100">
        <f t="shared" si="7"/>
        <v>0</v>
      </c>
      <c r="EB37" s="100">
        <f t="shared" si="8"/>
        <v>-1060039.0599999998</v>
      </c>
      <c r="EC37" s="100">
        <f t="shared" si="9"/>
        <v>2100449.0499999998</v>
      </c>
      <c r="ED37" s="100">
        <f t="shared" si="10"/>
        <v>22301.360000000001</v>
      </c>
      <c r="EE37" s="100">
        <f t="shared" si="11"/>
        <v>1199.17</v>
      </c>
      <c r="EF37" s="100">
        <f t="shared" si="12"/>
        <v>0</v>
      </c>
      <c r="EG37" s="100">
        <f t="shared" si="13"/>
        <v>-15666.44</v>
      </c>
    </row>
    <row r="38" spans="1:137">
      <c r="A38" s="106" t="s">
        <v>147</v>
      </c>
      <c r="B38" s="107">
        <v>151300</v>
      </c>
      <c r="C38" s="107">
        <v>0</v>
      </c>
      <c r="D38" s="107">
        <v>0</v>
      </c>
      <c r="E38" s="107">
        <v>151300</v>
      </c>
      <c r="F38" s="107">
        <v>0</v>
      </c>
      <c r="G38" s="107">
        <v>0</v>
      </c>
      <c r="H38" s="107">
        <v>0</v>
      </c>
      <c r="I38" s="107">
        <v>0</v>
      </c>
      <c r="J38" s="107">
        <v>0</v>
      </c>
      <c r="K38" s="107">
        <v>0</v>
      </c>
      <c r="L38" s="107">
        <v>0</v>
      </c>
      <c r="M38" s="107">
        <v>0</v>
      </c>
      <c r="N38" s="107">
        <v>0</v>
      </c>
      <c r="O38" s="107">
        <v>0</v>
      </c>
      <c r="P38" s="107">
        <v>0</v>
      </c>
      <c r="Q38" s="107">
        <v>0</v>
      </c>
      <c r="R38" s="107">
        <v>0</v>
      </c>
      <c r="S38" s="107">
        <v>0</v>
      </c>
      <c r="T38" s="107">
        <v>0</v>
      </c>
      <c r="U38" s="107">
        <v>0</v>
      </c>
      <c r="V38" s="107">
        <v>0</v>
      </c>
      <c r="W38" s="107">
        <v>0</v>
      </c>
      <c r="X38" s="107">
        <v>0</v>
      </c>
      <c r="Y38" s="107">
        <v>0</v>
      </c>
      <c r="Z38" s="107">
        <v>0</v>
      </c>
      <c r="AA38" s="107">
        <v>0</v>
      </c>
      <c r="AB38" s="107">
        <v>0</v>
      </c>
      <c r="AC38" s="107">
        <v>0</v>
      </c>
      <c r="AD38" s="107">
        <v>0</v>
      </c>
      <c r="AE38" s="107">
        <v>0</v>
      </c>
      <c r="AF38" s="107">
        <v>0</v>
      </c>
      <c r="AG38" s="107">
        <v>0</v>
      </c>
      <c r="AH38" s="107">
        <v>0</v>
      </c>
      <c r="AI38" s="107">
        <v>0</v>
      </c>
      <c r="AJ38" s="107">
        <v>0</v>
      </c>
      <c r="AK38" s="107">
        <v>0</v>
      </c>
      <c r="AL38" s="107">
        <v>0</v>
      </c>
      <c r="AM38" s="107">
        <v>0</v>
      </c>
      <c r="AN38" s="107">
        <v>0</v>
      </c>
      <c r="AO38" s="107">
        <v>0</v>
      </c>
      <c r="AP38" s="107">
        <v>0</v>
      </c>
      <c r="AQ38" s="107">
        <v>0</v>
      </c>
      <c r="AR38" s="107">
        <v>0</v>
      </c>
      <c r="AS38" s="107">
        <v>0</v>
      </c>
      <c r="AT38" s="107">
        <v>0</v>
      </c>
      <c r="AU38" s="107">
        <v>0</v>
      </c>
      <c r="AV38" s="107">
        <v>0</v>
      </c>
      <c r="AW38" s="107">
        <v>0</v>
      </c>
      <c r="AX38" s="107">
        <v>0</v>
      </c>
      <c r="AY38" s="107">
        <v>0</v>
      </c>
      <c r="AZ38" s="107">
        <v>0</v>
      </c>
      <c r="BA38" s="107">
        <v>0</v>
      </c>
      <c r="BB38" s="107">
        <v>0</v>
      </c>
      <c r="BC38" s="107">
        <v>0</v>
      </c>
      <c r="BD38" s="107">
        <v>0</v>
      </c>
      <c r="BE38" s="107">
        <v>0</v>
      </c>
      <c r="BF38" s="107">
        <v>0</v>
      </c>
      <c r="BG38" s="107">
        <v>0</v>
      </c>
      <c r="BH38" s="107">
        <v>0</v>
      </c>
      <c r="BI38" s="107">
        <v>0</v>
      </c>
      <c r="BJ38" s="107">
        <v>0</v>
      </c>
      <c r="BK38" s="107">
        <v>0</v>
      </c>
      <c r="BL38" s="107">
        <v>0</v>
      </c>
      <c r="BM38" s="107">
        <v>0</v>
      </c>
      <c r="BN38" s="107">
        <v>0</v>
      </c>
      <c r="BO38" s="107">
        <v>0</v>
      </c>
      <c r="BP38" s="107">
        <v>0</v>
      </c>
      <c r="BQ38" s="107">
        <v>0</v>
      </c>
      <c r="BR38" s="107">
        <v>0</v>
      </c>
      <c r="BS38" s="107">
        <v>0</v>
      </c>
      <c r="BT38" s="107">
        <v>0</v>
      </c>
      <c r="BU38" s="107">
        <v>0</v>
      </c>
      <c r="BV38" s="107">
        <v>0</v>
      </c>
      <c r="BW38" s="107">
        <v>0</v>
      </c>
      <c r="BX38" s="107">
        <v>0</v>
      </c>
      <c r="BY38" s="107">
        <v>0</v>
      </c>
      <c r="BZ38" s="107">
        <v>0</v>
      </c>
      <c r="CA38" s="107">
        <v>0</v>
      </c>
      <c r="CB38" s="107">
        <v>0</v>
      </c>
      <c r="CC38" s="107">
        <v>0</v>
      </c>
      <c r="CD38" s="107">
        <v>0</v>
      </c>
      <c r="CE38" s="107">
        <v>0</v>
      </c>
      <c r="CF38" s="107">
        <v>0</v>
      </c>
      <c r="CG38" s="107">
        <v>0</v>
      </c>
      <c r="CH38" s="107">
        <v>0</v>
      </c>
      <c r="CI38" s="107">
        <v>0</v>
      </c>
      <c r="CJ38" s="107">
        <v>0</v>
      </c>
      <c r="CK38" s="107">
        <v>0</v>
      </c>
      <c r="CL38" s="107">
        <v>0</v>
      </c>
      <c r="CM38" s="107">
        <v>0</v>
      </c>
      <c r="CN38" s="107">
        <v>0</v>
      </c>
      <c r="CO38" s="107">
        <v>0</v>
      </c>
      <c r="CP38" s="107">
        <v>0</v>
      </c>
      <c r="CQ38" s="107">
        <v>0</v>
      </c>
      <c r="CR38" s="107">
        <v>0</v>
      </c>
      <c r="CS38" s="107">
        <v>0</v>
      </c>
      <c r="CT38" s="107">
        <v>0</v>
      </c>
      <c r="CU38" s="107">
        <v>0</v>
      </c>
      <c r="CV38" s="107">
        <v>0</v>
      </c>
      <c r="CW38" s="107">
        <v>0</v>
      </c>
      <c r="CX38" s="107">
        <v>0</v>
      </c>
      <c r="CY38" s="107">
        <v>0</v>
      </c>
      <c r="CZ38" s="107">
        <v>0</v>
      </c>
      <c r="DA38" s="107">
        <v>0</v>
      </c>
      <c r="DB38" s="107">
        <v>0</v>
      </c>
      <c r="DC38" s="107">
        <v>0</v>
      </c>
      <c r="DD38" s="107">
        <v>0</v>
      </c>
      <c r="DE38" s="107">
        <v>0</v>
      </c>
      <c r="DF38" s="107">
        <v>0</v>
      </c>
      <c r="DG38" s="107">
        <v>0</v>
      </c>
      <c r="DH38" s="107">
        <v>0</v>
      </c>
      <c r="DI38" s="107">
        <v>0</v>
      </c>
      <c r="DJ38" s="107">
        <v>0</v>
      </c>
      <c r="DK38" s="107">
        <v>0</v>
      </c>
      <c r="DL38" s="107">
        <v>0</v>
      </c>
      <c r="DM38" s="107">
        <v>0</v>
      </c>
      <c r="DN38" s="107">
        <v>0</v>
      </c>
      <c r="DO38" s="107">
        <v>0</v>
      </c>
      <c r="DP38" s="107">
        <v>0</v>
      </c>
      <c r="DQ38" s="107">
        <v>0</v>
      </c>
      <c r="DR38" s="107">
        <v>0</v>
      </c>
      <c r="DS38" s="107">
        <v>0</v>
      </c>
      <c r="DT38" s="107">
        <v>0</v>
      </c>
      <c r="DU38" s="107">
        <v>0</v>
      </c>
      <c r="DV38" s="107">
        <v>0</v>
      </c>
      <c r="DW38" s="107">
        <v>0</v>
      </c>
      <c r="DX38" s="107">
        <v>0</v>
      </c>
      <c r="DY38" s="107">
        <v>0</v>
      </c>
      <c r="DZ38" s="107"/>
      <c r="EA38" s="100">
        <f t="shared" si="7"/>
        <v>0</v>
      </c>
      <c r="EB38" s="100">
        <f t="shared" si="8"/>
        <v>0</v>
      </c>
      <c r="EC38" s="100">
        <f t="shared" si="9"/>
        <v>0</v>
      </c>
      <c r="ED38" s="100">
        <f t="shared" si="10"/>
        <v>0</v>
      </c>
      <c r="EE38" s="100">
        <f t="shared" si="11"/>
        <v>0</v>
      </c>
      <c r="EF38" s="100">
        <f t="shared" si="12"/>
        <v>0</v>
      </c>
      <c r="EG38" s="100">
        <f t="shared" si="13"/>
        <v>0</v>
      </c>
    </row>
    <row r="39" spans="1:137">
      <c r="A39" s="106" t="s">
        <v>148</v>
      </c>
      <c r="B39" s="107">
        <v>233373.65</v>
      </c>
      <c r="C39" s="107">
        <v>0</v>
      </c>
      <c r="D39" s="107">
        <v>0</v>
      </c>
      <c r="E39" s="107">
        <v>0</v>
      </c>
      <c r="F39" s="107">
        <v>98427</v>
      </c>
      <c r="G39" s="107">
        <v>0</v>
      </c>
      <c r="H39" s="107">
        <v>0</v>
      </c>
      <c r="I39" s="107">
        <v>0</v>
      </c>
      <c r="J39" s="107">
        <v>0</v>
      </c>
      <c r="K39" s="107">
        <v>0</v>
      </c>
      <c r="L39" s="107">
        <v>0</v>
      </c>
      <c r="M39" s="107">
        <v>0</v>
      </c>
      <c r="N39" s="107">
        <v>0</v>
      </c>
      <c r="O39" s="107">
        <v>0</v>
      </c>
      <c r="P39" s="107">
        <v>0</v>
      </c>
      <c r="Q39" s="107">
        <v>0</v>
      </c>
      <c r="R39" s="107">
        <v>0</v>
      </c>
      <c r="S39" s="107">
        <v>0</v>
      </c>
      <c r="T39" s="107">
        <v>0</v>
      </c>
      <c r="U39" s="107">
        <v>0</v>
      </c>
      <c r="V39" s="107">
        <v>0</v>
      </c>
      <c r="W39" s="107">
        <v>0</v>
      </c>
      <c r="X39" s="107">
        <v>0</v>
      </c>
      <c r="Y39" s="107">
        <v>0</v>
      </c>
      <c r="Z39" s="107">
        <v>8425.81</v>
      </c>
      <c r="AA39" s="107">
        <v>1520</v>
      </c>
      <c r="AB39" s="107">
        <v>0</v>
      </c>
      <c r="AC39" s="107">
        <v>0</v>
      </c>
      <c r="AD39" s="107">
        <v>0</v>
      </c>
      <c r="AE39" s="107">
        <v>0</v>
      </c>
      <c r="AF39" s="107">
        <v>125000.84</v>
      </c>
      <c r="AG39" s="107">
        <v>0</v>
      </c>
      <c r="AH39" s="107">
        <v>3168.72</v>
      </c>
      <c r="AI39" s="107">
        <v>3168.72</v>
      </c>
      <c r="AJ39" s="107">
        <v>0</v>
      </c>
      <c r="AK39" s="107">
        <v>50</v>
      </c>
      <c r="AL39" s="107">
        <v>0</v>
      </c>
      <c r="AM39" s="107">
        <v>2038.37</v>
      </c>
      <c r="AN39" s="107">
        <v>0</v>
      </c>
      <c r="AO39" s="107">
        <v>0</v>
      </c>
      <c r="AP39" s="107">
        <v>0</v>
      </c>
      <c r="AQ39" s="107">
        <v>1040</v>
      </c>
      <c r="AR39" s="107">
        <v>480</v>
      </c>
      <c r="AS39" s="107">
        <v>0</v>
      </c>
      <c r="AT39" s="107">
        <v>0</v>
      </c>
      <c r="AU39" s="107">
        <v>0</v>
      </c>
      <c r="AV39" s="107">
        <v>0</v>
      </c>
      <c r="AW39" s="107">
        <v>0</v>
      </c>
      <c r="AX39" s="107">
        <v>0</v>
      </c>
      <c r="AY39" s="107">
        <v>0</v>
      </c>
      <c r="AZ39" s="107">
        <v>0</v>
      </c>
      <c r="BA39" s="107">
        <v>0</v>
      </c>
      <c r="BB39" s="107">
        <v>7792.91</v>
      </c>
      <c r="BC39" s="107">
        <v>0</v>
      </c>
      <c r="BD39" s="107">
        <v>0</v>
      </c>
      <c r="BE39" s="107">
        <v>0</v>
      </c>
      <c r="BF39" s="107">
        <v>840</v>
      </c>
      <c r="BG39" s="107">
        <v>113517.93</v>
      </c>
      <c r="BH39" s="107">
        <v>0</v>
      </c>
      <c r="BI39" s="107">
        <v>9694</v>
      </c>
      <c r="BJ39" s="107">
        <v>974.15</v>
      </c>
      <c r="BK39" s="107">
        <v>18657.52</v>
      </c>
      <c r="BL39" s="107">
        <v>17448.61</v>
      </c>
      <c r="BM39" s="107">
        <v>9376.92</v>
      </c>
      <c r="BN39" s="107">
        <v>0</v>
      </c>
      <c r="BO39" s="107">
        <v>4320</v>
      </c>
      <c r="BP39" s="107">
        <v>0</v>
      </c>
      <c r="BQ39" s="107">
        <v>0</v>
      </c>
      <c r="BR39" s="107">
        <v>7138</v>
      </c>
      <c r="BS39" s="107">
        <v>1698.11</v>
      </c>
      <c r="BT39" s="107">
        <v>4450</v>
      </c>
      <c r="BU39" s="107">
        <v>3141.51</v>
      </c>
      <c r="BV39" s="107">
        <v>1580</v>
      </c>
      <c r="BW39" s="107">
        <v>0</v>
      </c>
      <c r="BX39" s="107">
        <v>6833</v>
      </c>
      <c r="BY39" s="107">
        <v>3800</v>
      </c>
      <c r="BZ39" s="107">
        <v>3365</v>
      </c>
      <c r="CA39" s="107">
        <v>1154.8499999999999</v>
      </c>
      <c r="CB39" s="107">
        <v>0</v>
      </c>
      <c r="CC39" s="107">
        <v>6863.93</v>
      </c>
      <c r="CD39" s="107">
        <v>0</v>
      </c>
      <c r="CE39" s="107">
        <v>0</v>
      </c>
      <c r="CF39" s="107">
        <v>0</v>
      </c>
      <c r="CG39" s="107">
        <v>5505.59</v>
      </c>
      <c r="CH39" s="107">
        <v>0</v>
      </c>
      <c r="CI39" s="107">
        <v>0</v>
      </c>
      <c r="CJ39" s="107">
        <v>0</v>
      </c>
      <c r="CK39" s="107">
        <v>0</v>
      </c>
      <c r="CL39" s="107">
        <v>0</v>
      </c>
      <c r="CM39" s="107">
        <v>0</v>
      </c>
      <c r="CN39" s="107">
        <v>0</v>
      </c>
      <c r="CO39" s="107">
        <v>0</v>
      </c>
      <c r="CP39" s="107">
        <v>0</v>
      </c>
      <c r="CQ39" s="107">
        <v>542.74</v>
      </c>
      <c r="CR39" s="107">
        <v>0</v>
      </c>
      <c r="CS39" s="107">
        <v>0</v>
      </c>
      <c r="CT39" s="107">
        <v>0</v>
      </c>
      <c r="CU39" s="107">
        <v>1679</v>
      </c>
      <c r="CV39" s="107">
        <v>0</v>
      </c>
      <c r="CW39" s="107">
        <v>80</v>
      </c>
      <c r="CX39" s="107">
        <v>0</v>
      </c>
      <c r="CY39" s="107">
        <v>459</v>
      </c>
      <c r="CZ39" s="107">
        <v>1200</v>
      </c>
      <c r="DA39" s="107">
        <v>0</v>
      </c>
      <c r="DB39" s="107">
        <v>0</v>
      </c>
      <c r="DC39" s="107">
        <v>480</v>
      </c>
      <c r="DD39" s="107">
        <v>0</v>
      </c>
      <c r="DE39" s="107">
        <v>200</v>
      </c>
      <c r="DF39" s="107">
        <v>0</v>
      </c>
      <c r="DG39" s="107">
        <v>0</v>
      </c>
      <c r="DH39" s="107">
        <v>0</v>
      </c>
      <c r="DI39" s="107">
        <v>580</v>
      </c>
      <c r="DJ39" s="107">
        <v>520</v>
      </c>
      <c r="DK39" s="107">
        <v>0</v>
      </c>
      <c r="DL39" s="107">
        <v>636</v>
      </c>
      <c r="DM39" s="107">
        <v>0</v>
      </c>
      <c r="DN39" s="107">
        <v>0</v>
      </c>
      <c r="DO39" s="107">
        <v>0</v>
      </c>
      <c r="DP39" s="107">
        <v>0</v>
      </c>
      <c r="DQ39" s="107">
        <v>0</v>
      </c>
      <c r="DR39" s="107">
        <v>500</v>
      </c>
      <c r="DS39" s="107">
        <v>0</v>
      </c>
      <c r="DT39" s="107">
        <v>0</v>
      </c>
      <c r="DU39" s="107">
        <v>640</v>
      </c>
      <c r="DV39" s="107">
        <v>0</v>
      </c>
      <c r="DW39" s="107">
        <v>0</v>
      </c>
      <c r="DX39" s="107">
        <v>0</v>
      </c>
      <c r="DY39" s="107">
        <v>0</v>
      </c>
      <c r="DZ39" s="107"/>
      <c r="EA39" s="100">
        <f t="shared" si="7"/>
        <v>0</v>
      </c>
      <c r="EB39" s="100">
        <f t="shared" si="8"/>
        <v>-116367.93</v>
      </c>
      <c r="EC39" s="100">
        <f t="shared" si="9"/>
        <v>226195.85999999996</v>
      </c>
      <c r="ED39" s="100">
        <f t="shared" si="10"/>
        <v>8425.81</v>
      </c>
      <c r="EE39" s="100">
        <f t="shared" si="11"/>
        <v>0</v>
      </c>
      <c r="EF39" s="100">
        <f t="shared" si="12"/>
        <v>1520</v>
      </c>
      <c r="EG39" s="100">
        <f t="shared" si="13"/>
        <v>-8425.81</v>
      </c>
    </row>
    <row r="40" spans="1:137">
      <c r="A40" s="106" t="s">
        <v>149</v>
      </c>
      <c r="B40" s="107">
        <v>661000</v>
      </c>
      <c r="C40" s="107">
        <v>0</v>
      </c>
      <c r="D40" s="107">
        <v>100000</v>
      </c>
      <c r="E40" s="107">
        <v>0</v>
      </c>
      <c r="F40" s="107">
        <v>0</v>
      </c>
      <c r="G40" s="107">
        <v>0</v>
      </c>
      <c r="H40" s="107">
        <v>0</v>
      </c>
      <c r="I40" s="107">
        <v>0</v>
      </c>
      <c r="J40" s="107">
        <v>0</v>
      </c>
      <c r="K40" s="107">
        <v>0</v>
      </c>
      <c r="L40" s="107">
        <v>0</v>
      </c>
      <c r="M40" s="107">
        <v>0</v>
      </c>
      <c r="N40" s="107">
        <v>0</v>
      </c>
      <c r="O40" s="107">
        <v>0</v>
      </c>
      <c r="P40" s="107">
        <v>0</v>
      </c>
      <c r="Q40" s="107">
        <v>0</v>
      </c>
      <c r="R40" s="107">
        <v>0</v>
      </c>
      <c r="S40" s="107">
        <v>0</v>
      </c>
      <c r="T40" s="107">
        <v>0</v>
      </c>
      <c r="U40" s="107">
        <v>0</v>
      </c>
      <c r="V40" s="107">
        <v>0</v>
      </c>
      <c r="W40" s="107">
        <v>0</v>
      </c>
      <c r="X40" s="107">
        <v>0</v>
      </c>
      <c r="Y40" s="107">
        <v>0</v>
      </c>
      <c r="Z40" s="107">
        <v>58000</v>
      </c>
      <c r="AA40" s="107">
        <v>0</v>
      </c>
      <c r="AB40" s="107">
        <v>0</v>
      </c>
      <c r="AC40" s="107">
        <v>20000</v>
      </c>
      <c r="AD40" s="107">
        <v>8000</v>
      </c>
      <c r="AE40" s="107">
        <v>0</v>
      </c>
      <c r="AF40" s="107">
        <v>475000</v>
      </c>
      <c r="AG40" s="107">
        <v>8000</v>
      </c>
      <c r="AH40" s="107">
        <v>0</v>
      </c>
      <c r="AI40" s="107">
        <v>50000</v>
      </c>
      <c r="AJ40" s="107">
        <v>0</v>
      </c>
      <c r="AK40" s="107">
        <v>0</v>
      </c>
      <c r="AL40" s="107">
        <v>0</v>
      </c>
      <c r="AM40" s="107">
        <v>0</v>
      </c>
      <c r="AN40" s="107">
        <v>0</v>
      </c>
      <c r="AO40" s="107">
        <v>0</v>
      </c>
      <c r="AP40" s="107">
        <v>0</v>
      </c>
      <c r="AQ40" s="107">
        <v>0</v>
      </c>
      <c r="AR40" s="107">
        <v>0</v>
      </c>
      <c r="AS40" s="107">
        <v>0</v>
      </c>
      <c r="AT40" s="107">
        <v>0</v>
      </c>
      <c r="AU40" s="107">
        <v>0</v>
      </c>
      <c r="AV40" s="107">
        <v>0</v>
      </c>
      <c r="AW40" s="107">
        <v>0</v>
      </c>
      <c r="AX40" s="107">
        <v>0</v>
      </c>
      <c r="AY40" s="107">
        <v>0</v>
      </c>
      <c r="AZ40" s="107">
        <v>20000</v>
      </c>
      <c r="BA40" s="107">
        <v>0</v>
      </c>
      <c r="BB40" s="107">
        <v>0</v>
      </c>
      <c r="BC40" s="107">
        <v>0</v>
      </c>
      <c r="BD40" s="107">
        <v>0</v>
      </c>
      <c r="BE40" s="107">
        <v>0</v>
      </c>
      <c r="BF40" s="107">
        <v>0</v>
      </c>
      <c r="BG40" s="107">
        <v>475000</v>
      </c>
      <c r="BH40" s="107">
        <v>6000</v>
      </c>
      <c r="BI40" s="107">
        <v>6000</v>
      </c>
      <c r="BJ40" s="107">
        <v>6000</v>
      </c>
      <c r="BK40" s="107">
        <v>6000</v>
      </c>
      <c r="BL40" s="107">
        <v>6000</v>
      </c>
      <c r="BM40" s="107">
        <v>6000</v>
      </c>
      <c r="BN40" s="107">
        <v>6000</v>
      </c>
      <c r="BO40" s="107">
        <v>6000</v>
      </c>
      <c r="BP40" s="107">
        <v>0</v>
      </c>
      <c r="BQ40" s="107">
        <v>0</v>
      </c>
      <c r="BR40" s="107">
        <v>45000</v>
      </c>
      <c r="BS40" s="107">
        <v>22000</v>
      </c>
      <c r="BT40" s="107">
        <v>8000</v>
      </c>
      <c r="BU40" s="107">
        <v>8000</v>
      </c>
      <c r="BV40" s="107">
        <v>6000</v>
      </c>
      <c r="BW40" s="107">
        <v>6000</v>
      </c>
      <c r="BX40" s="107">
        <v>6000</v>
      </c>
      <c r="BY40" s="107">
        <v>6000</v>
      </c>
      <c r="BZ40" s="107">
        <v>6000</v>
      </c>
      <c r="CA40" s="107">
        <v>6000</v>
      </c>
      <c r="CB40" s="107">
        <v>6000</v>
      </c>
      <c r="CC40" s="107">
        <v>6000</v>
      </c>
      <c r="CD40" s="107">
        <v>6000</v>
      </c>
      <c r="CE40" s="107">
        <v>6000</v>
      </c>
      <c r="CF40" s="107">
        <v>6000</v>
      </c>
      <c r="CG40" s="107">
        <v>6000</v>
      </c>
      <c r="CH40" s="107">
        <v>6000</v>
      </c>
      <c r="CI40" s="107">
        <v>6000</v>
      </c>
      <c r="CJ40" s="107">
        <v>6000</v>
      </c>
      <c r="CK40" s="107">
        <v>6000</v>
      </c>
      <c r="CL40" s="107">
        <v>6000</v>
      </c>
      <c r="CM40" s="107">
        <v>6000</v>
      </c>
      <c r="CN40" s="107">
        <v>6000</v>
      </c>
      <c r="CO40" s="107">
        <v>6000</v>
      </c>
      <c r="CP40" s="107">
        <v>6000</v>
      </c>
      <c r="CQ40" s="107">
        <v>5000</v>
      </c>
      <c r="CR40" s="107">
        <v>5000</v>
      </c>
      <c r="CS40" s="107">
        <v>0</v>
      </c>
      <c r="CT40" s="107">
        <v>8000</v>
      </c>
      <c r="CU40" s="107">
        <v>13000</v>
      </c>
      <c r="CV40" s="107">
        <v>8000</v>
      </c>
      <c r="CW40" s="107">
        <v>10000</v>
      </c>
      <c r="CX40" s="107">
        <v>0</v>
      </c>
      <c r="CY40" s="107">
        <v>6000</v>
      </c>
      <c r="CZ40" s="107">
        <v>0</v>
      </c>
      <c r="DA40" s="107">
        <v>0</v>
      </c>
      <c r="DB40" s="107">
        <v>0</v>
      </c>
      <c r="DC40" s="107">
        <v>10000</v>
      </c>
      <c r="DD40" s="107">
        <v>8000</v>
      </c>
      <c r="DE40" s="107">
        <v>5000</v>
      </c>
      <c r="DF40" s="107">
        <v>12000</v>
      </c>
      <c r="DG40" s="107">
        <v>10000</v>
      </c>
      <c r="DH40" s="107">
        <v>10000</v>
      </c>
      <c r="DI40" s="107">
        <v>0</v>
      </c>
      <c r="DJ40" s="107">
        <v>0</v>
      </c>
      <c r="DK40" s="107">
        <v>10000</v>
      </c>
      <c r="DL40" s="107">
        <v>12000</v>
      </c>
      <c r="DM40" s="107">
        <v>15000</v>
      </c>
      <c r="DN40" s="107">
        <v>20000</v>
      </c>
      <c r="DO40" s="107">
        <v>10000</v>
      </c>
      <c r="DP40" s="107">
        <v>8000</v>
      </c>
      <c r="DQ40" s="107">
        <v>5000</v>
      </c>
      <c r="DR40" s="107">
        <v>8000</v>
      </c>
      <c r="DS40" s="107">
        <v>5000</v>
      </c>
      <c r="DT40" s="107">
        <v>5000</v>
      </c>
      <c r="DU40" s="107">
        <v>5000</v>
      </c>
      <c r="DV40" s="107">
        <v>5000</v>
      </c>
      <c r="DW40" s="107">
        <v>0</v>
      </c>
      <c r="DX40" s="107">
        <v>0</v>
      </c>
      <c r="DY40" s="107">
        <v>0</v>
      </c>
      <c r="DZ40" s="107"/>
      <c r="EA40" s="100">
        <f t="shared" si="7"/>
        <v>0</v>
      </c>
      <c r="EB40" s="100">
        <f t="shared" si="8"/>
        <v>-475000</v>
      </c>
      <c r="EC40" s="100">
        <f t="shared" si="9"/>
        <v>950000</v>
      </c>
      <c r="ED40" s="100">
        <f t="shared" si="10"/>
        <v>58000</v>
      </c>
      <c r="EE40" s="100">
        <f t="shared" si="11"/>
        <v>-20000</v>
      </c>
      <c r="EF40" s="100">
        <f t="shared" si="12"/>
        <v>0</v>
      </c>
      <c r="EG40" s="100">
        <f t="shared" si="13"/>
        <v>-58000</v>
      </c>
    </row>
    <row r="41" spans="1:137">
      <c r="A41" s="106" t="s">
        <v>150</v>
      </c>
      <c r="B41" s="107">
        <v>1450003.11</v>
      </c>
      <c r="C41" s="107">
        <v>0</v>
      </c>
      <c r="D41" s="107">
        <v>0</v>
      </c>
      <c r="E41" s="107">
        <v>102889.54</v>
      </c>
      <c r="F41" s="107">
        <v>0</v>
      </c>
      <c r="G41" s="107">
        <v>0</v>
      </c>
      <c r="H41" s="107">
        <v>0</v>
      </c>
      <c r="I41" s="107">
        <v>50000</v>
      </c>
      <c r="J41" s="107">
        <v>0</v>
      </c>
      <c r="K41" s="107">
        <v>0</v>
      </c>
      <c r="L41" s="107">
        <v>311320.75</v>
      </c>
      <c r="M41" s="107">
        <v>0</v>
      </c>
      <c r="N41" s="107">
        <v>0</v>
      </c>
      <c r="O41" s="107">
        <v>0</v>
      </c>
      <c r="P41" s="107">
        <v>0</v>
      </c>
      <c r="Q41" s="107">
        <v>0</v>
      </c>
      <c r="R41" s="107">
        <v>0</v>
      </c>
      <c r="S41" s="107">
        <v>0</v>
      </c>
      <c r="T41" s="107">
        <v>0</v>
      </c>
      <c r="U41" s="107">
        <v>0</v>
      </c>
      <c r="V41" s="107">
        <v>0</v>
      </c>
      <c r="W41" s="107">
        <v>0</v>
      </c>
      <c r="X41" s="107">
        <v>0</v>
      </c>
      <c r="Y41" s="107">
        <v>0</v>
      </c>
      <c r="Z41" s="107">
        <v>701822.68</v>
      </c>
      <c r="AA41" s="107">
        <v>28301.88</v>
      </c>
      <c r="AB41" s="107">
        <v>47169.81</v>
      </c>
      <c r="AC41" s="107">
        <v>0</v>
      </c>
      <c r="AD41" s="107">
        <v>0</v>
      </c>
      <c r="AE41" s="107">
        <v>0</v>
      </c>
      <c r="AF41" s="107">
        <v>208498.45</v>
      </c>
      <c r="AG41" s="107">
        <v>0</v>
      </c>
      <c r="AH41" s="107">
        <v>0</v>
      </c>
      <c r="AI41" s="107">
        <v>701822.68</v>
      </c>
      <c r="AJ41" s="107">
        <v>0</v>
      </c>
      <c r="AK41" s="107">
        <v>0</v>
      </c>
      <c r="AL41" s="107">
        <v>0</v>
      </c>
      <c r="AM41" s="107">
        <v>0</v>
      </c>
      <c r="AN41" s="107">
        <v>0</v>
      </c>
      <c r="AO41" s="107">
        <v>28301.88</v>
      </c>
      <c r="AP41" s="107">
        <v>0</v>
      </c>
      <c r="AQ41" s="107">
        <v>0</v>
      </c>
      <c r="AR41" s="107">
        <v>0</v>
      </c>
      <c r="AS41" s="107">
        <v>0</v>
      </c>
      <c r="AT41" s="107">
        <v>0</v>
      </c>
      <c r="AU41" s="107">
        <v>0</v>
      </c>
      <c r="AV41" s="107">
        <v>0</v>
      </c>
      <c r="AW41" s="107">
        <v>47169.81</v>
      </c>
      <c r="AX41" s="107">
        <v>0</v>
      </c>
      <c r="AY41" s="107">
        <v>0</v>
      </c>
      <c r="AZ41" s="107">
        <v>0</v>
      </c>
      <c r="BA41" s="107">
        <v>0</v>
      </c>
      <c r="BB41" s="107">
        <v>0</v>
      </c>
      <c r="BC41" s="107">
        <v>0</v>
      </c>
      <c r="BD41" s="107">
        <v>0</v>
      </c>
      <c r="BE41" s="107">
        <v>0</v>
      </c>
      <c r="BF41" s="107">
        <v>0</v>
      </c>
      <c r="BG41" s="107">
        <v>208498.45</v>
      </c>
      <c r="BH41" s="107">
        <v>0</v>
      </c>
      <c r="BI41" s="107">
        <v>0</v>
      </c>
      <c r="BJ41" s="107">
        <v>0</v>
      </c>
      <c r="BK41" s="107">
        <v>0</v>
      </c>
      <c r="BL41" s="107">
        <v>0</v>
      </c>
      <c r="BM41" s="107">
        <v>0</v>
      </c>
      <c r="BN41" s="107">
        <v>0</v>
      </c>
      <c r="BO41" s="107">
        <v>0</v>
      </c>
      <c r="BP41" s="107">
        <v>21706</v>
      </c>
      <c r="BQ41" s="107">
        <v>0</v>
      </c>
      <c r="BR41" s="107">
        <v>0</v>
      </c>
      <c r="BS41" s="107">
        <v>0</v>
      </c>
      <c r="BT41" s="107">
        <v>0</v>
      </c>
      <c r="BU41" s="107">
        <v>0</v>
      </c>
      <c r="BV41" s="107">
        <v>0</v>
      </c>
      <c r="BW41" s="107">
        <v>0</v>
      </c>
      <c r="BX41" s="107">
        <v>0</v>
      </c>
      <c r="BY41" s="107">
        <v>0</v>
      </c>
      <c r="BZ41" s="107">
        <v>0</v>
      </c>
      <c r="CA41" s="107">
        <v>0</v>
      </c>
      <c r="CB41" s="107">
        <v>0</v>
      </c>
      <c r="CC41" s="107">
        <v>0</v>
      </c>
      <c r="CD41" s="107">
        <v>0</v>
      </c>
      <c r="CE41" s="107">
        <v>0</v>
      </c>
      <c r="CF41" s="107">
        <v>0</v>
      </c>
      <c r="CG41" s="107">
        <v>0</v>
      </c>
      <c r="CH41" s="107">
        <v>0</v>
      </c>
      <c r="CI41" s="107">
        <v>0</v>
      </c>
      <c r="CJ41" s="107">
        <v>0</v>
      </c>
      <c r="CK41" s="107">
        <v>141509.43</v>
      </c>
      <c r="CL41" s="107">
        <v>0</v>
      </c>
      <c r="CM41" s="107">
        <v>0</v>
      </c>
      <c r="CN41" s="107">
        <v>0</v>
      </c>
      <c r="CO41" s="107">
        <v>0</v>
      </c>
      <c r="CP41" s="107">
        <v>0</v>
      </c>
      <c r="CQ41" s="107">
        <v>0</v>
      </c>
      <c r="CR41" s="107">
        <v>0</v>
      </c>
      <c r="CS41" s="107">
        <v>0</v>
      </c>
      <c r="CT41" s="107">
        <v>0</v>
      </c>
      <c r="CU41" s="107">
        <v>0</v>
      </c>
      <c r="CV41" s="107">
        <v>0</v>
      </c>
      <c r="CW41" s="107">
        <v>0</v>
      </c>
      <c r="CX41" s="107">
        <v>0</v>
      </c>
      <c r="CY41" s="107">
        <v>0</v>
      </c>
      <c r="CZ41" s="107">
        <v>0</v>
      </c>
      <c r="DA41" s="107">
        <v>0</v>
      </c>
      <c r="DB41" s="107">
        <v>0</v>
      </c>
      <c r="DC41" s="107">
        <v>0</v>
      </c>
      <c r="DD41" s="107">
        <v>0</v>
      </c>
      <c r="DE41" s="107">
        <v>0</v>
      </c>
      <c r="DF41" s="107">
        <v>0</v>
      </c>
      <c r="DG41" s="107">
        <v>0</v>
      </c>
      <c r="DH41" s="107">
        <v>0</v>
      </c>
      <c r="DI41" s="107">
        <v>0</v>
      </c>
      <c r="DJ41" s="107">
        <v>0</v>
      </c>
      <c r="DK41" s="107">
        <v>0</v>
      </c>
      <c r="DL41" s="107">
        <v>0</v>
      </c>
      <c r="DM41" s="107">
        <v>0</v>
      </c>
      <c r="DN41" s="107">
        <v>0</v>
      </c>
      <c r="DO41" s="107">
        <v>0</v>
      </c>
      <c r="DP41" s="107">
        <v>45283.02</v>
      </c>
      <c r="DQ41" s="107">
        <v>0</v>
      </c>
      <c r="DR41" s="107">
        <v>0</v>
      </c>
      <c r="DS41" s="107">
        <v>0</v>
      </c>
      <c r="DT41" s="107">
        <v>0</v>
      </c>
      <c r="DU41" s="107">
        <v>0</v>
      </c>
      <c r="DV41" s="107">
        <v>0</v>
      </c>
      <c r="DW41" s="107">
        <v>0</v>
      </c>
      <c r="DX41" s="107">
        <v>0</v>
      </c>
      <c r="DY41" s="107">
        <v>0</v>
      </c>
      <c r="DZ41" s="107"/>
      <c r="EA41" s="100">
        <f t="shared" si="7"/>
        <v>0</v>
      </c>
      <c r="EB41" s="100">
        <f t="shared" si="8"/>
        <v>-208498.45</v>
      </c>
      <c r="EC41" s="100">
        <f t="shared" si="9"/>
        <v>416996.9</v>
      </c>
      <c r="ED41" s="100">
        <f t="shared" si="10"/>
        <v>701822.68</v>
      </c>
      <c r="EE41" s="100">
        <f t="shared" si="11"/>
        <v>47169.81</v>
      </c>
      <c r="EF41" s="100">
        <f t="shared" si="12"/>
        <v>28301.88</v>
      </c>
      <c r="EG41" s="100">
        <f t="shared" si="13"/>
        <v>-654652.87000000011</v>
      </c>
    </row>
    <row r="42" spans="1:137">
      <c r="A42" s="106" t="s">
        <v>151</v>
      </c>
      <c r="B42" s="107">
        <v>0</v>
      </c>
      <c r="C42" s="107">
        <v>0</v>
      </c>
      <c r="D42" s="107">
        <v>0</v>
      </c>
      <c r="E42" s="107">
        <v>0</v>
      </c>
      <c r="F42" s="107">
        <v>0</v>
      </c>
      <c r="G42" s="107">
        <v>0</v>
      </c>
      <c r="H42" s="107">
        <v>0</v>
      </c>
      <c r="I42" s="107">
        <v>0</v>
      </c>
      <c r="J42" s="107">
        <v>0</v>
      </c>
      <c r="K42" s="107">
        <v>0</v>
      </c>
      <c r="L42" s="107">
        <v>0</v>
      </c>
      <c r="M42" s="107">
        <v>0</v>
      </c>
      <c r="N42" s="107">
        <v>0</v>
      </c>
      <c r="O42" s="107">
        <v>0</v>
      </c>
      <c r="P42" s="107">
        <v>0</v>
      </c>
      <c r="Q42" s="107">
        <v>0</v>
      </c>
      <c r="R42" s="107">
        <v>0</v>
      </c>
      <c r="S42" s="107">
        <v>0</v>
      </c>
      <c r="T42" s="107">
        <v>0</v>
      </c>
      <c r="U42" s="107">
        <v>0</v>
      </c>
      <c r="V42" s="107">
        <v>0</v>
      </c>
      <c r="W42" s="107">
        <v>0</v>
      </c>
      <c r="X42" s="107">
        <v>0</v>
      </c>
      <c r="Y42" s="107">
        <v>0</v>
      </c>
      <c r="Z42" s="107">
        <v>0</v>
      </c>
      <c r="AA42" s="107">
        <v>0</v>
      </c>
      <c r="AB42" s="107">
        <v>0</v>
      </c>
      <c r="AC42" s="107">
        <v>0</v>
      </c>
      <c r="AD42" s="107">
        <v>0</v>
      </c>
      <c r="AE42" s="107">
        <v>0</v>
      </c>
      <c r="AF42" s="107">
        <v>0</v>
      </c>
      <c r="AG42" s="107">
        <v>0</v>
      </c>
      <c r="AH42" s="107">
        <v>0</v>
      </c>
      <c r="AI42" s="107">
        <v>0</v>
      </c>
      <c r="AJ42" s="107">
        <v>0</v>
      </c>
      <c r="AK42" s="107">
        <v>0</v>
      </c>
      <c r="AL42" s="107">
        <v>0</v>
      </c>
      <c r="AM42" s="107">
        <v>0</v>
      </c>
      <c r="AN42" s="107">
        <v>0</v>
      </c>
      <c r="AO42" s="107">
        <v>0</v>
      </c>
      <c r="AP42" s="107">
        <v>0</v>
      </c>
      <c r="AQ42" s="107">
        <v>0</v>
      </c>
      <c r="AR42" s="107">
        <v>0</v>
      </c>
      <c r="AS42" s="107">
        <v>0</v>
      </c>
      <c r="AT42" s="107">
        <v>0</v>
      </c>
      <c r="AU42" s="107">
        <v>0</v>
      </c>
      <c r="AV42" s="107">
        <v>0</v>
      </c>
      <c r="AW42" s="107">
        <v>0</v>
      </c>
      <c r="AX42" s="107">
        <v>0</v>
      </c>
      <c r="AY42" s="107">
        <v>0</v>
      </c>
      <c r="AZ42" s="107">
        <v>0</v>
      </c>
      <c r="BA42" s="107">
        <v>0</v>
      </c>
      <c r="BB42" s="107">
        <v>0</v>
      </c>
      <c r="BC42" s="107">
        <v>0</v>
      </c>
      <c r="BD42" s="107">
        <v>0</v>
      </c>
      <c r="BE42" s="107">
        <v>0</v>
      </c>
      <c r="BF42" s="107">
        <v>0</v>
      </c>
      <c r="BG42" s="107">
        <v>0</v>
      </c>
      <c r="BH42" s="107">
        <v>0</v>
      </c>
      <c r="BI42" s="107">
        <v>0</v>
      </c>
      <c r="BJ42" s="107">
        <v>0</v>
      </c>
      <c r="BK42" s="107">
        <v>0</v>
      </c>
      <c r="BL42" s="107">
        <v>0</v>
      </c>
      <c r="BM42" s="107">
        <v>0</v>
      </c>
      <c r="BN42" s="107">
        <v>0</v>
      </c>
      <c r="BO42" s="107">
        <v>0</v>
      </c>
      <c r="BP42" s="107">
        <v>0</v>
      </c>
      <c r="BQ42" s="107">
        <v>0</v>
      </c>
      <c r="BR42" s="107">
        <v>0</v>
      </c>
      <c r="BS42" s="107">
        <v>0</v>
      </c>
      <c r="BT42" s="107">
        <v>0</v>
      </c>
      <c r="BU42" s="107">
        <v>0</v>
      </c>
      <c r="BV42" s="107">
        <v>0</v>
      </c>
      <c r="BW42" s="107">
        <v>0</v>
      </c>
      <c r="BX42" s="107">
        <v>0</v>
      </c>
      <c r="BY42" s="107">
        <v>0</v>
      </c>
      <c r="BZ42" s="107">
        <v>0</v>
      </c>
      <c r="CA42" s="107">
        <v>0</v>
      </c>
      <c r="CB42" s="107">
        <v>0</v>
      </c>
      <c r="CC42" s="107">
        <v>0</v>
      </c>
      <c r="CD42" s="107">
        <v>0</v>
      </c>
      <c r="CE42" s="107">
        <v>0</v>
      </c>
      <c r="CF42" s="107">
        <v>0</v>
      </c>
      <c r="CG42" s="107">
        <v>0</v>
      </c>
      <c r="CH42" s="107">
        <v>0</v>
      </c>
      <c r="CI42" s="107">
        <v>0</v>
      </c>
      <c r="CJ42" s="107">
        <v>0</v>
      </c>
      <c r="CK42" s="107">
        <v>0</v>
      </c>
      <c r="CL42" s="107">
        <v>0</v>
      </c>
      <c r="CM42" s="107">
        <v>0</v>
      </c>
      <c r="CN42" s="107">
        <v>0</v>
      </c>
      <c r="CO42" s="107">
        <v>0</v>
      </c>
      <c r="CP42" s="107">
        <v>0</v>
      </c>
      <c r="CQ42" s="107">
        <v>0</v>
      </c>
      <c r="CR42" s="107">
        <v>0</v>
      </c>
      <c r="CS42" s="107">
        <v>0</v>
      </c>
      <c r="CT42" s="107">
        <v>0</v>
      </c>
      <c r="CU42" s="107">
        <v>0</v>
      </c>
      <c r="CV42" s="107">
        <v>0</v>
      </c>
      <c r="CW42" s="107">
        <v>0</v>
      </c>
      <c r="CX42" s="107">
        <v>0</v>
      </c>
      <c r="CY42" s="107">
        <v>0</v>
      </c>
      <c r="CZ42" s="107">
        <v>0</v>
      </c>
      <c r="DA42" s="107">
        <v>0</v>
      </c>
      <c r="DB42" s="107">
        <v>0</v>
      </c>
      <c r="DC42" s="107">
        <v>0</v>
      </c>
      <c r="DD42" s="107">
        <v>0</v>
      </c>
      <c r="DE42" s="107">
        <v>0</v>
      </c>
      <c r="DF42" s="107">
        <v>0</v>
      </c>
      <c r="DG42" s="107">
        <v>0</v>
      </c>
      <c r="DH42" s="107">
        <v>0</v>
      </c>
      <c r="DI42" s="107">
        <v>0</v>
      </c>
      <c r="DJ42" s="107">
        <v>0</v>
      </c>
      <c r="DK42" s="107">
        <v>0</v>
      </c>
      <c r="DL42" s="107">
        <v>0</v>
      </c>
      <c r="DM42" s="107">
        <v>0</v>
      </c>
      <c r="DN42" s="107">
        <v>0</v>
      </c>
      <c r="DO42" s="107">
        <v>0</v>
      </c>
      <c r="DP42" s="107">
        <v>0</v>
      </c>
      <c r="DQ42" s="107">
        <v>0</v>
      </c>
      <c r="DR42" s="107">
        <v>0</v>
      </c>
      <c r="DS42" s="107">
        <v>0</v>
      </c>
      <c r="DT42" s="107">
        <v>0</v>
      </c>
      <c r="DU42" s="107">
        <v>0</v>
      </c>
      <c r="DV42" s="107">
        <v>0</v>
      </c>
      <c r="DW42" s="107">
        <v>0</v>
      </c>
      <c r="DX42" s="107">
        <v>0</v>
      </c>
      <c r="DY42" s="107">
        <v>0</v>
      </c>
      <c r="DZ42" s="107"/>
      <c r="EA42" s="100">
        <f t="shared" si="7"/>
        <v>0</v>
      </c>
      <c r="EB42" s="100">
        <f t="shared" si="8"/>
        <v>0</v>
      </c>
      <c r="EC42" s="100">
        <f t="shared" si="9"/>
        <v>0</v>
      </c>
      <c r="ED42" s="100">
        <f t="shared" si="10"/>
        <v>0</v>
      </c>
      <c r="EE42" s="100">
        <f t="shared" si="11"/>
        <v>0</v>
      </c>
      <c r="EF42" s="100">
        <f t="shared" si="12"/>
        <v>0</v>
      </c>
      <c r="EG42" s="100">
        <f t="shared" si="13"/>
        <v>0</v>
      </c>
    </row>
    <row r="43" spans="1:137">
      <c r="A43" s="106" t="s">
        <v>152</v>
      </c>
      <c r="B43" s="107">
        <v>6194187.6900000004</v>
      </c>
      <c r="C43" s="107">
        <v>0</v>
      </c>
      <c r="D43" s="107">
        <v>71129.25</v>
      </c>
      <c r="E43" s="107">
        <v>0</v>
      </c>
      <c r="F43" s="107">
        <v>0</v>
      </c>
      <c r="G43" s="107">
        <v>0</v>
      </c>
      <c r="H43" s="107">
        <v>0</v>
      </c>
      <c r="I43" s="107">
        <v>0</v>
      </c>
      <c r="J43" s="107">
        <v>0</v>
      </c>
      <c r="K43" s="107">
        <v>0</v>
      </c>
      <c r="L43" s="107">
        <v>0</v>
      </c>
      <c r="M43" s="107">
        <v>0</v>
      </c>
      <c r="N43" s="107">
        <v>0</v>
      </c>
      <c r="O43" s="107">
        <v>0</v>
      </c>
      <c r="P43" s="107">
        <v>0</v>
      </c>
      <c r="Q43" s="107">
        <v>2964258.37</v>
      </c>
      <c r="R43" s="107">
        <v>0</v>
      </c>
      <c r="S43" s="107">
        <v>0</v>
      </c>
      <c r="T43" s="107">
        <v>0</v>
      </c>
      <c r="U43" s="107">
        <v>0</v>
      </c>
      <c r="V43" s="107">
        <v>0</v>
      </c>
      <c r="W43" s="107">
        <v>0</v>
      </c>
      <c r="X43" s="107">
        <v>0</v>
      </c>
      <c r="Y43" s="107">
        <v>0</v>
      </c>
      <c r="Z43" s="107">
        <v>223636.37</v>
      </c>
      <c r="AA43" s="107">
        <v>0</v>
      </c>
      <c r="AB43" s="107">
        <v>87811.63</v>
      </c>
      <c r="AC43" s="107">
        <v>0</v>
      </c>
      <c r="AD43" s="107">
        <v>32603.71</v>
      </c>
      <c r="AE43" s="107">
        <v>0</v>
      </c>
      <c r="AF43" s="107">
        <v>2814748.36</v>
      </c>
      <c r="AG43" s="107">
        <v>58727.33</v>
      </c>
      <c r="AH43" s="107">
        <v>18687.169999999998</v>
      </c>
      <c r="AI43" s="107">
        <v>21647.17</v>
      </c>
      <c r="AJ43" s="107">
        <v>11783.77</v>
      </c>
      <c r="AK43" s="107">
        <v>101007.16</v>
      </c>
      <c r="AL43" s="107">
        <v>0</v>
      </c>
      <c r="AM43" s="107">
        <v>11783.77</v>
      </c>
      <c r="AN43" s="107">
        <v>0</v>
      </c>
      <c r="AO43" s="107">
        <v>0</v>
      </c>
      <c r="AP43" s="107">
        <v>0</v>
      </c>
      <c r="AQ43" s="107">
        <v>0</v>
      </c>
      <c r="AR43" s="107">
        <v>0</v>
      </c>
      <c r="AS43" s="107">
        <v>0</v>
      </c>
      <c r="AT43" s="107">
        <v>0</v>
      </c>
      <c r="AU43" s="107">
        <v>0</v>
      </c>
      <c r="AV43" s="107">
        <v>64244.09</v>
      </c>
      <c r="AW43" s="107">
        <v>0</v>
      </c>
      <c r="AX43" s="107">
        <v>11783.77</v>
      </c>
      <c r="AY43" s="107">
        <v>11783.77</v>
      </c>
      <c r="AZ43" s="107">
        <v>0</v>
      </c>
      <c r="BA43" s="107">
        <v>0</v>
      </c>
      <c r="BB43" s="107">
        <v>0</v>
      </c>
      <c r="BC43" s="107">
        <v>0</v>
      </c>
      <c r="BD43" s="107">
        <v>693.78</v>
      </c>
      <c r="BE43" s="107">
        <v>0</v>
      </c>
      <c r="BF43" s="107">
        <v>217092.1</v>
      </c>
      <c r="BG43" s="107">
        <v>2596962.48</v>
      </c>
      <c r="BH43" s="107">
        <v>121461.08</v>
      </c>
      <c r="BI43" s="107">
        <v>130598.94</v>
      </c>
      <c r="BJ43" s="107">
        <v>168090.41</v>
      </c>
      <c r="BK43" s="107">
        <v>35491.89</v>
      </c>
      <c r="BL43" s="107">
        <v>149435.22</v>
      </c>
      <c r="BM43" s="107">
        <v>131744.13</v>
      </c>
      <c r="BN43" s="107">
        <v>74235.070000000007</v>
      </c>
      <c r="BO43" s="107">
        <v>197520.63</v>
      </c>
      <c r="BP43" s="107">
        <v>121873.33</v>
      </c>
      <c r="BQ43" s="107">
        <v>80152.11</v>
      </c>
      <c r="BR43" s="107">
        <v>171634.52</v>
      </c>
      <c r="BS43" s="107">
        <v>98379.94</v>
      </c>
      <c r="BT43" s="107">
        <v>99651.94</v>
      </c>
      <c r="BU43" s="107">
        <v>87491</v>
      </c>
      <c r="BV43" s="107">
        <v>87444</v>
      </c>
      <c r="BW43" s="107">
        <v>35691.94</v>
      </c>
      <c r="BX43" s="107">
        <v>87758.98</v>
      </c>
      <c r="BY43" s="107">
        <v>67211.02</v>
      </c>
      <c r="BZ43" s="107">
        <v>43345</v>
      </c>
      <c r="CA43" s="107">
        <v>33196.94</v>
      </c>
      <c r="CB43" s="107">
        <v>39928</v>
      </c>
      <c r="CC43" s="107">
        <v>54242.17</v>
      </c>
      <c r="CD43" s="107">
        <v>10640.94</v>
      </c>
      <c r="CE43" s="107">
        <v>20677.169999999998</v>
      </c>
      <c r="CF43" s="107">
        <v>25685</v>
      </c>
      <c r="CG43" s="107">
        <v>15065</v>
      </c>
      <c r="CH43" s="107">
        <v>10460.94</v>
      </c>
      <c r="CI43" s="107">
        <v>41657.769999999997</v>
      </c>
      <c r="CJ43" s="107">
        <v>20439.77</v>
      </c>
      <c r="CK43" s="107">
        <v>29927</v>
      </c>
      <c r="CL43" s="107">
        <v>3942</v>
      </c>
      <c r="CM43" s="107">
        <v>10649</v>
      </c>
      <c r="CN43" s="107">
        <v>3497</v>
      </c>
      <c r="CO43" s="107">
        <v>5931</v>
      </c>
      <c r="CP43" s="107">
        <v>12778</v>
      </c>
      <c r="CQ43" s="107">
        <v>31935</v>
      </c>
      <c r="CR43" s="107">
        <v>26734</v>
      </c>
      <c r="CS43" s="107">
        <v>7955</v>
      </c>
      <c r="CT43" s="107">
        <v>1163</v>
      </c>
      <c r="CU43" s="107">
        <v>1623</v>
      </c>
      <c r="CV43" s="107">
        <v>4915</v>
      </c>
      <c r="CW43" s="107">
        <v>3595</v>
      </c>
      <c r="CX43" s="107">
        <v>2264</v>
      </c>
      <c r="CY43" s="107">
        <v>4305</v>
      </c>
      <c r="CZ43" s="107">
        <v>10058</v>
      </c>
      <c r="DA43" s="107">
        <v>4266</v>
      </c>
      <c r="DB43" s="107">
        <v>3680</v>
      </c>
      <c r="DC43" s="107">
        <v>2511</v>
      </c>
      <c r="DD43" s="107">
        <v>4725</v>
      </c>
      <c r="DE43" s="107">
        <v>2361</v>
      </c>
      <c r="DF43" s="107">
        <v>2968.94</v>
      </c>
      <c r="DG43" s="107">
        <v>5144.9399999999996</v>
      </c>
      <c r="DH43" s="107">
        <v>1996</v>
      </c>
      <c r="DI43" s="107">
        <v>1649</v>
      </c>
      <c r="DJ43" s="107">
        <v>454</v>
      </c>
      <c r="DK43" s="107">
        <v>7844</v>
      </c>
      <c r="DL43" s="107">
        <v>2546</v>
      </c>
      <c r="DM43" s="107">
        <v>769</v>
      </c>
      <c r="DN43" s="107">
        <v>1947</v>
      </c>
      <c r="DO43" s="107">
        <v>12081</v>
      </c>
      <c r="DP43" s="107">
        <v>36037.43</v>
      </c>
      <c r="DQ43" s="107">
        <v>47815.88</v>
      </c>
      <c r="DR43" s="107">
        <v>4489.5600000000004</v>
      </c>
      <c r="DS43" s="107">
        <v>5922</v>
      </c>
      <c r="DT43" s="107">
        <v>8266.94</v>
      </c>
      <c r="DU43" s="107">
        <v>17011.939999999999</v>
      </c>
      <c r="DV43" s="107">
        <v>0</v>
      </c>
      <c r="DW43" s="107">
        <v>0</v>
      </c>
      <c r="DX43" s="107">
        <v>0</v>
      </c>
      <c r="DY43" s="107">
        <v>0</v>
      </c>
      <c r="DZ43" s="107"/>
      <c r="EA43" s="100">
        <f t="shared" si="7"/>
        <v>0</v>
      </c>
      <c r="EB43" s="100">
        <f t="shared" si="8"/>
        <v>-2596962.48</v>
      </c>
      <c r="EC43" s="100">
        <f t="shared" si="9"/>
        <v>4976832.8600000013</v>
      </c>
      <c r="ED43" s="100">
        <f t="shared" si="10"/>
        <v>223636.37</v>
      </c>
      <c r="EE43" s="100">
        <f t="shared" si="11"/>
        <v>87811.63</v>
      </c>
      <c r="EF43" s="100">
        <f t="shared" si="12"/>
        <v>0</v>
      </c>
      <c r="EG43" s="100">
        <f t="shared" si="13"/>
        <v>-135824.74</v>
      </c>
    </row>
    <row r="44" spans="1:137">
      <c r="A44" s="106" t="s">
        <v>153</v>
      </c>
      <c r="B44" s="107">
        <v>2375924.66</v>
      </c>
      <c r="C44" s="107">
        <v>0</v>
      </c>
      <c r="D44" s="107">
        <v>0</v>
      </c>
      <c r="E44" s="107">
        <v>300</v>
      </c>
      <c r="F44" s="107">
        <v>0</v>
      </c>
      <c r="G44" s="107">
        <v>780</v>
      </c>
      <c r="H44" s="107">
        <v>0</v>
      </c>
      <c r="I44" s="107">
        <v>0</v>
      </c>
      <c r="J44" s="107">
        <v>0</v>
      </c>
      <c r="K44" s="107">
        <v>0</v>
      </c>
      <c r="L44" s="107">
        <v>1250</v>
      </c>
      <c r="M44" s="107">
        <v>0</v>
      </c>
      <c r="N44" s="107">
        <v>0</v>
      </c>
      <c r="O44" s="107">
        <v>0</v>
      </c>
      <c r="P44" s="107">
        <v>0</v>
      </c>
      <c r="Q44" s="107">
        <v>514459.55</v>
      </c>
      <c r="R44" s="107">
        <v>1132.08</v>
      </c>
      <c r="S44" s="107">
        <v>0</v>
      </c>
      <c r="T44" s="107">
        <v>0</v>
      </c>
      <c r="U44" s="107">
        <v>0</v>
      </c>
      <c r="V44" s="107">
        <v>0</v>
      </c>
      <c r="W44" s="107">
        <v>0</v>
      </c>
      <c r="X44" s="107">
        <v>0</v>
      </c>
      <c r="Y44" s="107">
        <v>0</v>
      </c>
      <c r="Z44" s="107">
        <v>248448.35</v>
      </c>
      <c r="AA44" s="107">
        <v>2000</v>
      </c>
      <c r="AB44" s="107">
        <v>129914.16</v>
      </c>
      <c r="AC44" s="107">
        <v>2363.64</v>
      </c>
      <c r="AD44" s="107">
        <v>0</v>
      </c>
      <c r="AE44" s="107">
        <v>0</v>
      </c>
      <c r="AF44" s="107">
        <v>1475276.88</v>
      </c>
      <c r="AG44" s="107">
        <v>25</v>
      </c>
      <c r="AH44" s="107">
        <v>108429.97</v>
      </c>
      <c r="AI44" s="107">
        <v>108429.97</v>
      </c>
      <c r="AJ44" s="107">
        <v>3702.83</v>
      </c>
      <c r="AK44" s="107">
        <v>2948.11</v>
      </c>
      <c r="AL44" s="107">
        <v>3948.11</v>
      </c>
      <c r="AM44" s="107">
        <v>20964.36</v>
      </c>
      <c r="AN44" s="107">
        <v>2000</v>
      </c>
      <c r="AO44" s="107">
        <v>0</v>
      </c>
      <c r="AP44" s="107">
        <v>0</v>
      </c>
      <c r="AQ44" s="107">
        <v>0</v>
      </c>
      <c r="AR44" s="107">
        <v>0</v>
      </c>
      <c r="AS44" s="107">
        <v>0</v>
      </c>
      <c r="AT44" s="107">
        <v>0</v>
      </c>
      <c r="AU44" s="107">
        <v>0</v>
      </c>
      <c r="AV44" s="107">
        <v>118776.42</v>
      </c>
      <c r="AW44" s="107">
        <v>0</v>
      </c>
      <c r="AX44" s="107">
        <v>5568.87</v>
      </c>
      <c r="AY44" s="107">
        <v>5568.87</v>
      </c>
      <c r="AZ44" s="107">
        <v>2363.64</v>
      </c>
      <c r="BA44" s="107">
        <v>0</v>
      </c>
      <c r="BB44" s="107">
        <v>0</v>
      </c>
      <c r="BC44" s="107">
        <v>0</v>
      </c>
      <c r="BD44" s="107">
        <v>39307.550000000003</v>
      </c>
      <c r="BE44" s="107">
        <v>0</v>
      </c>
      <c r="BF44" s="107">
        <v>1345974.79</v>
      </c>
      <c r="BG44" s="107">
        <v>89994.54</v>
      </c>
      <c r="BH44" s="107">
        <v>280.47000000000003</v>
      </c>
      <c r="BI44" s="107">
        <v>280.47000000000003</v>
      </c>
      <c r="BJ44" s="107">
        <v>280.47000000000003</v>
      </c>
      <c r="BK44" s="107">
        <v>280.47000000000003</v>
      </c>
      <c r="BL44" s="107">
        <v>280.47000000000003</v>
      </c>
      <c r="BM44" s="107">
        <v>540.47</v>
      </c>
      <c r="BN44" s="107">
        <v>280.47000000000003</v>
      </c>
      <c r="BO44" s="107">
        <v>1066.8900000000001</v>
      </c>
      <c r="BP44" s="107">
        <v>280.47000000000003</v>
      </c>
      <c r="BQ44" s="107">
        <v>280.47000000000003</v>
      </c>
      <c r="BR44" s="107">
        <v>280.60000000000002</v>
      </c>
      <c r="BS44" s="107">
        <v>280.47000000000003</v>
      </c>
      <c r="BT44" s="107">
        <v>2589.15</v>
      </c>
      <c r="BU44" s="107">
        <v>280.47000000000003</v>
      </c>
      <c r="BV44" s="107">
        <v>280.47000000000003</v>
      </c>
      <c r="BW44" s="107">
        <v>260</v>
      </c>
      <c r="BX44" s="107">
        <v>540.47</v>
      </c>
      <c r="BY44" s="107">
        <v>75059.09</v>
      </c>
      <c r="BZ44" s="107">
        <v>0</v>
      </c>
      <c r="CA44" s="107">
        <v>280.47000000000003</v>
      </c>
      <c r="CB44" s="107">
        <v>540.47</v>
      </c>
      <c r="CC44" s="107">
        <v>280.47000000000003</v>
      </c>
      <c r="CD44" s="107">
        <v>0</v>
      </c>
      <c r="CE44" s="107">
        <v>260</v>
      </c>
      <c r="CF44" s="107">
        <v>280.47000000000003</v>
      </c>
      <c r="CG44" s="107">
        <v>0</v>
      </c>
      <c r="CH44" s="107">
        <v>0</v>
      </c>
      <c r="CI44" s="107">
        <v>540.47</v>
      </c>
      <c r="CJ44" s="107">
        <v>0</v>
      </c>
      <c r="CK44" s="107">
        <v>0</v>
      </c>
      <c r="CL44" s="107">
        <v>0</v>
      </c>
      <c r="CM44" s="107">
        <v>260</v>
      </c>
      <c r="CN44" s="107">
        <v>260</v>
      </c>
      <c r="CO44" s="107">
        <v>260</v>
      </c>
      <c r="CP44" s="107">
        <v>0</v>
      </c>
      <c r="CQ44" s="107">
        <v>280.47000000000003</v>
      </c>
      <c r="CR44" s="107">
        <v>280.47000000000003</v>
      </c>
      <c r="CS44" s="107">
        <v>0</v>
      </c>
      <c r="CT44" s="107">
        <v>0</v>
      </c>
      <c r="CU44" s="107">
        <v>0</v>
      </c>
      <c r="CV44" s="107">
        <v>0</v>
      </c>
      <c r="CW44" s="107">
        <v>0</v>
      </c>
      <c r="CX44" s="107">
        <v>0</v>
      </c>
      <c r="CY44" s="107">
        <v>0</v>
      </c>
      <c r="CZ44" s="107">
        <v>0</v>
      </c>
      <c r="DA44" s="107">
        <v>0</v>
      </c>
      <c r="DB44" s="107">
        <v>0</v>
      </c>
      <c r="DC44" s="107">
        <v>0</v>
      </c>
      <c r="DD44" s="107">
        <v>0</v>
      </c>
      <c r="DE44" s="107">
        <v>0</v>
      </c>
      <c r="DF44" s="107">
        <v>0</v>
      </c>
      <c r="DG44" s="107">
        <v>0</v>
      </c>
      <c r="DH44" s="107">
        <v>0</v>
      </c>
      <c r="DI44" s="107">
        <v>0</v>
      </c>
      <c r="DJ44" s="107">
        <v>0</v>
      </c>
      <c r="DK44" s="107">
        <v>180</v>
      </c>
      <c r="DL44" s="107">
        <v>0</v>
      </c>
      <c r="DM44" s="107">
        <v>0</v>
      </c>
      <c r="DN44" s="107">
        <v>0</v>
      </c>
      <c r="DO44" s="107">
        <v>0</v>
      </c>
      <c r="DP44" s="107">
        <v>280.47000000000003</v>
      </c>
      <c r="DQ44" s="107">
        <v>280.47000000000003</v>
      </c>
      <c r="DR44" s="107">
        <v>980</v>
      </c>
      <c r="DS44" s="107">
        <v>0</v>
      </c>
      <c r="DT44" s="107">
        <v>1048</v>
      </c>
      <c r="DU44" s="107">
        <v>280.47000000000003</v>
      </c>
      <c r="DV44" s="107">
        <v>0</v>
      </c>
      <c r="DW44" s="107">
        <v>0</v>
      </c>
      <c r="DX44" s="107">
        <v>0</v>
      </c>
      <c r="DY44" s="107">
        <v>0</v>
      </c>
      <c r="DZ44" s="107"/>
      <c r="EA44" s="100">
        <f t="shared" si="7"/>
        <v>0</v>
      </c>
      <c r="EB44" s="100">
        <f t="shared" si="8"/>
        <v>-89994.539999999804</v>
      </c>
      <c r="EC44" s="100">
        <f t="shared" si="9"/>
        <v>-1165985.71</v>
      </c>
      <c r="ED44" s="100">
        <f t="shared" si="10"/>
        <v>248448.34999999998</v>
      </c>
      <c r="EE44" s="100">
        <f t="shared" si="11"/>
        <v>127550.52</v>
      </c>
      <c r="EF44" s="100">
        <f t="shared" si="12"/>
        <v>2000</v>
      </c>
      <c r="EG44" s="100">
        <f t="shared" si="13"/>
        <v>-118534.19000000002</v>
      </c>
    </row>
    <row r="45" spans="1:137">
      <c r="A45" s="106" t="s">
        <v>154</v>
      </c>
      <c r="B45" s="107">
        <v>28691914.399999999</v>
      </c>
      <c r="C45" s="107">
        <v>0</v>
      </c>
      <c r="D45" s="107">
        <v>0</v>
      </c>
      <c r="E45" s="107">
        <v>0</v>
      </c>
      <c r="F45" s="107">
        <v>1974542.78</v>
      </c>
      <c r="G45" s="107">
        <v>0</v>
      </c>
      <c r="H45" s="107">
        <v>0</v>
      </c>
      <c r="I45" s="107">
        <v>0</v>
      </c>
      <c r="J45" s="107">
        <v>0</v>
      </c>
      <c r="K45" s="107">
        <v>0</v>
      </c>
      <c r="L45" s="107">
        <v>0</v>
      </c>
      <c r="M45" s="107">
        <v>0</v>
      </c>
      <c r="N45" s="107">
        <v>0</v>
      </c>
      <c r="O45" s="107">
        <v>0</v>
      </c>
      <c r="P45" s="107">
        <v>0</v>
      </c>
      <c r="Q45" s="107">
        <v>0</v>
      </c>
      <c r="R45" s="107">
        <v>0</v>
      </c>
      <c r="S45" s="107">
        <v>0</v>
      </c>
      <c r="T45" s="107">
        <v>0</v>
      </c>
      <c r="U45" s="107">
        <v>0</v>
      </c>
      <c r="V45" s="107">
        <v>0</v>
      </c>
      <c r="W45" s="107">
        <v>0</v>
      </c>
      <c r="X45" s="107">
        <v>0</v>
      </c>
      <c r="Y45" s="107">
        <v>0</v>
      </c>
      <c r="Z45" s="107">
        <v>9866725.0500000007</v>
      </c>
      <c r="AA45" s="107">
        <v>1413522.81</v>
      </c>
      <c r="AB45" s="107">
        <v>46276.14</v>
      </c>
      <c r="AC45" s="107">
        <v>55800.79</v>
      </c>
      <c r="AD45" s="107">
        <v>0</v>
      </c>
      <c r="AE45" s="107">
        <v>0</v>
      </c>
      <c r="AF45" s="107">
        <v>15335046.83</v>
      </c>
      <c r="AG45" s="107">
        <v>9727896.6300000008</v>
      </c>
      <c r="AH45" s="107">
        <v>23138.07</v>
      </c>
      <c r="AI45" s="107">
        <v>23138.07</v>
      </c>
      <c r="AJ45" s="107">
        <v>23138.07</v>
      </c>
      <c r="AK45" s="107">
        <v>23138.07</v>
      </c>
      <c r="AL45" s="107">
        <v>23138.07</v>
      </c>
      <c r="AM45" s="107">
        <v>23138.07</v>
      </c>
      <c r="AN45" s="107">
        <v>964000.8</v>
      </c>
      <c r="AO45" s="107">
        <v>269713.19</v>
      </c>
      <c r="AP45" s="107">
        <v>179808.82</v>
      </c>
      <c r="AQ45" s="107">
        <v>0</v>
      </c>
      <c r="AR45" s="107">
        <v>0</v>
      </c>
      <c r="AS45" s="107">
        <v>0</v>
      </c>
      <c r="AT45" s="107">
        <v>0</v>
      </c>
      <c r="AU45" s="107">
        <v>0</v>
      </c>
      <c r="AV45" s="107">
        <v>23138.07</v>
      </c>
      <c r="AW45" s="107">
        <v>0</v>
      </c>
      <c r="AX45" s="107">
        <v>0</v>
      </c>
      <c r="AY45" s="107">
        <v>23138.07</v>
      </c>
      <c r="AZ45" s="107">
        <v>55800.79</v>
      </c>
      <c r="BA45" s="107">
        <v>0</v>
      </c>
      <c r="BB45" s="107">
        <v>453476.77</v>
      </c>
      <c r="BC45" s="107">
        <v>0</v>
      </c>
      <c r="BD45" s="107">
        <v>0</v>
      </c>
      <c r="BE45" s="107">
        <v>248859.68</v>
      </c>
      <c r="BF45" s="107">
        <v>33154.1</v>
      </c>
      <c r="BG45" s="107">
        <v>14599556.279999999</v>
      </c>
      <c r="BH45" s="107">
        <v>380159.75</v>
      </c>
      <c r="BI45" s="107">
        <v>531974.17000000004</v>
      </c>
      <c r="BJ45" s="107">
        <v>503888.72</v>
      </c>
      <c r="BK45" s="107">
        <v>401767.15</v>
      </c>
      <c r="BL45" s="107">
        <v>620373.39</v>
      </c>
      <c r="BM45" s="107">
        <v>227996.81</v>
      </c>
      <c r="BN45" s="107">
        <v>127813.05</v>
      </c>
      <c r="BO45" s="107">
        <v>308199.99</v>
      </c>
      <c r="BP45" s="107">
        <v>621666.73</v>
      </c>
      <c r="BQ45" s="107">
        <v>740987.64</v>
      </c>
      <c r="BR45" s="107">
        <v>926601.92</v>
      </c>
      <c r="BS45" s="107">
        <v>542104.93000000005</v>
      </c>
      <c r="BT45" s="107">
        <v>866670.68</v>
      </c>
      <c r="BU45" s="107">
        <v>345624.69</v>
      </c>
      <c r="BV45" s="107">
        <v>186132.61</v>
      </c>
      <c r="BW45" s="107">
        <v>73500</v>
      </c>
      <c r="BX45" s="107">
        <v>135754.66</v>
      </c>
      <c r="BY45" s="107">
        <v>254926.55</v>
      </c>
      <c r="BZ45" s="107">
        <v>186480</v>
      </c>
      <c r="CA45" s="107">
        <v>151972.9</v>
      </c>
      <c r="CB45" s="107">
        <v>152771.28</v>
      </c>
      <c r="CC45" s="107">
        <v>262956.43</v>
      </c>
      <c r="CD45" s="107">
        <v>202970.51</v>
      </c>
      <c r="CE45" s="107">
        <v>100736.19</v>
      </c>
      <c r="CF45" s="107">
        <v>89278.98</v>
      </c>
      <c r="CG45" s="107">
        <v>94631.4</v>
      </c>
      <c r="CH45" s="107">
        <v>66412.5</v>
      </c>
      <c r="CI45" s="107">
        <v>106860.01</v>
      </c>
      <c r="CJ45" s="107">
        <v>105018.48</v>
      </c>
      <c r="CK45" s="107">
        <v>87436.03</v>
      </c>
      <c r="CL45" s="107">
        <v>45075.51</v>
      </c>
      <c r="CM45" s="107">
        <v>185905.69</v>
      </c>
      <c r="CN45" s="107">
        <v>24222.720000000001</v>
      </c>
      <c r="CO45" s="107">
        <v>41888</v>
      </c>
      <c r="CP45" s="107">
        <v>80036.45</v>
      </c>
      <c r="CQ45" s="107">
        <v>658060.48</v>
      </c>
      <c r="CR45" s="107">
        <v>8671.08</v>
      </c>
      <c r="CS45" s="107">
        <v>186666.69</v>
      </c>
      <c r="CT45" s="107">
        <v>128403.04</v>
      </c>
      <c r="CU45" s="107">
        <v>147770.1</v>
      </c>
      <c r="CV45" s="107">
        <v>158281.4</v>
      </c>
      <c r="CW45" s="107">
        <v>66201.59</v>
      </c>
      <c r="CX45" s="107">
        <v>100185.5</v>
      </c>
      <c r="CY45" s="107">
        <v>110621.75</v>
      </c>
      <c r="CZ45" s="107">
        <v>146198.35</v>
      </c>
      <c r="DA45" s="107">
        <v>69684.34</v>
      </c>
      <c r="DB45" s="107">
        <v>123436.83</v>
      </c>
      <c r="DC45" s="107">
        <v>99101.78</v>
      </c>
      <c r="DD45" s="107">
        <v>95817.9</v>
      </c>
      <c r="DE45" s="107">
        <v>80055.600000000006</v>
      </c>
      <c r="DF45" s="107">
        <v>59901.760000000002</v>
      </c>
      <c r="DG45" s="107">
        <v>53229</v>
      </c>
      <c r="DH45" s="107">
        <v>54756.32</v>
      </c>
      <c r="DI45" s="107">
        <v>92155.35</v>
      </c>
      <c r="DJ45" s="107">
        <v>99772.9</v>
      </c>
      <c r="DK45" s="107">
        <v>116161.62</v>
      </c>
      <c r="DL45" s="107">
        <v>43800</v>
      </c>
      <c r="DM45" s="107">
        <v>89737.29</v>
      </c>
      <c r="DN45" s="107">
        <v>77284.789999999994</v>
      </c>
      <c r="DO45" s="107">
        <v>215781.21</v>
      </c>
      <c r="DP45" s="107">
        <v>555851.4</v>
      </c>
      <c r="DQ45" s="107">
        <v>107866.5</v>
      </c>
      <c r="DR45" s="107">
        <v>273656.96999999997</v>
      </c>
      <c r="DS45" s="107">
        <v>55124.95</v>
      </c>
      <c r="DT45" s="107">
        <v>290379.13</v>
      </c>
      <c r="DU45" s="107">
        <v>64166.66</v>
      </c>
      <c r="DV45" s="107">
        <v>52380.959999999999</v>
      </c>
      <c r="DW45" s="107">
        <v>38036.68</v>
      </c>
      <c r="DX45" s="107">
        <v>224565.41</v>
      </c>
      <c r="DY45" s="107">
        <v>74994.429999999993</v>
      </c>
      <c r="DZ45" s="107"/>
      <c r="EA45" s="100">
        <f t="shared" si="7"/>
        <v>0</v>
      </c>
      <c r="EB45" s="100">
        <f t="shared" si="8"/>
        <v>-14599556.279999999</v>
      </c>
      <c r="EC45" s="100">
        <f t="shared" si="9"/>
        <v>28866398.620000005</v>
      </c>
      <c r="ED45" s="100">
        <f t="shared" si="10"/>
        <v>9866725.0500000026</v>
      </c>
      <c r="EE45" s="100">
        <f t="shared" si="11"/>
        <v>-9524.6500000000015</v>
      </c>
      <c r="EF45" s="100">
        <f t="shared" si="12"/>
        <v>1413522.81</v>
      </c>
      <c r="EG45" s="100">
        <f t="shared" si="13"/>
        <v>-9820448.9100000001</v>
      </c>
    </row>
    <row r="46" spans="1:137">
      <c r="A46" s="106" t="s">
        <v>155</v>
      </c>
      <c r="B46" s="107">
        <v>9894182.7799999993</v>
      </c>
      <c r="C46" s="107">
        <v>0</v>
      </c>
      <c r="D46" s="107">
        <v>7126599.9199999999</v>
      </c>
      <c r="E46" s="107">
        <v>0</v>
      </c>
      <c r="F46" s="107">
        <v>0</v>
      </c>
      <c r="G46" s="107">
        <v>0</v>
      </c>
      <c r="H46" s="107">
        <v>0</v>
      </c>
      <c r="I46" s="107">
        <v>0</v>
      </c>
      <c r="J46" s="107">
        <v>0</v>
      </c>
      <c r="K46" s="107">
        <v>0</v>
      </c>
      <c r="L46" s="107">
        <v>0</v>
      </c>
      <c r="M46" s="107">
        <v>0</v>
      </c>
      <c r="N46" s="107">
        <v>0</v>
      </c>
      <c r="O46" s="107">
        <v>0</v>
      </c>
      <c r="P46" s="107">
        <v>0</v>
      </c>
      <c r="Q46" s="107">
        <v>0</v>
      </c>
      <c r="R46" s="107">
        <v>0</v>
      </c>
      <c r="S46" s="107">
        <v>0</v>
      </c>
      <c r="T46" s="107">
        <v>0</v>
      </c>
      <c r="U46" s="107">
        <v>0</v>
      </c>
      <c r="V46" s="107">
        <v>0</v>
      </c>
      <c r="W46" s="107">
        <v>0</v>
      </c>
      <c r="X46" s="107">
        <v>0</v>
      </c>
      <c r="Y46" s="107">
        <v>0</v>
      </c>
      <c r="Z46" s="107">
        <v>404037.79</v>
      </c>
      <c r="AA46" s="107">
        <v>0</v>
      </c>
      <c r="AB46" s="107">
        <v>12074.05</v>
      </c>
      <c r="AC46" s="107">
        <v>162900.78</v>
      </c>
      <c r="AD46" s="107">
        <v>19090.84</v>
      </c>
      <c r="AE46" s="107">
        <v>0</v>
      </c>
      <c r="AF46" s="107">
        <v>2169479.4</v>
      </c>
      <c r="AG46" s="107">
        <v>294250.14</v>
      </c>
      <c r="AH46" s="107">
        <v>22563.53</v>
      </c>
      <c r="AI46" s="107">
        <v>14195.72</v>
      </c>
      <c r="AJ46" s="107">
        <v>34385.660000000003</v>
      </c>
      <c r="AK46" s="107">
        <v>15472.55</v>
      </c>
      <c r="AL46" s="107">
        <v>5808.68</v>
      </c>
      <c r="AM46" s="107">
        <v>17361.509999999998</v>
      </c>
      <c r="AN46" s="107">
        <v>0</v>
      </c>
      <c r="AO46" s="107">
        <v>0</v>
      </c>
      <c r="AP46" s="107">
        <v>0</v>
      </c>
      <c r="AQ46" s="107">
        <v>0</v>
      </c>
      <c r="AR46" s="107">
        <v>0</v>
      </c>
      <c r="AS46" s="107">
        <v>0</v>
      </c>
      <c r="AT46" s="107">
        <v>0</v>
      </c>
      <c r="AU46" s="107">
        <v>0</v>
      </c>
      <c r="AV46" s="107">
        <v>7243.71</v>
      </c>
      <c r="AW46" s="107">
        <v>0</v>
      </c>
      <c r="AX46" s="107">
        <v>0</v>
      </c>
      <c r="AY46" s="107">
        <v>4830.34</v>
      </c>
      <c r="AZ46" s="107">
        <v>161238.28</v>
      </c>
      <c r="BA46" s="107">
        <v>1662.5</v>
      </c>
      <c r="BB46" s="107">
        <v>0</v>
      </c>
      <c r="BC46" s="107">
        <v>0</v>
      </c>
      <c r="BD46" s="107">
        <v>0</v>
      </c>
      <c r="BE46" s="107">
        <v>0</v>
      </c>
      <c r="BF46" s="107">
        <v>279435.24</v>
      </c>
      <c r="BG46" s="107">
        <v>1890044.16</v>
      </c>
      <c r="BH46" s="107">
        <v>45526.33</v>
      </c>
      <c r="BI46" s="107">
        <v>59001.35</v>
      </c>
      <c r="BJ46" s="107">
        <v>63025.59</v>
      </c>
      <c r="BK46" s="107">
        <v>46243.66</v>
      </c>
      <c r="BL46" s="107">
        <v>61499.03</v>
      </c>
      <c r="BM46" s="107">
        <v>109325.02</v>
      </c>
      <c r="BN46" s="107">
        <v>23829.74</v>
      </c>
      <c r="BO46" s="107">
        <v>79386.44</v>
      </c>
      <c r="BP46" s="107">
        <v>33615.300000000003</v>
      </c>
      <c r="BQ46" s="107">
        <v>35576.080000000002</v>
      </c>
      <c r="BR46" s="107">
        <v>33002.25</v>
      </c>
      <c r="BS46" s="107">
        <v>39300.21</v>
      </c>
      <c r="BT46" s="107">
        <v>82661.960000000006</v>
      </c>
      <c r="BU46" s="107">
        <v>19483.75</v>
      </c>
      <c r="BV46" s="107">
        <v>30045.41</v>
      </c>
      <c r="BW46" s="107">
        <v>29558.54</v>
      </c>
      <c r="BX46" s="107">
        <v>10442.66</v>
      </c>
      <c r="BY46" s="107">
        <v>54742.01</v>
      </c>
      <c r="BZ46" s="107">
        <v>25268.41</v>
      </c>
      <c r="CA46" s="107">
        <v>18671.13</v>
      </c>
      <c r="CB46" s="107">
        <v>24709.54</v>
      </c>
      <c r="CC46" s="107">
        <v>32945.410000000003</v>
      </c>
      <c r="CD46" s="107">
        <v>21181.86</v>
      </c>
      <c r="CE46" s="107">
        <v>13763.66</v>
      </c>
      <c r="CF46" s="107">
        <v>19326.47</v>
      </c>
      <c r="CG46" s="107">
        <v>61150.63</v>
      </c>
      <c r="CH46" s="107">
        <v>13399.61</v>
      </c>
      <c r="CI46" s="107">
        <v>20553.63</v>
      </c>
      <c r="CJ46" s="107">
        <v>12092.55</v>
      </c>
      <c r="CK46" s="107">
        <v>19647.45</v>
      </c>
      <c r="CL46" s="107">
        <v>8837.6200000000008</v>
      </c>
      <c r="CM46" s="107">
        <v>25084.52</v>
      </c>
      <c r="CN46" s="107">
        <v>5663.29</v>
      </c>
      <c r="CO46" s="107">
        <v>10243.73</v>
      </c>
      <c r="CP46" s="107">
        <v>11566.1</v>
      </c>
      <c r="CQ46" s="107">
        <v>83032.42</v>
      </c>
      <c r="CR46" s="107">
        <v>100992.23</v>
      </c>
      <c r="CS46" s="107">
        <v>7747.85</v>
      </c>
      <c r="CT46" s="107">
        <v>11688.95</v>
      </c>
      <c r="CU46" s="107">
        <v>10137.07</v>
      </c>
      <c r="CV46" s="107">
        <v>16337.18</v>
      </c>
      <c r="CW46" s="107">
        <v>14764.27</v>
      </c>
      <c r="CX46" s="107">
        <v>13688.37</v>
      </c>
      <c r="CY46" s="107">
        <v>14755.45</v>
      </c>
      <c r="CZ46" s="107">
        <v>18686.169999999998</v>
      </c>
      <c r="DA46" s="107">
        <v>15444.95</v>
      </c>
      <c r="DB46" s="107">
        <v>22061.759999999998</v>
      </c>
      <c r="DC46" s="107">
        <v>13985.01</v>
      </c>
      <c r="DD46" s="107">
        <v>21115.3</v>
      </c>
      <c r="DE46" s="107">
        <v>11529.93</v>
      </c>
      <c r="DF46" s="107">
        <v>16363.48</v>
      </c>
      <c r="DG46" s="107">
        <v>15404.5</v>
      </c>
      <c r="DH46" s="107">
        <v>15090.59</v>
      </c>
      <c r="DI46" s="107">
        <v>17255.599999999999</v>
      </c>
      <c r="DJ46" s="107">
        <v>9760.82</v>
      </c>
      <c r="DK46" s="107">
        <v>17959.099999999999</v>
      </c>
      <c r="DL46" s="107">
        <v>16051.65</v>
      </c>
      <c r="DM46" s="107">
        <v>12880.04</v>
      </c>
      <c r="DN46" s="107">
        <v>12598.15</v>
      </c>
      <c r="DO46" s="107">
        <v>31264.71</v>
      </c>
      <c r="DP46" s="107">
        <v>32895.82</v>
      </c>
      <c r="DQ46" s="107">
        <v>28936.06</v>
      </c>
      <c r="DR46" s="107">
        <v>24063.78</v>
      </c>
      <c r="DS46" s="107">
        <v>17664.71</v>
      </c>
      <c r="DT46" s="107">
        <v>11476.3</v>
      </c>
      <c r="DU46" s="107">
        <v>25291.96</v>
      </c>
      <c r="DV46" s="107">
        <v>2952.37</v>
      </c>
      <c r="DW46" s="107">
        <v>2127.2800000000002</v>
      </c>
      <c r="DX46" s="107">
        <v>3365.29</v>
      </c>
      <c r="DY46" s="107">
        <v>304.10000000000002</v>
      </c>
      <c r="DZ46" s="107"/>
      <c r="EA46" s="100">
        <f t="shared" si="7"/>
        <v>0</v>
      </c>
      <c r="EB46" s="100">
        <f t="shared" si="8"/>
        <v>-1890044.16</v>
      </c>
      <c r="EC46" s="100">
        <f t="shared" si="9"/>
        <v>3496983.6899999995</v>
      </c>
      <c r="ED46" s="100">
        <f t="shared" si="10"/>
        <v>404037.79000000004</v>
      </c>
      <c r="EE46" s="100">
        <f t="shared" si="11"/>
        <v>-150826.73000000001</v>
      </c>
      <c r="EF46" s="100">
        <f t="shared" si="12"/>
        <v>0</v>
      </c>
      <c r="EG46" s="100">
        <f t="shared" si="13"/>
        <v>-391963.74</v>
      </c>
    </row>
    <row r="47" spans="1:137">
      <c r="A47" s="106" t="s">
        <v>156</v>
      </c>
      <c r="B47" s="107">
        <v>7010471.3200000003</v>
      </c>
      <c r="C47" s="107">
        <v>0</v>
      </c>
      <c r="D47" s="107">
        <v>6562300.9400000004</v>
      </c>
      <c r="E47" s="107">
        <v>0</v>
      </c>
      <c r="F47" s="107">
        <v>0</v>
      </c>
      <c r="G47" s="107">
        <v>0</v>
      </c>
      <c r="H47" s="107">
        <v>0</v>
      </c>
      <c r="I47" s="107">
        <v>0</v>
      </c>
      <c r="J47" s="107">
        <v>0</v>
      </c>
      <c r="K47" s="107">
        <v>0</v>
      </c>
      <c r="L47" s="107">
        <v>0</v>
      </c>
      <c r="M47" s="107">
        <v>0</v>
      </c>
      <c r="N47" s="107">
        <v>0</v>
      </c>
      <c r="O47" s="107">
        <v>0</v>
      </c>
      <c r="P47" s="107">
        <v>0</v>
      </c>
      <c r="Q47" s="107">
        <v>20536.21</v>
      </c>
      <c r="R47" s="107">
        <v>0</v>
      </c>
      <c r="S47" s="107">
        <v>0</v>
      </c>
      <c r="T47" s="107">
        <v>0</v>
      </c>
      <c r="U47" s="107">
        <v>0</v>
      </c>
      <c r="V47" s="107">
        <v>0</v>
      </c>
      <c r="W47" s="107">
        <v>0</v>
      </c>
      <c r="X47" s="107">
        <v>0</v>
      </c>
      <c r="Y47" s="107">
        <v>0</v>
      </c>
      <c r="Z47" s="107">
        <v>78133.37</v>
      </c>
      <c r="AA47" s="107">
        <v>0</v>
      </c>
      <c r="AB47" s="107">
        <v>0</v>
      </c>
      <c r="AC47" s="107">
        <v>0</v>
      </c>
      <c r="AD47" s="107">
        <v>0</v>
      </c>
      <c r="AE47" s="107">
        <v>0</v>
      </c>
      <c r="AF47" s="107">
        <v>349500.8</v>
      </c>
      <c r="AG47" s="107">
        <v>0</v>
      </c>
      <c r="AH47" s="107">
        <v>78133.37</v>
      </c>
      <c r="AI47" s="107">
        <v>0</v>
      </c>
      <c r="AJ47" s="107">
        <v>0</v>
      </c>
      <c r="AK47" s="107">
        <v>0</v>
      </c>
      <c r="AL47" s="107">
        <v>0</v>
      </c>
      <c r="AM47" s="107">
        <v>0</v>
      </c>
      <c r="AN47" s="107">
        <v>0</v>
      </c>
      <c r="AO47" s="107">
        <v>0</v>
      </c>
      <c r="AP47" s="107">
        <v>0</v>
      </c>
      <c r="AQ47" s="107">
        <v>0</v>
      </c>
      <c r="AR47" s="107">
        <v>0</v>
      </c>
      <c r="AS47" s="107">
        <v>0</v>
      </c>
      <c r="AT47" s="107">
        <v>0</v>
      </c>
      <c r="AU47" s="107">
        <v>0</v>
      </c>
      <c r="AV47" s="107">
        <v>0</v>
      </c>
      <c r="AW47" s="107">
        <v>0</v>
      </c>
      <c r="AX47" s="107">
        <v>0</v>
      </c>
      <c r="AY47" s="107">
        <v>0</v>
      </c>
      <c r="AZ47" s="107">
        <v>0</v>
      </c>
      <c r="BA47" s="107">
        <v>0</v>
      </c>
      <c r="BB47" s="107">
        <v>0</v>
      </c>
      <c r="BC47" s="107">
        <v>1666.68</v>
      </c>
      <c r="BD47" s="107">
        <v>0</v>
      </c>
      <c r="BE47" s="107">
        <v>4402.58</v>
      </c>
      <c r="BF47" s="107">
        <v>313431.3</v>
      </c>
      <c r="BG47" s="107">
        <v>20000.16</v>
      </c>
      <c r="BH47" s="107">
        <v>0</v>
      </c>
      <c r="BI47" s="107">
        <v>0</v>
      </c>
      <c r="BJ47" s="107">
        <v>0</v>
      </c>
      <c r="BK47" s="107">
        <v>0</v>
      </c>
      <c r="BL47" s="107">
        <v>0</v>
      </c>
      <c r="BM47" s="107">
        <v>0</v>
      </c>
      <c r="BN47" s="107">
        <v>0</v>
      </c>
      <c r="BO47" s="107">
        <v>0</v>
      </c>
      <c r="BP47" s="107">
        <v>0</v>
      </c>
      <c r="BQ47" s="107">
        <v>0</v>
      </c>
      <c r="BR47" s="107">
        <v>0</v>
      </c>
      <c r="BS47" s="107">
        <v>0</v>
      </c>
      <c r="BT47" s="107">
        <v>0</v>
      </c>
      <c r="BU47" s="107">
        <v>0</v>
      </c>
      <c r="BV47" s="107">
        <v>0</v>
      </c>
      <c r="BW47" s="107">
        <v>0</v>
      </c>
      <c r="BX47" s="107">
        <v>0</v>
      </c>
      <c r="BY47" s="107">
        <v>0</v>
      </c>
      <c r="BZ47" s="107">
        <v>0</v>
      </c>
      <c r="CA47" s="107">
        <v>0</v>
      </c>
      <c r="CB47" s="107">
        <v>0</v>
      </c>
      <c r="CC47" s="107">
        <v>0</v>
      </c>
      <c r="CD47" s="107">
        <v>0</v>
      </c>
      <c r="CE47" s="107">
        <v>0</v>
      </c>
      <c r="CF47" s="107">
        <v>0</v>
      </c>
      <c r="CG47" s="107">
        <v>0</v>
      </c>
      <c r="CH47" s="107">
        <v>0</v>
      </c>
      <c r="CI47" s="107">
        <v>0</v>
      </c>
      <c r="CJ47" s="107">
        <v>0</v>
      </c>
      <c r="CK47" s="107">
        <v>20000.16</v>
      </c>
      <c r="CL47" s="107">
        <v>0</v>
      </c>
      <c r="CM47" s="107">
        <v>0</v>
      </c>
      <c r="CN47" s="107">
        <v>0</v>
      </c>
      <c r="CO47" s="107">
        <v>0</v>
      </c>
      <c r="CP47" s="107">
        <v>0</v>
      </c>
      <c r="CQ47" s="107">
        <v>0</v>
      </c>
      <c r="CR47" s="107">
        <v>0</v>
      </c>
      <c r="CS47" s="107">
        <v>0</v>
      </c>
      <c r="CT47" s="107">
        <v>0</v>
      </c>
      <c r="CU47" s="107">
        <v>0</v>
      </c>
      <c r="CV47" s="107">
        <v>0</v>
      </c>
      <c r="CW47" s="107">
        <v>0</v>
      </c>
      <c r="CX47" s="107">
        <v>0</v>
      </c>
      <c r="CY47" s="107">
        <v>0</v>
      </c>
      <c r="CZ47" s="107">
        <v>0</v>
      </c>
      <c r="DA47" s="107">
        <v>0</v>
      </c>
      <c r="DB47" s="107">
        <v>0</v>
      </c>
      <c r="DC47" s="107">
        <v>0</v>
      </c>
      <c r="DD47" s="107">
        <v>0</v>
      </c>
      <c r="DE47" s="107">
        <v>0</v>
      </c>
      <c r="DF47" s="107">
        <v>0</v>
      </c>
      <c r="DG47" s="107">
        <v>0</v>
      </c>
      <c r="DH47" s="107">
        <v>0</v>
      </c>
      <c r="DI47" s="107">
        <v>0</v>
      </c>
      <c r="DJ47" s="107">
        <v>0</v>
      </c>
      <c r="DK47" s="107">
        <v>0</v>
      </c>
      <c r="DL47" s="107">
        <v>0</v>
      </c>
      <c r="DM47" s="107">
        <v>0</v>
      </c>
      <c r="DN47" s="107">
        <v>0</v>
      </c>
      <c r="DO47" s="107">
        <v>0</v>
      </c>
      <c r="DP47" s="107">
        <v>0</v>
      </c>
      <c r="DQ47" s="107">
        <v>0</v>
      </c>
      <c r="DR47" s="107">
        <v>0</v>
      </c>
      <c r="DS47" s="107">
        <v>0</v>
      </c>
      <c r="DT47" s="107">
        <v>0</v>
      </c>
      <c r="DU47" s="107">
        <v>0</v>
      </c>
      <c r="DV47" s="107">
        <v>0</v>
      </c>
      <c r="DW47" s="107">
        <v>0</v>
      </c>
      <c r="DX47" s="107">
        <v>0</v>
      </c>
      <c r="DY47" s="107">
        <v>0</v>
      </c>
      <c r="DZ47" s="107"/>
      <c r="EA47" s="100">
        <f t="shared" si="7"/>
        <v>0</v>
      </c>
      <c r="EB47" s="100">
        <f t="shared" si="8"/>
        <v>-30000.239999999991</v>
      </c>
      <c r="EC47" s="100">
        <f t="shared" si="9"/>
        <v>-273430.98</v>
      </c>
      <c r="ED47" s="100">
        <f t="shared" si="10"/>
        <v>78133.37</v>
      </c>
      <c r="EE47" s="100">
        <f t="shared" si="11"/>
        <v>0</v>
      </c>
      <c r="EF47" s="100">
        <f t="shared" si="12"/>
        <v>0</v>
      </c>
      <c r="EG47" s="100">
        <f t="shared" si="13"/>
        <v>-78133.37</v>
      </c>
    </row>
    <row r="48" spans="1:137">
      <c r="A48" s="106" t="s">
        <v>157</v>
      </c>
      <c r="B48" s="107">
        <v>4200668.2300000004</v>
      </c>
      <c r="C48" s="107">
        <v>0</v>
      </c>
      <c r="D48" s="107">
        <v>1307523.23</v>
      </c>
      <c r="E48" s="107">
        <v>0</v>
      </c>
      <c r="F48" s="107">
        <v>41615.99</v>
      </c>
      <c r="G48" s="107">
        <v>0</v>
      </c>
      <c r="H48" s="107">
        <v>0</v>
      </c>
      <c r="I48" s="107">
        <v>0</v>
      </c>
      <c r="J48" s="107">
        <v>0</v>
      </c>
      <c r="K48" s="107">
        <v>0</v>
      </c>
      <c r="L48" s="107">
        <v>0</v>
      </c>
      <c r="M48" s="107">
        <v>0</v>
      </c>
      <c r="N48" s="107">
        <v>0</v>
      </c>
      <c r="O48" s="107">
        <v>0</v>
      </c>
      <c r="P48" s="107">
        <v>0</v>
      </c>
      <c r="Q48" s="107">
        <v>0</v>
      </c>
      <c r="R48" s="107">
        <v>0</v>
      </c>
      <c r="S48" s="107">
        <v>0</v>
      </c>
      <c r="T48" s="107">
        <v>0</v>
      </c>
      <c r="U48" s="107">
        <v>0</v>
      </c>
      <c r="V48" s="107">
        <v>0</v>
      </c>
      <c r="W48" s="107">
        <v>0</v>
      </c>
      <c r="X48" s="107">
        <v>0</v>
      </c>
      <c r="Y48" s="107">
        <v>0</v>
      </c>
      <c r="Z48" s="107">
        <v>131422.28</v>
      </c>
      <c r="AA48" s="107">
        <v>10977.4</v>
      </c>
      <c r="AB48" s="107">
        <v>43583.54</v>
      </c>
      <c r="AC48" s="107">
        <v>1070.1600000000001</v>
      </c>
      <c r="AD48" s="107">
        <v>23024.68</v>
      </c>
      <c r="AE48" s="107">
        <v>0</v>
      </c>
      <c r="AF48" s="107">
        <v>2641450.9500000002</v>
      </c>
      <c r="AG48" s="107">
        <v>46880.45</v>
      </c>
      <c r="AH48" s="107">
        <v>14309.06</v>
      </c>
      <c r="AI48" s="107">
        <v>16095.26</v>
      </c>
      <c r="AJ48" s="107">
        <v>13534.38</v>
      </c>
      <c r="AK48" s="107">
        <v>13534.38</v>
      </c>
      <c r="AL48" s="107">
        <v>13534.38</v>
      </c>
      <c r="AM48" s="107">
        <v>13534.37</v>
      </c>
      <c r="AN48" s="107">
        <v>0</v>
      </c>
      <c r="AO48" s="107">
        <v>1096.69</v>
      </c>
      <c r="AP48" s="107">
        <v>9880.7099999999991</v>
      </c>
      <c r="AQ48" s="107">
        <v>0</v>
      </c>
      <c r="AR48" s="107">
        <v>0</v>
      </c>
      <c r="AS48" s="107">
        <v>0</v>
      </c>
      <c r="AT48" s="107">
        <v>0</v>
      </c>
      <c r="AU48" s="107">
        <v>0</v>
      </c>
      <c r="AV48" s="107">
        <v>19375.14</v>
      </c>
      <c r="AW48" s="107">
        <v>7194.95</v>
      </c>
      <c r="AX48" s="107">
        <v>0</v>
      </c>
      <c r="AY48" s="107">
        <v>17013.45</v>
      </c>
      <c r="AZ48" s="107">
        <v>1070.1600000000001</v>
      </c>
      <c r="BA48" s="107">
        <v>0</v>
      </c>
      <c r="BB48" s="107">
        <v>55789.37</v>
      </c>
      <c r="BC48" s="107">
        <v>0</v>
      </c>
      <c r="BD48" s="107">
        <v>0</v>
      </c>
      <c r="BE48" s="107">
        <v>0</v>
      </c>
      <c r="BF48" s="107">
        <v>23341.78</v>
      </c>
      <c r="BG48" s="107">
        <v>2562319.7999999998</v>
      </c>
      <c r="BH48" s="107">
        <v>25451.3</v>
      </c>
      <c r="BI48" s="107">
        <v>0</v>
      </c>
      <c r="BJ48" s="107">
        <v>0</v>
      </c>
      <c r="BK48" s="107">
        <v>6391.6</v>
      </c>
      <c r="BL48" s="107">
        <v>30330.3</v>
      </c>
      <c r="BM48" s="107">
        <v>335387.28999999998</v>
      </c>
      <c r="BN48" s="107">
        <v>92986.25</v>
      </c>
      <c r="BO48" s="107">
        <v>164634.04999999999</v>
      </c>
      <c r="BP48" s="107">
        <v>88797.52</v>
      </c>
      <c r="BQ48" s="107">
        <v>92316</v>
      </c>
      <c r="BR48" s="107">
        <v>0</v>
      </c>
      <c r="BS48" s="107">
        <v>0</v>
      </c>
      <c r="BT48" s="107">
        <v>353969.41</v>
      </c>
      <c r="BU48" s="107">
        <v>58281.440000000002</v>
      </c>
      <c r="BV48" s="107">
        <v>46889.5</v>
      </c>
      <c r="BW48" s="107">
        <v>85533.98</v>
      </c>
      <c r="BX48" s="107">
        <v>9134.34</v>
      </c>
      <c r="BY48" s="107">
        <v>50433.53</v>
      </c>
      <c r="BZ48" s="107">
        <v>0</v>
      </c>
      <c r="CA48" s="107">
        <v>34569.919999999998</v>
      </c>
      <c r="CB48" s="107">
        <v>75629.070000000007</v>
      </c>
      <c r="CC48" s="107">
        <v>20718.32</v>
      </c>
      <c r="CD48" s="107">
        <v>22805.01</v>
      </c>
      <c r="CE48" s="107">
        <v>43521.2</v>
      </c>
      <c r="CF48" s="107">
        <v>0</v>
      </c>
      <c r="CG48" s="107">
        <v>1489.74</v>
      </c>
      <c r="CH48" s="107">
        <v>5423.88</v>
      </c>
      <c r="CI48" s="107">
        <v>92330</v>
      </c>
      <c r="CJ48" s="107">
        <v>5939.46</v>
      </c>
      <c r="CK48" s="107">
        <v>77152.929999999993</v>
      </c>
      <c r="CL48" s="107">
        <v>22338.400000000001</v>
      </c>
      <c r="CM48" s="107">
        <v>69608.84</v>
      </c>
      <c r="CN48" s="107">
        <v>28325.57</v>
      </c>
      <c r="CO48" s="107">
        <v>0</v>
      </c>
      <c r="CP48" s="107">
        <v>27784.82</v>
      </c>
      <c r="CQ48" s="107">
        <v>0</v>
      </c>
      <c r="CR48" s="107">
        <v>1010.73</v>
      </c>
      <c r="CS48" s="107">
        <v>35881.1</v>
      </c>
      <c r="CT48" s="107">
        <v>16665.04</v>
      </c>
      <c r="CU48" s="107">
        <v>0</v>
      </c>
      <c r="CV48" s="107">
        <v>23057.37</v>
      </c>
      <c r="CW48" s="107">
        <v>6066.76</v>
      </c>
      <c r="CX48" s="107">
        <v>10052.84</v>
      </c>
      <c r="CY48" s="107">
        <v>20636.14</v>
      </c>
      <c r="CZ48" s="107">
        <v>12919.76</v>
      </c>
      <c r="DA48" s="107">
        <v>9494.7999999999993</v>
      </c>
      <c r="DB48" s="107">
        <v>0</v>
      </c>
      <c r="DC48" s="107">
        <v>17998.259999999998</v>
      </c>
      <c r="DD48" s="107">
        <v>10488.03</v>
      </c>
      <c r="DE48" s="107">
        <v>0</v>
      </c>
      <c r="DF48" s="107">
        <v>38131.03</v>
      </c>
      <c r="DG48" s="107">
        <v>0</v>
      </c>
      <c r="DH48" s="107">
        <v>19408.41</v>
      </c>
      <c r="DI48" s="107">
        <v>6121.43</v>
      </c>
      <c r="DJ48" s="107">
        <v>0</v>
      </c>
      <c r="DK48" s="107">
        <v>17199.77</v>
      </c>
      <c r="DL48" s="107">
        <v>32607.19</v>
      </c>
      <c r="DM48" s="107">
        <v>0</v>
      </c>
      <c r="DN48" s="107">
        <v>11950.33</v>
      </c>
      <c r="DO48" s="107">
        <v>57821.07</v>
      </c>
      <c r="DP48" s="107">
        <v>12554.85</v>
      </c>
      <c r="DQ48" s="107">
        <v>38282.019999999997</v>
      </c>
      <c r="DR48" s="107">
        <v>130707.17</v>
      </c>
      <c r="DS48" s="107">
        <v>13559.7</v>
      </c>
      <c r="DT48" s="107">
        <v>7972.3</v>
      </c>
      <c r="DU48" s="107">
        <v>31170.79</v>
      </c>
      <c r="DV48" s="107">
        <v>1397</v>
      </c>
      <c r="DW48" s="107">
        <v>1782.09</v>
      </c>
      <c r="DX48" s="107">
        <v>5542.32</v>
      </c>
      <c r="DY48" s="107">
        <v>3667.83</v>
      </c>
      <c r="DZ48" s="107"/>
      <c r="EA48" s="100">
        <f t="shared" si="7"/>
        <v>0</v>
      </c>
      <c r="EB48" s="100">
        <f t="shared" si="8"/>
        <v>-2562319.8000000003</v>
      </c>
      <c r="EC48" s="100">
        <f t="shared" si="9"/>
        <v>5092087.6699999971</v>
      </c>
      <c r="ED48" s="100">
        <f t="shared" si="10"/>
        <v>131422.28</v>
      </c>
      <c r="EE48" s="100">
        <f t="shared" si="11"/>
        <v>42513.38</v>
      </c>
      <c r="EF48" s="100">
        <f t="shared" si="12"/>
        <v>10977.4</v>
      </c>
      <c r="EG48" s="100">
        <f t="shared" si="13"/>
        <v>-87838.739999999991</v>
      </c>
    </row>
    <row r="49" spans="1:137">
      <c r="A49" s="106" t="s">
        <v>158</v>
      </c>
      <c r="B49" s="107">
        <v>592497.1</v>
      </c>
      <c r="C49" s="107">
        <v>0</v>
      </c>
      <c r="D49" s="107">
        <v>0</v>
      </c>
      <c r="E49" s="107">
        <v>0</v>
      </c>
      <c r="F49" s="107">
        <v>0</v>
      </c>
      <c r="G49" s="107">
        <v>0</v>
      </c>
      <c r="H49" s="107">
        <v>0</v>
      </c>
      <c r="I49" s="107">
        <v>0</v>
      </c>
      <c r="J49" s="107">
        <v>0</v>
      </c>
      <c r="K49" s="107">
        <v>0</v>
      </c>
      <c r="L49" s="107">
        <v>0</v>
      </c>
      <c r="M49" s="107">
        <v>0</v>
      </c>
      <c r="N49" s="107">
        <v>0</v>
      </c>
      <c r="O49" s="107">
        <v>0</v>
      </c>
      <c r="P49" s="107">
        <v>0</v>
      </c>
      <c r="Q49" s="107">
        <v>96698.12</v>
      </c>
      <c r="R49" s="107">
        <v>0</v>
      </c>
      <c r="S49" s="107">
        <v>0</v>
      </c>
      <c r="T49" s="107">
        <v>0</v>
      </c>
      <c r="U49" s="107">
        <v>0</v>
      </c>
      <c r="V49" s="107">
        <v>0</v>
      </c>
      <c r="W49" s="107">
        <v>0</v>
      </c>
      <c r="X49" s="107">
        <v>0</v>
      </c>
      <c r="Y49" s="107">
        <v>0</v>
      </c>
      <c r="Z49" s="107">
        <v>217475.72</v>
      </c>
      <c r="AA49" s="107">
        <v>0</v>
      </c>
      <c r="AB49" s="107">
        <v>377.36</v>
      </c>
      <c r="AC49" s="107">
        <v>9849.06</v>
      </c>
      <c r="AD49" s="107">
        <v>0</v>
      </c>
      <c r="AE49" s="107">
        <v>0</v>
      </c>
      <c r="AF49" s="107">
        <v>268096.84000000003</v>
      </c>
      <c r="AG49" s="107">
        <v>0</v>
      </c>
      <c r="AH49" s="107">
        <v>0</v>
      </c>
      <c r="AI49" s="107">
        <v>0</v>
      </c>
      <c r="AJ49" s="107">
        <v>0</v>
      </c>
      <c r="AK49" s="107">
        <v>217475.72</v>
      </c>
      <c r="AL49" s="107">
        <v>0</v>
      </c>
      <c r="AM49" s="107">
        <v>0</v>
      </c>
      <c r="AN49" s="107">
        <v>0</v>
      </c>
      <c r="AO49" s="107">
        <v>0</v>
      </c>
      <c r="AP49" s="107">
        <v>0</v>
      </c>
      <c r="AQ49" s="107">
        <v>0</v>
      </c>
      <c r="AR49" s="107">
        <v>0</v>
      </c>
      <c r="AS49" s="107">
        <v>0</v>
      </c>
      <c r="AT49" s="107">
        <v>0</v>
      </c>
      <c r="AU49" s="107">
        <v>0</v>
      </c>
      <c r="AV49" s="107">
        <v>0</v>
      </c>
      <c r="AW49" s="107">
        <v>0</v>
      </c>
      <c r="AX49" s="107">
        <v>0</v>
      </c>
      <c r="AY49" s="107">
        <v>377.36</v>
      </c>
      <c r="AZ49" s="107">
        <v>9849.06</v>
      </c>
      <c r="BA49" s="107">
        <v>0</v>
      </c>
      <c r="BB49" s="107">
        <v>0</v>
      </c>
      <c r="BC49" s="107">
        <v>0</v>
      </c>
      <c r="BD49" s="107">
        <v>0</v>
      </c>
      <c r="BE49" s="107">
        <v>0</v>
      </c>
      <c r="BF49" s="107">
        <v>35566.04</v>
      </c>
      <c r="BG49" s="107">
        <v>232530.8</v>
      </c>
      <c r="BH49" s="107">
        <v>0</v>
      </c>
      <c r="BI49" s="107">
        <v>0</v>
      </c>
      <c r="BJ49" s="107">
        <v>0</v>
      </c>
      <c r="BK49" s="107">
        <v>0</v>
      </c>
      <c r="BL49" s="107">
        <v>0</v>
      </c>
      <c r="BM49" s="107">
        <v>0</v>
      </c>
      <c r="BN49" s="107">
        <v>0</v>
      </c>
      <c r="BO49" s="107">
        <v>0</v>
      </c>
      <c r="BP49" s="107">
        <v>0</v>
      </c>
      <c r="BQ49" s="107">
        <v>0</v>
      </c>
      <c r="BR49" s="107">
        <v>0</v>
      </c>
      <c r="BS49" s="107">
        <v>0</v>
      </c>
      <c r="BT49" s="107">
        <v>0</v>
      </c>
      <c r="BU49" s="107">
        <v>0</v>
      </c>
      <c r="BV49" s="107">
        <v>0</v>
      </c>
      <c r="BW49" s="107">
        <v>0</v>
      </c>
      <c r="BX49" s="107">
        <v>0</v>
      </c>
      <c r="BY49" s="107">
        <v>0</v>
      </c>
      <c r="BZ49" s="107">
        <v>0</v>
      </c>
      <c r="CA49" s="107">
        <v>0</v>
      </c>
      <c r="CB49" s="107">
        <v>0</v>
      </c>
      <c r="CC49" s="107">
        <v>0</v>
      </c>
      <c r="CD49" s="107">
        <v>0</v>
      </c>
      <c r="CE49" s="107">
        <v>0</v>
      </c>
      <c r="CF49" s="107">
        <v>0</v>
      </c>
      <c r="CG49" s="107">
        <v>0</v>
      </c>
      <c r="CH49" s="107">
        <v>0</v>
      </c>
      <c r="CI49" s="107">
        <v>24000</v>
      </c>
      <c r="CJ49" s="107">
        <v>0</v>
      </c>
      <c r="CK49" s="107">
        <v>0</v>
      </c>
      <c r="CL49" s="107">
        <v>0</v>
      </c>
      <c r="CM49" s="107">
        <v>0</v>
      </c>
      <c r="CN49" s="107">
        <v>0</v>
      </c>
      <c r="CO49" s="107">
        <v>0</v>
      </c>
      <c r="CP49" s="107">
        <v>0</v>
      </c>
      <c r="CQ49" s="107">
        <v>0</v>
      </c>
      <c r="CR49" s="107">
        <v>9301.8799999999992</v>
      </c>
      <c r="CS49" s="107">
        <v>0</v>
      </c>
      <c r="CT49" s="107">
        <v>0</v>
      </c>
      <c r="CU49" s="107">
        <v>0</v>
      </c>
      <c r="CV49" s="107">
        <v>0</v>
      </c>
      <c r="CW49" s="107">
        <v>0</v>
      </c>
      <c r="CX49" s="107">
        <v>0</v>
      </c>
      <c r="CY49" s="107">
        <v>23706</v>
      </c>
      <c r="CZ49" s="107">
        <v>0</v>
      </c>
      <c r="DA49" s="107">
        <v>0</v>
      </c>
      <c r="DB49" s="107">
        <v>0</v>
      </c>
      <c r="DC49" s="107">
        <v>6910.03</v>
      </c>
      <c r="DD49" s="107">
        <v>0</v>
      </c>
      <c r="DE49" s="107">
        <v>0</v>
      </c>
      <c r="DF49" s="107">
        <v>0</v>
      </c>
      <c r="DG49" s="107">
        <v>0</v>
      </c>
      <c r="DH49" s="107">
        <v>0</v>
      </c>
      <c r="DI49" s="107">
        <v>0</v>
      </c>
      <c r="DJ49" s="107">
        <v>0</v>
      </c>
      <c r="DK49" s="107">
        <v>0</v>
      </c>
      <c r="DL49" s="107">
        <v>0</v>
      </c>
      <c r="DM49" s="107">
        <v>0</v>
      </c>
      <c r="DN49" s="107">
        <v>0</v>
      </c>
      <c r="DO49" s="107">
        <v>0</v>
      </c>
      <c r="DP49" s="107">
        <v>0</v>
      </c>
      <c r="DQ49" s="107">
        <v>0</v>
      </c>
      <c r="DR49" s="107">
        <v>0</v>
      </c>
      <c r="DS49" s="107">
        <v>0</v>
      </c>
      <c r="DT49" s="107">
        <v>0</v>
      </c>
      <c r="DU49" s="107">
        <v>42000</v>
      </c>
      <c r="DV49" s="107">
        <v>39934.93</v>
      </c>
      <c r="DW49" s="107">
        <v>29533.68</v>
      </c>
      <c r="DX49" s="107">
        <v>18573.48</v>
      </c>
      <c r="DY49" s="107">
        <v>38570.800000000003</v>
      </c>
      <c r="DZ49" s="107"/>
      <c r="EA49" s="100">
        <f t="shared" si="7"/>
        <v>0</v>
      </c>
      <c r="EB49" s="100">
        <f t="shared" si="8"/>
        <v>-232530.80000000002</v>
      </c>
      <c r="EC49" s="100">
        <f t="shared" si="9"/>
        <v>372351.28</v>
      </c>
      <c r="ED49" s="100">
        <f t="shared" si="10"/>
        <v>217475.72</v>
      </c>
      <c r="EE49" s="100">
        <f t="shared" si="11"/>
        <v>-9471.6999999999989</v>
      </c>
      <c r="EF49" s="100">
        <f t="shared" si="12"/>
        <v>0</v>
      </c>
      <c r="EG49" s="100">
        <f t="shared" si="13"/>
        <v>-217098.36000000002</v>
      </c>
    </row>
    <row r="50" spans="1:137" s="94" customFormat="1">
      <c r="A50" s="108" t="s">
        <v>121</v>
      </c>
      <c r="B50" s="107">
        <v>67330898.170000002</v>
      </c>
      <c r="C50" s="107">
        <v>6014.06</v>
      </c>
      <c r="D50" s="107">
        <v>15167578.34</v>
      </c>
      <c r="E50" s="107">
        <v>257788.36</v>
      </c>
      <c r="F50" s="107">
        <v>3146226.29</v>
      </c>
      <c r="G50" s="107">
        <v>616631.91</v>
      </c>
      <c r="H50" s="107">
        <v>5270.67</v>
      </c>
      <c r="I50" s="107">
        <v>54550.16</v>
      </c>
      <c r="J50" s="107">
        <v>0</v>
      </c>
      <c r="K50" s="107">
        <v>3828.95</v>
      </c>
      <c r="L50" s="107">
        <v>320418.56</v>
      </c>
      <c r="M50" s="107">
        <v>63.67</v>
      </c>
      <c r="N50" s="107">
        <v>266806.73</v>
      </c>
      <c r="O50" s="107">
        <v>5443.42</v>
      </c>
      <c r="P50" s="107">
        <v>11480.97</v>
      </c>
      <c r="Q50" s="107">
        <v>3672971.73</v>
      </c>
      <c r="R50" s="107">
        <v>4084.35</v>
      </c>
      <c r="S50" s="107">
        <v>3757.2</v>
      </c>
      <c r="T50" s="107">
        <v>0</v>
      </c>
      <c r="U50" s="107">
        <v>0</v>
      </c>
      <c r="V50" s="107">
        <v>10.68</v>
      </c>
      <c r="W50" s="107">
        <v>0</v>
      </c>
      <c r="X50" s="107">
        <v>0</v>
      </c>
      <c r="Y50" s="107">
        <v>0</v>
      </c>
      <c r="Z50" s="107">
        <v>12240824.16</v>
      </c>
      <c r="AA50" s="107">
        <v>1554853.55</v>
      </c>
      <c r="AB50" s="107">
        <v>401996.83</v>
      </c>
      <c r="AC50" s="107">
        <v>288671.83</v>
      </c>
      <c r="AD50" s="107">
        <v>88008.54</v>
      </c>
      <c r="AE50" s="107">
        <v>0</v>
      </c>
      <c r="AF50" s="107">
        <v>29213617.210000001</v>
      </c>
      <c r="AG50" s="107">
        <v>10353798.68</v>
      </c>
      <c r="AH50" s="107">
        <v>279362.34000000003</v>
      </c>
      <c r="AI50" s="107">
        <v>954883.19</v>
      </c>
      <c r="AJ50" s="107">
        <v>97598.48</v>
      </c>
      <c r="AK50" s="107">
        <v>392298.06</v>
      </c>
      <c r="AL50" s="107">
        <v>55408.56</v>
      </c>
      <c r="AM50" s="107">
        <v>107474.85</v>
      </c>
      <c r="AN50" s="107">
        <v>973844.47</v>
      </c>
      <c r="AO50" s="107">
        <v>335844.1</v>
      </c>
      <c r="AP50" s="107">
        <v>218373.48</v>
      </c>
      <c r="AQ50" s="107">
        <v>9224.2199999999993</v>
      </c>
      <c r="AR50" s="107">
        <v>3564.39</v>
      </c>
      <c r="AS50" s="107">
        <v>11837.53</v>
      </c>
      <c r="AT50" s="107">
        <v>2165.36</v>
      </c>
      <c r="AU50" s="107">
        <v>0</v>
      </c>
      <c r="AV50" s="107">
        <v>249196.4</v>
      </c>
      <c r="AW50" s="107">
        <v>59001.52</v>
      </c>
      <c r="AX50" s="107">
        <v>19316.22</v>
      </c>
      <c r="AY50" s="107">
        <v>74482.69</v>
      </c>
      <c r="AZ50" s="107">
        <v>286987.96999999997</v>
      </c>
      <c r="BA50" s="107">
        <v>1683.86</v>
      </c>
      <c r="BB50" s="107">
        <v>617162.54</v>
      </c>
      <c r="BC50" s="107">
        <v>6236.57</v>
      </c>
      <c r="BD50" s="107">
        <v>42247.78</v>
      </c>
      <c r="BE50" s="107">
        <v>326317.19</v>
      </c>
      <c r="BF50" s="107">
        <v>2400999.62</v>
      </c>
      <c r="BG50" s="107">
        <v>25805490.649999999</v>
      </c>
      <c r="BH50" s="107">
        <v>764541.9</v>
      </c>
      <c r="BI50" s="107">
        <v>915159.81</v>
      </c>
      <c r="BJ50" s="107">
        <v>819703.67</v>
      </c>
      <c r="BK50" s="107">
        <v>588770.32999999996</v>
      </c>
      <c r="BL50" s="107">
        <v>1047115.59</v>
      </c>
      <c r="BM50" s="107">
        <v>978844.62</v>
      </c>
      <c r="BN50" s="107">
        <v>379439.39</v>
      </c>
      <c r="BO50" s="107">
        <v>941429.77</v>
      </c>
      <c r="BP50" s="107">
        <v>934153.54</v>
      </c>
      <c r="BQ50" s="107">
        <v>1012787.36</v>
      </c>
      <c r="BR50" s="107">
        <v>1424231.89</v>
      </c>
      <c r="BS50" s="107">
        <v>831451.76</v>
      </c>
      <c r="BT50" s="107">
        <v>1622312.91</v>
      </c>
      <c r="BU50" s="107">
        <v>593628.06999999995</v>
      </c>
      <c r="BV50" s="107">
        <v>423412.92</v>
      </c>
      <c r="BW50" s="107">
        <v>242581.01</v>
      </c>
      <c r="BX50" s="107">
        <v>353032.01</v>
      </c>
      <c r="BY50" s="107">
        <v>575745.48</v>
      </c>
      <c r="BZ50" s="107">
        <v>309049.59000000003</v>
      </c>
      <c r="CA50" s="107">
        <v>337524.91</v>
      </c>
      <c r="CB50" s="107">
        <v>351345.87</v>
      </c>
      <c r="CC50" s="107">
        <v>550593.86</v>
      </c>
      <c r="CD50" s="107">
        <v>269731.51</v>
      </c>
      <c r="CE50" s="107">
        <v>195234.24</v>
      </c>
      <c r="CF50" s="107">
        <v>158857.60000000001</v>
      </c>
      <c r="CG50" s="107">
        <v>198383.2</v>
      </c>
      <c r="CH50" s="107">
        <v>111116.92</v>
      </c>
      <c r="CI50" s="107">
        <v>313571.74</v>
      </c>
      <c r="CJ50" s="107">
        <v>161701.12</v>
      </c>
      <c r="CK50" s="107">
        <v>397096.03</v>
      </c>
      <c r="CL50" s="107">
        <v>97172.15</v>
      </c>
      <c r="CM50" s="107">
        <v>312272.5</v>
      </c>
      <c r="CN50" s="107">
        <v>72783.89</v>
      </c>
      <c r="CO50" s="107">
        <v>75364</v>
      </c>
      <c r="CP50" s="107">
        <v>144289.85999999999</v>
      </c>
      <c r="CQ50" s="107">
        <v>845491.1</v>
      </c>
      <c r="CR50" s="107">
        <v>226402.06</v>
      </c>
      <c r="CS50" s="107">
        <v>245568.2</v>
      </c>
      <c r="CT50" s="107">
        <v>179649.12</v>
      </c>
      <c r="CU50" s="107">
        <v>180023.01</v>
      </c>
      <c r="CV50" s="107">
        <v>225588.92</v>
      </c>
      <c r="CW50" s="107">
        <v>106588.14</v>
      </c>
      <c r="CX50" s="107">
        <v>137050.23000000001</v>
      </c>
      <c r="CY50" s="107">
        <v>187702.26</v>
      </c>
      <c r="CZ50" s="107">
        <v>192032.93</v>
      </c>
      <c r="DA50" s="107">
        <v>110929.39</v>
      </c>
      <c r="DB50" s="107">
        <v>159878.59</v>
      </c>
      <c r="DC50" s="107">
        <v>159594.45000000001</v>
      </c>
      <c r="DD50" s="107">
        <v>149345.15</v>
      </c>
      <c r="DE50" s="107">
        <v>109540.16</v>
      </c>
      <c r="DF50" s="107">
        <v>135887.15</v>
      </c>
      <c r="DG50" s="107">
        <v>92384.53</v>
      </c>
      <c r="DH50" s="107">
        <v>110581.22</v>
      </c>
      <c r="DI50" s="107">
        <v>122382.58</v>
      </c>
      <c r="DJ50" s="107">
        <v>117295.94</v>
      </c>
      <c r="DK50" s="107">
        <v>177171.94</v>
      </c>
      <c r="DL50" s="107">
        <v>116150.11</v>
      </c>
      <c r="DM50" s="107">
        <v>131671.28</v>
      </c>
      <c r="DN50" s="107">
        <v>128999.39</v>
      </c>
      <c r="DO50" s="107">
        <v>337701.4</v>
      </c>
      <c r="DP50" s="107">
        <v>699576.08</v>
      </c>
      <c r="DQ50" s="107">
        <v>248185</v>
      </c>
      <c r="DR50" s="107">
        <v>475549.32</v>
      </c>
      <c r="DS50" s="107">
        <v>103762.21</v>
      </c>
      <c r="DT50" s="107">
        <v>338180.65</v>
      </c>
      <c r="DU50" s="107">
        <v>204463.18</v>
      </c>
      <c r="DV50" s="107">
        <v>102526.26</v>
      </c>
      <c r="DW50" s="107">
        <v>72479.73</v>
      </c>
      <c r="DX50" s="118">
        <v>253044.71</v>
      </c>
      <c r="DY50" s="118">
        <v>117683.24</v>
      </c>
      <c r="DZ50" s="118"/>
      <c r="EA50" s="100">
        <f t="shared" si="7"/>
        <v>0</v>
      </c>
      <c r="EB50" s="100">
        <f t="shared" si="8"/>
        <v>-25820653.510000002</v>
      </c>
      <c r="EC50" s="100">
        <f t="shared" si="9"/>
        <v>48839253.729999974</v>
      </c>
      <c r="ED50" s="100">
        <f t="shared" si="10"/>
        <v>12240824.16</v>
      </c>
      <c r="EE50" s="100">
        <f t="shared" si="11"/>
        <v>113325.00000000004</v>
      </c>
      <c r="EF50" s="100">
        <f t="shared" si="12"/>
        <v>1554853.5499999998</v>
      </c>
      <c r="EG50" s="100">
        <f t="shared" si="13"/>
        <v>-11838827.33</v>
      </c>
    </row>
    <row r="51" spans="1:137" s="95" customFormat="1">
      <c r="A51" s="109" t="s">
        <v>920</v>
      </c>
      <c r="B51" s="107">
        <v>0</v>
      </c>
      <c r="C51" s="107">
        <v>0</v>
      </c>
      <c r="D51" s="107">
        <v>0</v>
      </c>
      <c r="E51" s="107">
        <v>0</v>
      </c>
      <c r="F51" s="107">
        <v>0</v>
      </c>
      <c r="G51" s="107">
        <v>0</v>
      </c>
      <c r="H51" s="107">
        <v>0</v>
      </c>
      <c r="I51" s="107">
        <v>0</v>
      </c>
      <c r="J51" s="107">
        <v>0</v>
      </c>
      <c r="K51" s="107">
        <v>0</v>
      </c>
      <c r="L51" s="107">
        <v>0</v>
      </c>
      <c r="M51" s="107">
        <v>0</v>
      </c>
      <c r="N51" s="107">
        <v>0</v>
      </c>
      <c r="O51" s="107">
        <v>0</v>
      </c>
      <c r="P51" s="107">
        <v>0</v>
      </c>
      <c r="Q51" s="107">
        <v>0</v>
      </c>
      <c r="R51" s="107">
        <v>0</v>
      </c>
      <c r="S51" s="107">
        <v>0</v>
      </c>
      <c r="T51" s="107">
        <v>0</v>
      </c>
      <c r="U51" s="107">
        <v>0</v>
      </c>
      <c r="V51" s="107">
        <v>0</v>
      </c>
      <c r="W51" s="107">
        <v>0</v>
      </c>
      <c r="X51" s="107">
        <v>0</v>
      </c>
      <c r="Y51" s="107">
        <v>0</v>
      </c>
      <c r="Z51" s="107">
        <v>0</v>
      </c>
      <c r="AA51" s="107">
        <v>0</v>
      </c>
      <c r="AB51" s="107">
        <v>0</v>
      </c>
      <c r="AC51" s="107">
        <v>0</v>
      </c>
      <c r="AD51" s="107">
        <v>0</v>
      </c>
      <c r="AE51" s="107">
        <v>0</v>
      </c>
      <c r="AF51" s="107">
        <v>0</v>
      </c>
      <c r="AG51" s="107">
        <v>0</v>
      </c>
      <c r="AH51" s="107">
        <v>0</v>
      </c>
      <c r="AI51" s="107">
        <v>0</v>
      </c>
      <c r="AJ51" s="107">
        <v>0</v>
      </c>
      <c r="AK51" s="107">
        <v>0</v>
      </c>
      <c r="AL51" s="107">
        <v>0</v>
      </c>
      <c r="AM51" s="107">
        <v>0</v>
      </c>
      <c r="AN51" s="107">
        <v>0</v>
      </c>
      <c r="AO51" s="107">
        <v>0</v>
      </c>
      <c r="AP51" s="107">
        <v>0</v>
      </c>
      <c r="AQ51" s="107">
        <v>0</v>
      </c>
      <c r="AR51" s="107">
        <v>0</v>
      </c>
      <c r="AS51" s="107">
        <v>0</v>
      </c>
      <c r="AT51" s="107">
        <v>0</v>
      </c>
      <c r="AU51" s="107">
        <v>0</v>
      </c>
      <c r="AV51" s="107">
        <v>0</v>
      </c>
      <c r="AW51" s="107">
        <v>0</v>
      </c>
      <c r="AX51" s="107">
        <v>0</v>
      </c>
      <c r="AY51" s="107">
        <v>0</v>
      </c>
      <c r="AZ51" s="107">
        <v>0</v>
      </c>
      <c r="BA51" s="107">
        <v>0</v>
      </c>
      <c r="BB51" s="107">
        <v>0</v>
      </c>
      <c r="BC51" s="107">
        <v>0</v>
      </c>
      <c r="BD51" s="107">
        <v>0</v>
      </c>
      <c r="BE51" s="107">
        <v>0</v>
      </c>
      <c r="BF51" s="107">
        <v>0</v>
      </c>
      <c r="BG51" s="107">
        <v>0</v>
      </c>
      <c r="BH51" s="107">
        <v>0</v>
      </c>
      <c r="BI51" s="107">
        <v>0</v>
      </c>
      <c r="BJ51" s="107">
        <v>0</v>
      </c>
      <c r="BK51" s="107">
        <v>0</v>
      </c>
      <c r="BL51" s="107">
        <v>0</v>
      </c>
      <c r="BM51" s="107">
        <v>0</v>
      </c>
      <c r="BN51" s="107">
        <v>0</v>
      </c>
      <c r="BO51" s="107">
        <v>0</v>
      </c>
      <c r="BP51" s="107">
        <v>0</v>
      </c>
      <c r="BQ51" s="107">
        <v>0</v>
      </c>
      <c r="BR51" s="107">
        <v>0</v>
      </c>
      <c r="BS51" s="107">
        <v>0</v>
      </c>
      <c r="BT51" s="107">
        <v>0</v>
      </c>
      <c r="BU51" s="107">
        <v>0</v>
      </c>
      <c r="BV51" s="107">
        <v>0</v>
      </c>
      <c r="BW51" s="107">
        <v>0</v>
      </c>
      <c r="BX51" s="107">
        <v>0</v>
      </c>
      <c r="BY51" s="107">
        <v>0</v>
      </c>
      <c r="BZ51" s="107">
        <v>0</v>
      </c>
      <c r="CA51" s="107">
        <v>0</v>
      </c>
      <c r="CB51" s="107">
        <v>0</v>
      </c>
      <c r="CC51" s="107">
        <v>0</v>
      </c>
      <c r="CD51" s="107">
        <v>0</v>
      </c>
      <c r="CE51" s="107">
        <v>0</v>
      </c>
      <c r="CF51" s="107">
        <v>0</v>
      </c>
      <c r="CG51" s="107">
        <v>0</v>
      </c>
      <c r="CH51" s="107">
        <v>0</v>
      </c>
      <c r="CI51" s="107">
        <v>0</v>
      </c>
      <c r="CJ51" s="107">
        <v>0</v>
      </c>
      <c r="CK51" s="107">
        <v>0</v>
      </c>
      <c r="CL51" s="107">
        <v>0</v>
      </c>
      <c r="CM51" s="107">
        <v>0</v>
      </c>
      <c r="CN51" s="107">
        <v>0</v>
      </c>
      <c r="CO51" s="107">
        <v>0</v>
      </c>
      <c r="CP51" s="107">
        <v>0</v>
      </c>
      <c r="CQ51" s="107">
        <v>0</v>
      </c>
      <c r="CR51" s="107">
        <v>0</v>
      </c>
      <c r="CS51" s="107">
        <v>0</v>
      </c>
      <c r="CT51" s="107">
        <v>0</v>
      </c>
      <c r="CU51" s="107">
        <v>0</v>
      </c>
      <c r="CV51" s="107">
        <v>0</v>
      </c>
      <c r="CW51" s="107">
        <v>0</v>
      </c>
      <c r="CX51" s="107">
        <v>0</v>
      </c>
      <c r="CY51" s="107">
        <v>0</v>
      </c>
      <c r="CZ51" s="107">
        <v>0</v>
      </c>
      <c r="DA51" s="107">
        <v>0</v>
      </c>
      <c r="DB51" s="107">
        <v>0</v>
      </c>
      <c r="DC51" s="107">
        <v>0</v>
      </c>
      <c r="DD51" s="107">
        <v>0</v>
      </c>
      <c r="DE51" s="107">
        <v>0</v>
      </c>
      <c r="DF51" s="107">
        <v>0</v>
      </c>
      <c r="DG51" s="107">
        <v>0</v>
      </c>
      <c r="DH51" s="107">
        <v>0</v>
      </c>
      <c r="DI51" s="107">
        <v>0</v>
      </c>
      <c r="DJ51" s="107">
        <v>0</v>
      </c>
      <c r="DK51" s="107">
        <v>0</v>
      </c>
      <c r="DL51" s="107">
        <v>0</v>
      </c>
      <c r="DM51" s="107">
        <v>0</v>
      </c>
      <c r="DN51" s="107">
        <v>0</v>
      </c>
      <c r="DO51" s="107">
        <v>0</v>
      </c>
      <c r="DP51" s="107">
        <v>0</v>
      </c>
      <c r="DQ51" s="107">
        <v>0</v>
      </c>
      <c r="DR51" s="107">
        <v>0</v>
      </c>
      <c r="DS51" s="107">
        <v>0</v>
      </c>
      <c r="DT51" s="107">
        <v>0</v>
      </c>
      <c r="DU51" s="107">
        <v>0</v>
      </c>
      <c r="DV51" s="107">
        <v>0</v>
      </c>
      <c r="DW51" s="107">
        <v>0</v>
      </c>
      <c r="DX51" s="107">
        <v>0</v>
      </c>
      <c r="DY51" s="119">
        <v>0</v>
      </c>
      <c r="DZ51" s="119"/>
      <c r="EA51" s="100">
        <f t="shared" si="7"/>
        <v>0</v>
      </c>
      <c r="EB51" s="100">
        <f t="shared" si="8"/>
        <v>0</v>
      </c>
      <c r="EC51" s="100">
        <f t="shared" si="9"/>
        <v>0</v>
      </c>
      <c r="ED51" s="100">
        <f t="shared" si="10"/>
        <v>0</v>
      </c>
      <c r="EE51" s="100">
        <f t="shared" si="11"/>
        <v>0</v>
      </c>
      <c r="EF51" s="100">
        <f t="shared" si="12"/>
        <v>0</v>
      </c>
      <c r="EG51" s="100">
        <f t="shared" si="13"/>
        <v>0</v>
      </c>
    </row>
    <row r="52" spans="1:137" s="96" customFormat="1">
      <c r="A52" s="110" t="s">
        <v>2</v>
      </c>
      <c r="B52" s="107">
        <v>372203683.38999999</v>
      </c>
      <c r="C52" s="107">
        <v>9559482.4299999997</v>
      </c>
      <c r="D52" s="107">
        <v>41993462.68</v>
      </c>
      <c r="E52" s="107">
        <v>2052040.49</v>
      </c>
      <c r="F52" s="107">
        <v>7650118.7400000002</v>
      </c>
      <c r="G52" s="107">
        <v>4661841.67</v>
      </c>
      <c r="H52" s="107">
        <v>1216943.3899999999</v>
      </c>
      <c r="I52" s="107">
        <v>2323890.92</v>
      </c>
      <c r="J52" s="107">
        <v>0</v>
      </c>
      <c r="K52" s="107">
        <v>669075.19999999995</v>
      </c>
      <c r="L52" s="107">
        <v>2278619.9900000002</v>
      </c>
      <c r="M52" s="107">
        <v>2519313.7999999998</v>
      </c>
      <c r="N52" s="107">
        <v>2495783.42</v>
      </c>
      <c r="O52" s="107">
        <v>4029015.59</v>
      </c>
      <c r="P52" s="107">
        <v>3124482.83</v>
      </c>
      <c r="Q52" s="107">
        <v>11270340.039999999</v>
      </c>
      <c r="R52" s="107">
        <v>2072636.38</v>
      </c>
      <c r="S52" s="107">
        <v>750351.95</v>
      </c>
      <c r="T52" s="107">
        <v>-400.77</v>
      </c>
      <c r="U52" s="107">
        <v>7797.08</v>
      </c>
      <c r="V52" s="107">
        <v>139067.07999999999</v>
      </c>
      <c r="W52" s="107">
        <v>0</v>
      </c>
      <c r="X52" s="107">
        <v>12558.01</v>
      </c>
      <c r="Y52" s="107">
        <v>29877.14</v>
      </c>
      <c r="Z52" s="107">
        <v>24924835.93</v>
      </c>
      <c r="AA52" s="107">
        <v>46576389.840000004</v>
      </c>
      <c r="AB52" s="107">
        <v>4959525.93</v>
      </c>
      <c r="AC52" s="107">
        <v>2931184.42</v>
      </c>
      <c r="AD52" s="107">
        <v>2433922.19</v>
      </c>
      <c r="AE52" s="107">
        <v>0</v>
      </c>
      <c r="AF52" s="107">
        <v>191521527.02000001</v>
      </c>
      <c r="AG52" s="107">
        <v>12227781.630000001</v>
      </c>
      <c r="AH52" s="107">
        <v>2376603.4300000002</v>
      </c>
      <c r="AI52" s="107">
        <v>3447029.2</v>
      </c>
      <c r="AJ52" s="107">
        <v>3073528.62</v>
      </c>
      <c r="AK52" s="107">
        <v>2570631.92</v>
      </c>
      <c r="AL52" s="107">
        <v>274412.53000000003</v>
      </c>
      <c r="AM52" s="107">
        <v>954848.6</v>
      </c>
      <c r="AN52" s="107">
        <v>5886532.7400000002</v>
      </c>
      <c r="AO52" s="107">
        <v>19425218.620000001</v>
      </c>
      <c r="AP52" s="107">
        <v>7730887.0499999998</v>
      </c>
      <c r="AQ52" s="107">
        <v>5512354.9100000001</v>
      </c>
      <c r="AR52" s="107">
        <v>1919043.09</v>
      </c>
      <c r="AS52" s="107">
        <v>4919333</v>
      </c>
      <c r="AT52" s="107">
        <v>1183020.43</v>
      </c>
      <c r="AU52" s="107">
        <v>0</v>
      </c>
      <c r="AV52" s="107">
        <v>1871172.65</v>
      </c>
      <c r="AW52" s="107">
        <v>2980317</v>
      </c>
      <c r="AX52" s="107">
        <v>-4069819.1</v>
      </c>
      <c r="AY52" s="107">
        <v>4177855.38</v>
      </c>
      <c r="AZ52" s="107">
        <v>2451285.5699999998</v>
      </c>
      <c r="BA52" s="107">
        <v>479898.85</v>
      </c>
      <c r="BB52" s="107">
        <v>41430072.659999996</v>
      </c>
      <c r="BC52" s="107">
        <v>5997553.21</v>
      </c>
      <c r="BD52" s="107">
        <v>2776594.13</v>
      </c>
      <c r="BE52" s="107">
        <v>6793423.4299999997</v>
      </c>
      <c r="BF52" s="107">
        <v>9450843.5399999991</v>
      </c>
      <c r="BG52" s="107">
        <v>122138368.05</v>
      </c>
      <c r="BH52" s="107">
        <v>4966076.57</v>
      </c>
      <c r="BI52" s="107">
        <v>5158050.2699999996</v>
      </c>
      <c r="BJ52" s="107">
        <v>5666524.8499999996</v>
      </c>
      <c r="BK52" s="107">
        <v>5061318.93</v>
      </c>
      <c r="BL52" s="107">
        <v>4853589.0199999996</v>
      </c>
      <c r="BM52" s="107">
        <v>4712349.42</v>
      </c>
      <c r="BN52" s="107">
        <v>1990016.95</v>
      </c>
      <c r="BO52" s="107">
        <v>5287140.84</v>
      </c>
      <c r="BP52" s="107">
        <v>3032424.65</v>
      </c>
      <c r="BQ52" s="107">
        <v>2731282.43</v>
      </c>
      <c r="BR52" s="107">
        <v>6287551.4000000004</v>
      </c>
      <c r="BS52" s="107">
        <v>3763721.74</v>
      </c>
      <c r="BT52" s="107">
        <v>4749751.0599999996</v>
      </c>
      <c r="BU52" s="107">
        <v>2349788.7200000002</v>
      </c>
      <c r="BV52" s="107">
        <v>1973924.12</v>
      </c>
      <c r="BW52" s="107">
        <v>2109369.19</v>
      </c>
      <c r="BX52" s="107">
        <v>2086715.08</v>
      </c>
      <c r="BY52" s="107">
        <v>2592588.7999999998</v>
      </c>
      <c r="BZ52" s="107">
        <v>1526166.85</v>
      </c>
      <c r="CA52" s="107">
        <v>1539765.66</v>
      </c>
      <c r="CB52" s="107">
        <v>2053368.45</v>
      </c>
      <c r="CC52" s="107">
        <v>2568351.02</v>
      </c>
      <c r="CD52" s="107">
        <v>1265369.67</v>
      </c>
      <c r="CE52" s="107">
        <v>1068669.4099999999</v>
      </c>
      <c r="CF52" s="107">
        <v>1139627.8500000001</v>
      </c>
      <c r="CG52" s="107">
        <v>1399471.33</v>
      </c>
      <c r="CH52" s="107">
        <v>1044414.54</v>
      </c>
      <c r="CI52" s="107">
        <v>1576734.56</v>
      </c>
      <c r="CJ52" s="107">
        <v>1045247.42</v>
      </c>
      <c r="CK52" s="107">
        <v>2529502.5499999998</v>
      </c>
      <c r="CL52" s="107">
        <v>703904.84</v>
      </c>
      <c r="CM52" s="107">
        <v>1132744.81</v>
      </c>
      <c r="CN52" s="107">
        <v>448336.48</v>
      </c>
      <c r="CO52" s="107">
        <v>690444.22</v>
      </c>
      <c r="CP52" s="107">
        <v>761577.34</v>
      </c>
      <c r="CQ52" s="107">
        <v>2108956.23</v>
      </c>
      <c r="CR52" s="107">
        <v>2897023.8</v>
      </c>
      <c r="CS52" s="107">
        <v>670992.94999999995</v>
      </c>
      <c r="CT52" s="107">
        <v>668144.59</v>
      </c>
      <c r="CU52" s="107">
        <v>474991.98</v>
      </c>
      <c r="CV52" s="107">
        <v>884674.54</v>
      </c>
      <c r="CW52" s="107">
        <v>430764.57</v>
      </c>
      <c r="CX52" s="107">
        <v>727799.91</v>
      </c>
      <c r="CY52" s="107">
        <v>830752.18</v>
      </c>
      <c r="CZ52" s="107">
        <v>1044064.38</v>
      </c>
      <c r="DA52" s="107">
        <v>758845.8</v>
      </c>
      <c r="DB52" s="107">
        <v>921290.93</v>
      </c>
      <c r="DC52" s="107">
        <v>913495.57</v>
      </c>
      <c r="DD52" s="107">
        <v>938975.88</v>
      </c>
      <c r="DE52" s="107">
        <v>574414.55000000005</v>
      </c>
      <c r="DF52" s="107">
        <v>884541</v>
      </c>
      <c r="DG52" s="107">
        <v>602459.18999999994</v>
      </c>
      <c r="DH52" s="107">
        <v>630372.71</v>
      </c>
      <c r="DI52" s="107">
        <v>694522.17</v>
      </c>
      <c r="DJ52" s="107">
        <v>550691.43000000005</v>
      </c>
      <c r="DK52" s="107">
        <v>564311.07999999996</v>
      </c>
      <c r="DL52" s="107">
        <v>1057831.03</v>
      </c>
      <c r="DM52" s="107">
        <v>535409.06999999995</v>
      </c>
      <c r="DN52" s="107">
        <v>780890.92</v>
      </c>
      <c r="DO52" s="107">
        <v>1079213.54</v>
      </c>
      <c r="DP52" s="107">
        <v>1948722.76</v>
      </c>
      <c r="DQ52" s="107">
        <v>1170516.3700000001</v>
      </c>
      <c r="DR52" s="107">
        <v>1096873.8799999999</v>
      </c>
      <c r="DS52" s="107">
        <v>606532.74</v>
      </c>
      <c r="DT52" s="107">
        <v>1500040.62</v>
      </c>
      <c r="DU52" s="107">
        <v>869824.68</v>
      </c>
      <c r="DV52" s="107">
        <v>184751.28</v>
      </c>
      <c r="DW52" s="107">
        <v>153146.78</v>
      </c>
      <c r="DX52" s="118">
        <v>308907.27</v>
      </c>
      <c r="DY52" s="98">
        <v>207740.63</v>
      </c>
      <c r="DZ52" s="98"/>
      <c r="EA52" s="100">
        <f t="shared" si="7"/>
        <v>0</v>
      </c>
      <c r="EB52" s="100">
        <f t="shared" si="8"/>
        <v>-125073040.05000001</v>
      </c>
      <c r="EC52" s="100">
        <f t="shared" si="9"/>
        <v>234309244.66000003</v>
      </c>
      <c r="ED52" s="100">
        <f t="shared" si="10"/>
        <v>24912277.920000006</v>
      </c>
      <c r="EE52" s="100">
        <f t="shared" si="11"/>
        <v>2028341.5099999998</v>
      </c>
      <c r="EF52" s="100">
        <f t="shared" si="12"/>
        <v>46546512.700000003</v>
      </c>
      <c r="EG52" s="100">
        <f t="shared" si="13"/>
        <v>-19965310</v>
      </c>
    </row>
    <row r="53" spans="1:137" ht="11.25" customHeight="1">
      <c r="AF53" s="113"/>
      <c r="AG53" s="113"/>
      <c r="AH53" s="113"/>
      <c r="AI53" s="113"/>
      <c r="AJ53" s="113"/>
      <c r="AK53" s="113"/>
      <c r="AL53" s="114"/>
      <c r="EA53" s="100">
        <f t="shared" si="7"/>
        <v>0</v>
      </c>
      <c r="EB53" s="100">
        <f t="shared" si="8"/>
        <v>0</v>
      </c>
      <c r="EC53" s="100">
        <f t="shared" si="9"/>
        <v>0</v>
      </c>
      <c r="ED53" s="100">
        <f t="shared" si="10"/>
        <v>0</v>
      </c>
      <c r="EE53" s="100">
        <f t="shared" si="11"/>
        <v>0</v>
      </c>
      <c r="EF53" s="100">
        <f t="shared" si="12"/>
        <v>0</v>
      </c>
      <c r="EG53" s="100">
        <f t="shared" si="13"/>
        <v>0</v>
      </c>
    </row>
    <row r="54" spans="1:137">
      <c r="AF54" s="107"/>
      <c r="AG54" s="107"/>
      <c r="AH54" s="107"/>
      <c r="AI54" s="107"/>
      <c r="AJ54" s="107"/>
      <c r="AK54" s="107"/>
      <c r="AL54" s="114"/>
      <c r="EA54" s="100">
        <f t="shared" si="7"/>
        <v>0</v>
      </c>
      <c r="EB54" s="100">
        <f t="shared" si="8"/>
        <v>0</v>
      </c>
      <c r="EC54" s="100">
        <f t="shared" si="9"/>
        <v>0</v>
      </c>
      <c r="ED54" s="100">
        <f t="shared" si="10"/>
        <v>0</v>
      </c>
      <c r="EE54" s="100">
        <f t="shared" si="11"/>
        <v>0</v>
      </c>
      <c r="EF54" s="100">
        <f t="shared" si="12"/>
        <v>0</v>
      </c>
      <c r="EG54" s="100">
        <f t="shared" si="13"/>
        <v>0</v>
      </c>
    </row>
    <row r="55" spans="1:137" ht="10.5" customHeight="1">
      <c r="B55" s="99" t="s">
        <v>921</v>
      </c>
      <c r="AF55" s="100" t="s">
        <v>5</v>
      </c>
      <c r="EA55" s="100" t="e">
        <f t="shared" si="7"/>
        <v>#VALUE!</v>
      </c>
      <c r="EB55" s="100" t="e">
        <f t="shared" si="8"/>
        <v>#VALUE!</v>
      </c>
      <c r="EC55" s="100">
        <f t="shared" si="9"/>
        <v>0</v>
      </c>
      <c r="ED55" s="100">
        <f t="shared" si="10"/>
        <v>0</v>
      </c>
      <c r="EE55" s="100">
        <f t="shared" si="11"/>
        <v>0</v>
      </c>
      <c r="EF55" s="100">
        <f t="shared" si="12"/>
        <v>0</v>
      </c>
      <c r="EG55" s="100">
        <f t="shared" si="13"/>
        <v>0</v>
      </c>
    </row>
    <row r="56" spans="1:137" ht="24">
      <c r="A56" s="102"/>
      <c r="B56" s="103" t="str">
        <f>B2</f>
        <v>母公司合并</v>
      </c>
      <c r="C56" s="103" t="str">
        <f t="shared" ref="C56:BM56" si="14">C2</f>
        <v>公司领导</v>
      </c>
      <c r="D56" s="103" t="str">
        <f t="shared" si="14"/>
        <v>财富证券</v>
      </c>
      <c r="E56" s="103" t="str">
        <f t="shared" si="14"/>
        <v>董事会办公室</v>
      </c>
      <c r="F56" s="103" t="str">
        <f t="shared" si="14"/>
        <v>办公室</v>
      </c>
      <c r="G56" s="103" t="str">
        <f t="shared" si="14"/>
        <v>财务管理部</v>
      </c>
      <c r="H56" s="103" t="str">
        <f t="shared" si="14"/>
        <v>资金运营部</v>
      </c>
      <c r="I56" s="103" t="str">
        <f t="shared" si="14"/>
        <v>人力资源部</v>
      </c>
      <c r="J56" s="103" t="str">
        <f t="shared" si="14"/>
        <v>北京办事处</v>
      </c>
      <c r="K56" s="103" t="str">
        <f t="shared" si="14"/>
        <v>党群办</v>
      </c>
      <c r="L56" s="103" t="str">
        <f t="shared" si="14"/>
        <v>合规法务部</v>
      </c>
      <c r="M56" s="103" t="str">
        <f t="shared" si="14"/>
        <v>风险管理部</v>
      </c>
      <c r="N56" s="103" t="str">
        <f t="shared" si="14"/>
        <v>稽核审计部</v>
      </c>
      <c r="O56" s="103" t="str">
        <f t="shared" si="14"/>
        <v>研究发展中心</v>
      </c>
      <c r="P56" s="103" t="str">
        <f t="shared" si="14"/>
        <v>结算管理部</v>
      </c>
      <c r="Q56" s="103" t="str">
        <f t="shared" si="14"/>
        <v>信息技术中心</v>
      </c>
      <c r="R56" s="103" t="str">
        <f t="shared" si="14"/>
        <v>资产托管部</v>
      </c>
      <c r="S56" s="103" t="str">
        <f t="shared" si="14"/>
        <v>培训学院</v>
      </c>
      <c r="T56" s="103" t="str">
        <f t="shared" si="14"/>
        <v>外派人员</v>
      </c>
      <c r="U56" s="103" t="str">
        <f t="shared" si="14"/>
        <v>监事会</v>
      </c>
      <c r="V56" s="103" t="str">
        <f t="shared" si="14"/>
        <v>纪检监察室</v>
      </c>
      <c r="W56" s="103" t="str">
        <f t="shared" si="14"/>
        <v>基金服务部</v>
      </c>
      <c r="X56" s="103" t="str">
        <f t="shared" si="14"/>
        <v>内核管理部</v>
      </c>
      <c r="Y56" s="103" t="str">
        <f t="shared" si="14"/>
        <v>总部交易</v>
      </c>
      <c r="Z56" s="103" t="str">
        <f t="shared" si="14"/>
        <v>深圳分公司</v>
      </c>
      <c r="AA56" s="103" t="str">
        <f t="shared" si="14"/>
        <v>投资银行总部</v>
      </c>
      <c r="AB56" s="103" t="str">
        <f t="shared" si="14"/>
        <v>资管业务</v>
      </c>
      <c r="AC56" s="103" t="str">
        <f t="shared" si="14"/>
        <v>浙江分公司</v>
      </c>
      <c r="AD56" s="103" t="str">
        <f t="shared" si="14"/>
        <v>广东分公司</v>
      </c>
      <c r="AE56" s="103" t="str">
        <f t="shared" si="14"/>
        <v>母公司抵消</v>
      </c>
      <c r="AF56" s="103" t="str">
        <f t="shared" si="14"/>
        <v>经纪业务</v>
      </c>
      <c r="AG56" s="103" t="str">
        <f t="shared" si="14"/>
        <v>深圳管理总部</v>
      </c>
      <c r="AH56" s="103" t="str">
        <f t="shared" si="14"/>
        <v>固定收益投资部</v>
      </c>
      <c r="AI56" s="103" t="str">
        <f t="shared" si="14"/>
        <v>固定收益市场部</v>
      </c>
      <c r="AJ56" s="103" t="str">
        <f t="shared" si="14"/>
        <v>证券投资部</v>
      </c>
      <c r="AK56" s="103" t="str">
        <f t="shared" si="14"/>
        <v>金融衍生品部</v>
      </c>
      <c r="AL56" s="103" t="str">
        <f t="shared" si="14"/>
        <v>做市业务部</v>
      </c>
      <c r="AM56" s="103" t="str">
        <f t="shared" si="14"/>
        <v>投顾业务部</v>
      </c>
      <c r="AN56" s="103" t="str">
        <f t="shared" si="14"/>
        <v>投资银行管理部</v>
      </c>
      <c r="AO56" s="103" t="str">
        <f t="shared" si="14"/>
        <v>投资银行一部</v>
      </c>
      <c r="AP56" s="103" t="str">
        <f t="shared" si="14"/>
        <v>投资银行二部</v>
      </c>
      <c r="AQ56" s="103" t="str">
        <f t="shared" si="14"/>
        <v>投资银行三部</v>
      </c>
      <c r="AR56" s="103" t="str">
        <f t="shared" si="14"/>
        <v>投资银行四部</v>
      </c>
      <c r="AS56" s="103" t="str">
        <f t="shared" si="14"/>
        <v>投资银行北京一部</v>
      </c>
      <c r="AT56" s="103" t="str">
        <f t="shared" si="14"/>
        <v>投资银行北京二部</v>
      </c>
      <c r="AU56" s="103" t="str">
        <f t="shared" si="14"/>
        <v>投资银行深圳一部</v>
      </c>
      <c r="AV56" s="103" t="str">
        <f t="shared" si="14"/>
        <v>量化产品投资部</v>
      </c>
      <c r="AW56" s="103" t="str">
        <f t="shared" si="14"/>
        <v>资产管理部</v>
      </c>
      <c r="AX56" s="103" t="str">
        <f t="shared" si="14"/>
        <v>权益产品投资部</v>
      </c>
      <c r="AY56" s="103" t="str">
        <f t="shared" si="14"/>
        <v>固收产品投资部</v>
      </c>
      <c r="AZ56" s="103" t="str">
        <f t="shared" si="14"/>
        <v>浙江管理总部</v>
      </c>
      <c r="BA56" s="103" t="str">
        <f t="shared" si="14"/>
        <v>综合业务部</v>
      </c>
      <c r="BB56" s="103" t="str">
        <f t="shared" si="14"/>
        <v>零售业务部</v>
      </c>
      <c r="BC56" s="103" t="str">
        <f t="shared" si="14"/>
        <v>财富管理部</v>
      </c>
      <c r="BD56" s="103" t="str">
        <f t="shared" si="14"/>
        <v>机构业务部</v>
      </c>
      <c r="BE56" s="103" t="str">
        <f t="shared" si="14"/>
        <v>运营支持部</v>
      </c>
      <c r="BF56" s="103" t="str">
        <f t="shared" si="14"/>
        <v>零售与网络金融部</v>
      </c>
      <c r="BG56" s="103" t="str">
        <f t="shared" si="14"/>
        <v>证券营业部</v>
      </c>
      <c r="BH56" s="103" t="str">
        <f t="shared" si="14"/>
        <v>长沙曙光营业部</v>
      </c>
      <c r="BI56" s="103" t="str">
        <f t="shared" si="14"/>
        <v>长沙韶北营业部</v>
      </c>
      <c r="BJ56" s="103" t="str">
        <f t="shared" si="14"/>
        <v>长沙芙蓉营业部</v>
      </c>
      <c r="BK56" s="103" t="str">
        <f t="shared" si="14"/>
        <v>长沙八一营业部</v>
      </c>
      <c r="BL56" s="103" t="str">
        <f t="shared" si="14"/>
        <v>湘潭韶中营业部</v>
      </c>
      <c r="BM56" s="103" t="str">
        <f t="shared" si="14"/>
        <v>邵阳营业部</v>
      </c>
      <c r="BN56" s="103" t="str">
        <f t="shared" ref="BN56:DY56" si="15">BN2</f>
        <v>武冈营业部</v>
      </c>
      <c r="BO56" s="103" t="str">
        <f t="shared" si="15"/>
        <v>郴州营业部</v>
      </c>
      <c r="BP56" s="103" t="str">
        <f t="shared" si="15"/>
        <v>北京中关村营业部</v>
      </c>
      <c r="BQ56" s="103" t="str">
        <f t="shared" si="15"/>
        <v>北京德胜门营业部</v>
      </c>
      <c r="BR56" s="103" t="str">
        <f t="shared" si="15"/>
        <v>天津营业部</v>
      </c>
      <c r="BS56" s="103" t="str">
        <f t="shared" si="15"/>
        <v>温州营业部</v>
      </c>
      <c r="BT56" s="103" t="str">
        <f t="shared" si="15"/>
        <v>深圳宝安南路营业部</v>
      </c>
      <c r="BU56" s="103" t="str">
        <f t="shared" si="15"/>
        <v>深圳深南营业部</v>
      </c>
      <c r="BV56" s="103" t="str">
        <f t="shared" si="15"/>
        <v>吉首营业部</v>
      </c>
      <c r="BW56" s="103" t="str">
        <f t="shared" si="15"/>
        <v>张家界营业部</v>
      </c>
      <c r="BX56" s="103" t="str">
        <f t="shared" si="15"/>
        <v>衡阳营业部</v>
      </c>
      <c r="BY56" s="103" t="str">
        <f t="shared" si="15"/>
        <v>株洲营业部</v>
      </c>
      <c r="BZ56" s="103" t="str">
        <f t="shared" si="15"/>
        <v>怀化营业部</v>
      </c>
      <c r="CA56" s="103" t="str">
        <f t="shared" si="15"/>
        <v>娄底营业部</v>
      </c>
      <c r="CB56" s="103" t="str">
        <f t="shared" si="15"/>
        <v>常德营业部</v>
      </c>
      <c r="CC56" s="103" t="str">
        <f t="shared" si="15"/>
        <v>湘潭芙蓉营业部</v>
      </c>
      <c r="CD56" s="103" t="str">
        <f t="shared" si="15"/>
        <v>长沙观沙路营业部</v>
      </c>
      <c r="CE56" s="103" t="str">
        <f t="shared" si="15"/>
        <v>益阳营业部</v>
      </c>
      <c r="CF56" s="103" t="str">
        <f t="shared" si="15"/>
        <v>岳阳营业部</v>
      </c>
      <c r="CG56" s="103" t="str">
        <f t="shared" si="15"/>
        <v>星沙营业部</v>
      </c>
      <c r="CH56" s="103" t="str">
        <f t="shared" si="15"/>
        <v>湘乡营业部</v>
      </c>
      <c r="CI56" s="103" t="str">
        <f t="shared" si="15"/>
        <v>永州营业部</v>
      </c>
      <c r="CJ56" s="103" t="str">
        <f t="shared" si="15"/>
        <v>邵东营业部</v>
      </c>
      <c r="CK56" s="103" t="str">
        <f t="shared" si="15"/>
        <v>长沙总部营业部</v>
      </c>
      <c r="CL56" s="103" t="str">
        <f t="shared" si="15"/>
        <v>浏阳营业部</v>
      </c>
      <c r="CM56" s="103" t="str">
        <f t="shared" si="15"/>
        <v>宁乡营业部</v>
      </c>
      <c r="CN56" s="103" t="str">
        <f t="shared" si="15"/>
        <v>临武营业部</v>
      </c>
      <c r="CO56" s="103" t="str">
        <f t="shared" si="15"/>
        <v>隆回营业部</v>
      </c>
      <c r="CP56" s="103" t="str">
        <f t="shared" si="15"/>
        <v>长沙万芙营业部</v>
      </c>
      <c r="CQ56" s="103" t="str">
        <f t="shared" si="15"/>
        <v>上海营业部</v>
      </c>
      <c r="CR56" s="103" t="str">
        <f t="shared" si="15"/>
        <v>杭州营业部</v>
      </c>
      <c r="CS56" s="103" t="str">
        <f t="shared" si="15"/>
        <v>北京东三环营业部</v>
      </c>
      <c r="CT56" s="103" t="str">
        <f t="shared" si="15"/>
        <v>广州营业部</v>
      </c>
      <c r="CU56" s="103" t="str">
        <f t="shared" si="15"/>
        <v>中山营业部</v>
      </c>
      <c r="CV56" s="103" t="str">
        <f t="shared" si="15"/>
        <v>南京营业部</v>
      </c>
      <c r="CW56" s="103" t="str">
        <f t="shared" si="15"/>
        <v>福州营业部</v>
      </c>
      <c r="CX56" s="103" t="str">
        <f t="shared" si="15"/>
        <v>武汉营业部</v>
      </c>
      <c r="CY56" s="103" t="str">
        <f t="shared" si="15"/>
        <v>成都营业部</v>
      </c>
      <c r="CZ56" s="103" t="str">
        <f t="shared" si="15"/>
        <v>郑州营业部</v>
      </c>
      <c r="DA56" s="103" t="str">
        <f t="shared" si="15"/>
        <v>青岛营业部</v>
      </c>
      <c r="DB56" s="103" t="str">
        <f t="shared" si="15"/>
        <v>沈阳营业部</v>
      </c>
      <c r="DC56" s="103" t="str">
        <f t="shared" si="15"/>
        <v>重庆营业部</v>
      </c>
      <c r="DD56" s="103" t="str">
        <f t="shared" si="15"/>
        <v>西安营业部</v>
      </c>
      <c r="DE56" s="103" t="str">
        <f t="shared" si="15"/>
        <v>南宁营业部</v>
      </c>
      <c r="DF56" s="103" t="str">
        <f t="shared" si="15"/>
        <v>哈尔滨营业部</v>
      </c>
      <c r="DG56" s="103" t="str">
        <f t="shared" si="15"/>
        <v>合肥营业部</v>
      </c>
      <c r="DH56" s="103" t="str">
        <f t="shared" si="15"/>
        <v>石家庄营业部</v>
      </c>
      <c r="DI56" s="103" t="str">
        <f t="shared" si="15"/>
        <v>南昌营业部</v>
      </c>
      <c r="DJ56" s="103" t="str">
        <f t="shared" si="15"/>
        <v>昆明营业部</v>
      </c>
      <c r="DK56" s="103" t="str">
        <f t="shared" si="15"/>
        <v>兰州营业部</v>
      </c>
      <c r="DL56" s="103" t="str">
        <f t="shared" si="15"/>
        <v>长春营业部</v>
      </c>
      <c r="DM56" s="103" t="str">
        <f t="shared" si="15"/>
        <v>贵阳营业部</v>
      </c>
      <c r="DN56" s="103" t="str">
        <f t="shared" si="15"/>
        <v>太原营业部</v>
      </c>
      <c r="DO56" s="103" t="str">
        <f t="shared" si="15"/>
        <v>台州营业部</v>
      </c>
      <c r="DP56" s="103" t="str">
        <f t="shared" si="15"/>
        <v>深圳彩田营业部</v>
      </c>
      <c r="DQ56" s="103" t="str">
        <f t="shared" si="15"/>
        <v>嘉兴营业部</v>
      </c>
      <c r="DR56" s="103" t="str">
        <f t="shared" si="15"/>
        <v>东莞营业部</v>
      </c>
      <c r="DS56" s="103" t="str">
        <f t="shared" si="15"/>
        <v>台州三门营业部</v>
      </c>
      <c r="DT56" s="103" t="str">
        <f t="shared" si="15"/>
        <v>杭州绍兴路营业部</v>
      </c>
      <c r="DU56" s="103" t="str">
        <f t="shared" si="15"/>
        <v>浙江长兴营业部</v>
      </c>
      <c r="DV56" s="103" t="str">
        <f t="shared" si="15"/>
        <v>温州苍南营业部</v>
      </c>
      <c r="DW56" s="103" t="str">
        <f t="shared" si="15"/>
        <v>天津武清营业部</v>
      </c>
      <c r="DX56" s="103" t="str">
        <f t="shared" si="15"/>
        <v>深圳嘉宾路营业部</v>
      </c>
      <c r="DY56" s="103" t="str">
        <f t="shared" si="15"/>
        <v>福建莆田营业部</v>
      </c>
      <c r="EA56" s="100" t="e">
        <f t="shared" si="7"/>
        <v>#VALUE!</v>
      </c>
      <c r="EB56" s="100" t="e">
        <f t="shared" si="8"/>
        <v>#VALUE!</v>
      </c>
      <c r="EC56" s="100" t="e">
        <f t="shared" si="9"/>
        <v>#VALUE!</v>
      </c>
      <c r="ED56" s="100" t="e">
        <f t="shared" si="10"/>
        <v>#VALUE!</v>
      </c>
      <c r="EE56" s="100" t="e">
        <f t="shared" si="11"/>
        <v>#VALUE!</v>
      </c>
      <c r="EF56" s="100" t="e">
        <f t="shared" si="12"/>
        <v>#VALUE!</v>
      </c>
      <c r="EG56" s="100" t="e">
        <f t="shared" si="13"/>
        <v>#VALUE!</v>
      </c>
    </row>
    <row r="57" spans="1:137">
      <c r="A57" s="106" t="s">
        <v>111</v>
      </c>
      <c r="B57" s="107">
        <v>15841488.26</v>
      </c>
      <c r="C57" s="107">
        <v>893487.68</v>
      </c>
      <c r="D57" s="107">
        <v>0</v>
      </c>
      <c r="E57" s="107">
        <v>78596.149999999994</v>
      </c>
      <c r="F57" s="107">
        <v>265172</v>
      </c>
      <c r="G57" s="107">
        <v>333636</v>
      </c>
      <c r="H57" s="107">
        <v>95347</v>
      </c>
      <c r="I57" s="107">
        <v>192794</v>
      </c>
      <c r="J57" s="107">
        <v>0</v>
      </c>
      <c r="K57" s="107">
        <v>47807</v>
      </c>
      <c r="L57" s="107">
        <v>167208</v>
      </c>
      <c r="M57" s="107">
        <v>207532.17</v>
      </c>
      <c r="N57" s="107">
        <v>173335</v>
      </c>
      <c r="O57" s="107">
        <v>322460.40999999997</v>
      </c>
      <c r="P57" s="107">
        <v>263882</v>
      </c>
      <c r="Q57" s="107">
        <v>568083</v>
      </c>
      <c r="R57" s="107">
        <v>191529.85</v>
      </c>
      <c r="S57" s="107">
        <v>64974.33</v>
      </c>
      <c r="T57" s="107">
        <v>0</v>
      </c>
      <c r="U57" s="107">
        <v>0</v>
      </c>
      <c r="V57" s="107">
        <v>16400</v>
      </c>
      <c r="W57" s="107">
        <v>0</v>
      </c>
      <c r="X57" s="107">
        <v>0</v>
      </c>
      <c r="Y57" s="107">
        <v>0</v>
      </c>
      <c r="Z57" s="107">
        <v>1068953.93</v>
      </c>
      <c r="AA57" s="107">
        <v>2212317.88</v>
      </c>
      <c r="AB57" s="107">
        <v>670449.06000000006</v>
      </c>
      <c r="AC57" s="107">
        <v>226742</v>
      </c>
      <c r="AD57" s="107">
        <v>190434</v>
      </c>
      <c r="AE57" s="107">
        <v>0</v>
      </c>
      <c r="AF57" s="107">
        <v>7590346.7999999998</v>
      </c>
      <c r="AG57" s="107">
        <v>136827.32999999999</v>
      </c>
      <c r="AH57" s="107">
        <v>98740</v>
      </c>
      <c r="AI57" s="107">
        <v>128853.33</v>
      </c>
      <c r="AJ57" s="107">
        <v>317444</v>
      </c>
      <c r="AK57" s="107">
        <v>162624</v>
      </c>
      <c r="AL57" s="107">
        <v>154910</v>
      </c>
      <c r="AM57" s="107">
        <v>69555.27</v>
      </c>
      <c r="AN57" s="107">
        <v>342159.07</v>
      </c>
      <c r="AO57" s="107">
        <v>554602.23999999999</v>
      </c>
      <c r="AP57" s="107">
        <v>640896</v>
      </c>
      <c r="AQ57" s="107">
        <v>267616</v>
      </c>
      <c r="AR57" s="107">
        <v>106354</v>
      </c>
      <c r="AS57" s="107">
        <v>200390.57</v>
      </c>
      <c r="AT57" s="107">
        <v>100300</v>
      </c>
      <c r="AU57" s="107">
        <v>0</v>
      </c>
      <c r="AV57" s="107">
        <v>177318.06</v>
      </c>
      <c r="AW57" s="107">
        <v>197682</v>
      </c>
      <c r="AX57" s="107">
        <v>173240</v>
      </c>
      <c r="AY57" s="107">
        <v>122209</v>
      </c>
      <c r="AZ57" s="107">
        <v>190642</v>
      </c>
      <c r="BA57" s="107">
        <v>36100</v>
      </c>
      <c r="BB57" s="107">
        <v>339661</v>
      </c>
      <c r="BC57" s="107">
        <v>166556</v>
      </c>
      <c r="BD57" s="107">
        <v>211087</v>
      </c>
      <c r="BE57" s="107">
        <v>436812.92</v>
      </c>
      <c r="BF57" s="107">
        <v>443950.51</v>
      </c>
      <c r="BG57" s="107">
        <v>5784041.3700000001</v>
      </c>
      <c r="BH57" s="107">
        <v>243942.2</v>
      </c>
      <c r="BI57" s="107">
        <v>241165.8</v>
      </c>
      <c r="BJ57" s="107">
        <v>273590.40000000002</v>
      </c>
      <c r="BK57" s="107">
        <v>217136.43</v>
      </c>
      <c r="BL57" s="107">
        <v>212561.82</v>
      </c>
      <c r="BM57" s="107">
        <v>221601.2</v>
      </c>
      <c r="BN57" s="107">
        <v>94732.800000000003</v>
      </c>
      <c r="BO57" s="107">
        <v>240591.8</v>
      </c>
      <c r="BP57" s="107">
        <v>139811.53</v>
      </c>
      <c r="BQ57" s="107">
        <v>125085.78</v>
      </c>
      <c r="BR57" s="107">
        <v>236146.4</v>
      </c>
      <c r="BS57" s="107">
        <v>130373.7</v>
      </c>
      <c r="BT57" s="107">
        <v>191933</v>
      </c>
      <c r="BU57" s="107">
        <v>103658.8</v>
      </c>
      <c r="BV57" s="107">
        <v>89461.34</v>
      </c>
      <c r="BW57" s="107">
        <v>109004.8</v>
      </c>
      <c r="BX57" s="107">
        <v>112583.7</v>
      </c>
      <c r="BY57" s="107">
        <v>119882.3</v>
      </c>
      <c r="BZ57" s="107">
        <v>83555.3</v>
      </c>
      <c r="CA57" s="107">
        <v>76102.3</v>
      </c>
      <c r="CB57" s="107">
        <v>102947.9</v>
      </c>
      <c r="CC57" s="107">
        <v>131161.47</v>
      </c>
      <c r="CD57" s="107">
        <v>66755.600000000006</v>
      </c>
      <c r="CE57" s="107">
        <v>65433.58</v>
      </c>
      <c r="CF57" s="107">
        <v>71626.259999999995</v>
      </c>
      <c r="CG57" s="107">
        <v>64684.5</v>
      </c>
      <c r="CH57" s="107">
        <v>62130.86</v>
      </c>
      <c r="CI57" s="107">
        <v>74111.929999999993</v>
      </c>
      <c r="CJ57" s="107">
        <v>61391.5</v>
      </c>
      <c r="CK57" s="107">
        <v>113475.21</v>
      </c>
      <c r="CL57" s="107">
        <v>43840.94</v>
      </c>
      <c r="CM57" s="107">
        <v>61202.8</v>
      </c>
      <c r="CN57" s="107">
        <v>24979.79</v>
      </c>
      <c r="CO57" s="107">
        <v>37834.1</v>
      </c>
      <c r="CP57" s="107">
        <v>45036.3</v>
      </c>
      <c r="CQ57" s="107">
        <v>66813.59</v>
      </c>
      <c r="CR57" s="107">
        <v>104774.87</v>
      </c>
      <c r="CS57" s="107">
        <v>31805</v>
      </c>
      <c r="CT57" s="107">
        <v>38928.11</v>
      </c>
      <c r="CU57" s="107">
        <v>23010</v>
      </c>
      <c r="CV57" s="107">
        <v>32429.4</v>
      </c>
      <c r="CW57" s="107">
        <v>24388</v>
      </c>
      <c r="CX57" s="107">
        <v>35265.879999999997</v>
      </c>
      <c r="CY57" s="107">
        <v>42351.3</v>
      </c>
      <c r="CZ57" s="107">
        <v>59141.95</v>
      </c>
      <c r="DA57" s="107">
        <v>43147</v>
      </c>
      <c r="DB57" s="107">
        <v>44866.41</v>
      </c>
      <c r="DC57" s="107">
        <v>49823</v>
      </c>
      <c r="DD57" s="107">
        <v>53634.96</v>
      </c>
      <c r="DE57" s="107">
        <v>31601.5</v>
      </c>
      <c r="DF57" s="107">
        <v>52813.67</v>
      </c>
      <c r="DG57" s="107">
        <v>35164</v>
      </c>
      <c r="DH57" s="107">
        <v>36107</v>
      </c>
      <c r="DI57" s="107">
        <v>40048.58</v>
      </c>
      <c r="DJ57" s="107">
        <v>25266.9</v>
      </c>
      <c r="DK57" s="107">
        <v>21992.18</v>
      </c>
      <c r="DL57" s="107">
        <v>46218.73</v>
      </c>
      <c r="DM57" s="107">
        <v>30180</v>
      </c>
      <c r="DN57" s="107">
        <v>50746.5</v>
      </c>
      <c r="DO57" s="116">
        <v>21259.7</v>
      </c>
      <c r="DP57" s="116">
        <v>77807.8</v>
      </c>
      <c r="DQ57" s="116">
        <v>64986.400000000001</v>
      </c>
      <c r="DR57" s="116">
        <v>47891</v>
      </c>
      <c r="DS57" s="116">
        <v>36651.800000000003</v>
      </c>
      <c r="DT57" s="116">
        <v>64047.8</v>
      </c>
      <c r="DU57" s="116">
        <v>59073.82</v>
      </c>
      <c r="DV57" s="116">
        <v>39781.379999999997</v>
      </c>
      <c r="DW57" s="116">
        <v>19080</v>
      </c>
      <c r="DX57" s="100">
        <v>22409</v>
      </c>
      <c r="DY57" s="100">
        <v>21000</v>
      </c>
      <c r="EA57" s="100">
        <f t="shared" si="7"/>
        <v>0</v>
      </c>
      <c r="EB57" s="100">
        <f t="shared" si="8"/>
        <v>-5992279.3700000001</v>
      </c>
      <c r="EC57" s="100">
        <f t="shared" si="9"/>
        <v>11080723.230000008</v>
      </c>
      <c r="ED57" s="100">
        <f t="shared" si="10"/>
        <v>1068953.93</v>
      </c>
      <c r="EE57" s="100">
        <f t="shared" si="11"/>
        <v>443707.06000000006</v>
      </c>
      <c r="EF57" s="100">
        <f t="shared" si="12"/>
        <v>2212317.88</v>
      </c>
      <c r="EG57" s="100">
        <f t="shared" si="13"/>
        <v>-398504.86999999988</v>
      </c>
    </row>
    <row r="58" spans="1:137" s="95" customFormat="1">
      <c r="A58" s="111" t="s">
        <v>112</v>
      </c>
      <c r="B58" s="112">
        <v>168967.19</v>
      </c>
      <c r="C58" s="112">
        <v>7070</v>
      </c>
      <c r="D58" s="112">
        <v>0</v>
      </c>
      <c r="E58" s="112">
        <v>1260</v>
      </c>
      <c r="F58" s="112">
        <v>1330</v>
      </c>
      <c r="G58" s="112">
        <v>7770</v>
      </c>
      <c r="H58" s="112">
        <v>665</v>
      </c>
      <c r="I58" s="112">
        <v>4480</v>
      </c>
      <c r="J58" s="112">
        <v>0</v>
      </c>
      <c r="K58" s="112">
        <v>350</v>
      </c>
      <c r="L58" s="112">
        <v>5950</v>
      </c>
      <c r="M58" s="112">
        <v>6020</v>
      </c>
      <c r="N58" s="112">
        <v>4165</v>
      </c>
      <c r="O58" s="112">
        <v>7140.77</v>
      </c>
      <c r="P58" s="112">
        <v>3955</v>
      </c>
      <c r="Q58" s="112">
        <v>1330</v>
      </c>
      <c r="R58" s="112">
        <v>4153.68</v>
      </c>
      <c r="S58" s="112">
        <v>1575</v>
      </c>
      <c r="T58" s="112">
        <v>0</v>
      </c>
      <c r="U58" s="112">
        <v>0</v>
      </c>
      <c r="V58" s="112">
        <v>210</v>
      </c>
      <c r="W58" s="112">
        <v>0</v>
      </c>
      <c r="X58" s="107">
        <v>0</v>
      </c>
      <c r="Y58" s="112">
        <v>0</v>
      </c>
      <c r="Z58" s="112">
        <v>468.72</v>
      </c>
      <c r="AA58" s="112">
        <v>34293.19</v>
      </c>
      <c r="AB58" s="112">
        <v>13038.39</v>
      </c>
      <c r="AC58" s="112">
        <v>0</v>
      </c>
      <c r="AD58" s="112">
        <v>5600</v>
      </c>
      <c r="AE58" s="112">
        <v>0</v>
      </c>
      <c r="AF58" s="112">
        <v>58142.44</v>
      </c>
      <c r="AG58" s="112">
        <v>0</v>
      </c>
      <c r="AH58" s="112">
        <v>17.5</v>
      </c>
      <c r="AI58" s="112">
        <v>17.5</v>
      </c>
      <c r="AJ58" s="112">
        <v>1295</v>
      </c>
      <c r="AK58" s="112">
        <v>-878.78</v>
      </c>
      <c r="AL58" s="112">
        <v>0</v>
      </c>
      <c r="AM58" s="112">
        <v>17.5</v>
      </c>
      <c r="AN58" s="112">
        <v>12495</v>
      </c>
      <c r="AO58" s="112">
        <v>14070</v>
      </c>
      <c r="AP58" s="112">
        <v>3150</v>
      </c>
      <c r="AQ58" s="112">
        <v>2162.42</v>
      </c>
      <c r="AR58" s="112">
        <v>2415.77</v>
      </c>
      <c r="AS58" s="112">
        <v>0</v>
      </c>
      <c r="AT58" s="112">
        <v>0</v>
      </c>
      <c r="AU58" s="112">
        <v>0</v>
      </c>
      <c r="AV58" s="112">
        <v>1200.77</v>
      </c>
      <c r="AW58" s="112">
        <v>5697.42</v>
      </c>
      <c r="AX58" s="112">
        <v>6122.7</v>
      </c>
      <c r="AY58" s="112">
        <v>17.5</v>
      </c>
      <c r="AZ58" s="112">
        <v>0</v>
      </c>
      <c r="BA58" s="112">
        <v>0</v>
      </c>
      <c r="BB58" s="112">
        <v>8505</v>
      </c>
      <c r="BC58" s="112">
        <v>8575</v>
      </c>
      <c r="BD58" s="112">
        <v>3185</v>
      </c>
      <c r="BE58" s="112">
        <v>5290.28</v>
      </c>
      <c r="BF58" s="112">
        <v>0</v>
      </c>
      <c r="BG58" s="112">
        <v>32587.16</v>
      </c>
      <c r="BH58" s="112">
        <v>0</v>
      </c>
      <c r="BI58" s="112">
        <v>0</v>
      </c>
      <c r="BJ58" s="112">
        <v>0</v>
      </c>
      <c r="BK58" s="112">
        <v>16800</v>
      </c>
      <c r="BL58" s="112">
        <v>0</v>
      </c>
      <c r="BM58" s="112">
        <v>0</v>
      </c>
      <c r="BN58" s="112">
        <v>-360.33</v>
      </c>
      <c r="BO58" s="112">
        <v>0</v>
      </c>
      <c r="BP58" s="112">
        <v>0</v>
      </c>
      <c r="BQ58" s="112">
        <v>0</v>
      </c>
      <c r="BR58" s="112">
        <v>0</v>
      </c>
      <c r="BS58" s="112">
        <v>0</v>
      </c>
      <c r="BT58" s="112">
        <v>0</v>
      </c>
      <c r="BU58" s="112">
        <v>8400</v>
      </c>
      <c r="BV58" s="112">
        <v>-630.58000000000004</v>
      </c>
      <c r="BW58" s="112">
        <v>-515.05999999999995</v>
      </c>
      <c r="BX58" s="112">
        <v>0</v>
      </c>
      <c r="BY58" s="112">
        <v>0</v>
      </c>
      <c r="BZ58" s="112">
        <v>0</v>
      </c>
      <c r="CA58" s="112">
        <v>0</v>
      </c>
      <c r="CB58" s="112">
        <v>0</v>
      </c>
      <c r="CC58" s="112">
        <v>0</v>
      </c>
      <c r="CD58" s="112">
        <v>0</v>
      </c>
      <c r="CE58" s="112">
        <v>0</v>
      </c>
      <c r="CF58" s="112">
        <v>0</v>
      </c>
      <c r="CG58" s="112">
        <v>0</v>
      </c>
      <c r="CH58" s="112">
        <v>0</v>
      </c>
      <c r="CI58" s="112">
        <v>0</v>
      </c>
      <c r="CJ58" s="112">
        <v>0</v>
      </c>
      <c r="CK58" s="112">
        <v>1715</v>
      </c>
      <c r="CL58" s="112">
        <v>757.15</v>
      </c>
      <c r="CM58" s="112">
        <v>0</v>
      </c>
      <c r="CN58" s="112">
        <v>0</v>
      </c>
      <c r="CO58" s="112">
        <v>0</v>
      </c>
      <c r="CP58" s="112">
        <v>0</v>
      </c>
      <c r="CQ58" s="112">
        <v>0</v>
      </c>
      <c r="CR58" s="112">
        <v>-559.23</v>
      </c>
      <c r="CS58" s="112">
        <v>0</v>
      </c>
      <c r="CT58" s="112">
        <v>600.52</v>
      </c>
      <c r="CU58" s="112">
        <v>0</v>
      </c>
      <c r="CV58" s="112">
        <v>0</v>
      </c>
      <c r="CW58" s="112">
        <v>0</v>
      </c>
      <c r="CX58" s="112">
        <v>-267.44</v>
      </c>
      <c r="CY58" s="112">
        <v>0</v>
      </c>
      <c r="CZ58" s="112">
        <v>0</v>
      </c>
      <c r="DA58" s="112">
        <v>0</v>
      </c>
      <c r="DB58" s="112">
        <v>0</v>
      </c>
      <c r="DC58" s="112">
        <v>0</v>
      </c>
      <c r="DD58" s="112">
        <v>-627.77</v>
      </c>
      <c r="DE58" s="112">
        <v>0</v>
      </c>
      <c r="DF58" s="112">
        <v>538.28</v>
      </c>
      <c r="DG58" s="112">
        <v>0</v>
      </c>
      <c r="DH58" s="112">
        <v>0</v>
      </c>
      <c r="DI58" s="112">
        <v>0</v>
      </c>
      <c r="DJ58" s="112">
        <v>-1118.46</v>
      </c>
      <c r="DK58" s="112">
        <v>-415.61</v>
      </c>
      <c r="DL58" s="112">
        <v>-203.95</v>
      </c>
      <c r="DM58" s="112">
        <v>0</v>
      </c>
      <c r="DN58" s="112">
        <v>0</v>
      </c>
      <c r="DO58" s="117">
        <v>0</v>
      </c>
      <c r="DP58" s="117">
        <v>5606.26</v>
      </c>
      <c r="DQ58" s="117">
        <v>0</v>
      </c>
      <c r="DR58" s="117">
        <v>355.28</v>
      </c>
      <c r="DS58" s="117">
        <v>0</v>
      </c>
      <c r="DT58" s="117">
        <v>0</v>
      </c>
      <c r="DU58" s="117">
        <v>837.7</v>
      </c>
      <c r="DV58" s="117">
        <v>1675.4</v>
      </c>
      <c r="DW58" s="117">
        <v>0</v>
      </c>
      <c r="DX58" s="95">
        <v>0</v>
      </c>
      <c r="DY58" s="100">
        <v>0</v>
      </c>
      <c r="EA58" s="100">
        <f t="shared" si="7"/>
        <v>0</v>
      </c>
      <c r="EB58" s="100">
        <f t="shared" si="8"/>
        <v>-32587.160000000003</v>
      </c>
      <c r="EC58" s="100">
        <f t="shared" si="9"/>
        <v>65174.32</v>
      </c>
      <c r="ED58" s="100">
        <f t="shared" si="10"/>
        <v>468.72</v>
      </c>
      <c r="EE58" s="100">
        <f t="shared" si="11"/>
        <v>13038.39</v>
      </c>
      <c r="EF58" s="100">
        <f t="shared" si="12"/>
        <v>34293.189999999995</v>
      </c>
      <c r="EG58" s="100">
        <f t="shared" si="13"/>
        <v>12569.67</v>
      </c>
    </row>
    <row r="59" spans="1:137">
      <c r="A59" s="106" t="s">
        <v>113</v>
      </c>
      <c r="B59" s="107">
        <v>540676.99</v>
      </c>
      <c r="C59" s="107">
        <v>17886.55</v>
      </c>
      <c r="D59" s="107">
        <v>0</v>
      </c>
      <c r="E59" s="107">
        <v>1603.52</v>
      </c>
      <c r="F59" s="107">
        <v>5417.64</v>
      </c>
      <c r="G59" s="107">
        <v>6672.72</v>
      </c>
      <c r="H59" s="107">
        <v>1906.94</v>
      </c>
      <c r="I59" s="107">
        <v>3855.88</v>
      </c>
      <c r="J59" s="107">
        <v>0</v>
      </c>
      <c r="K59" s="107">
        <v>956.14</v>
      </c>
      <c r="L59" s="107">
        <v>3344.16</v>
      </c>
      <c r="M59" s="107">
        <v>4150.6400000000003</v>
      </c>
      <c r="N59" s="107">
        <v>3466.7</v>
      </c>
      <c r="O59" s="107">
        <v>6482.81</v>
      </c>
      <c r="P59" s="107">
        <v>5277.64</v>
      </c>
      <c r="Q59" s="107">
        <v>11722.86</v>
      </c>
      <c r="R59" s="107">
        <v>3855.8</v>
      </c>
      <c r="S59" s="107">
        <v>1299.49</v>
      </c>
      <c r="T59" s="107">
        <v>0</v>
      </c>
      <c r="U59" s="107">
        <v>0</v>
      </c>
      <c r="V59" s="107">
        <v>328</v>
      </c>
      <c r="W59" s="107">
        <v>0</v>
      </c>
      <c r="X59" s="107">
        <v>0</v>
      </c>
      <c r="Y59" s="107">
        <v>0</v>
      </c>
      <c r="Z59" s="107">
        <v>21379.09</v>
      </c>
      <c r="AA59" s="107">
        <v>217265.24</v>
      </c>
      <c r="AB59" s="107">
        <v>18912</v>
      </c>
      <c r="AC59" s="107">
        <v>4627.24</v>
      </c>
      <c r="AD59" s="107">
        <v>3875.88</v>
      </c>
      <c r="AE59" s="107">
        <v>0</v>
      </c>
      <c r="AF59" s="107">
        <v>196390.05</v>
      </c>
      <c r="AG59" s="107">
        <v>2736.55</v>
      </c>
      <c r="AH59" s="107">
        <v>1974.8</v>
      </c>
      <c r="AI59" s="107">
        <v>2577.0700000000002</v>
      </c>
      <c r="AJ59" s="107">
        <v>6348.88</v>
      </c>
      <c r="AK59" s="107">
        <v>3252.48</v>
      </c>
      <c r="AL59" s="107">
        <v>3098.2</v>
      </c>
      <c r="AM59" s="107">
        <v>1391.11</v>
      </c>
      <c r="AN59" s="107">
        <v>6843.18</v>
      </c>
      <c r="AO59" s="107">
        <v>183632.53</v>
      </c>
      <c r="AP59" s="107">
        <v>13251.52</v>
      </c>
      <c r="AQ59" s="107">
        <v>5352.32</v>
      </c>
      <c r="AR59" s="107">
        <v>2171.88</v>
      </c>
      <c r="AS59" s="107">
        <v>4007.81</v>
      </c>
      <c r="AT59" s="107">
        <v>2006</v>
      </c>
      <c r="AU59" s="107">
        <v>0</v>
      </c>
      <c r="AV59" s="107">
        <v>3610.18</v>
      </c>
      <c r="AW59" s="107">
        <v>3953.64</v>
      </c>
      <c r="AX59" s="107">
        <v>3464.8</v>
      </c>
      <c r="AY59" s="107">
        <v>7883.38</v>
      </c>
      <c r="AZ59" s="107">
        <v>3888.44</v>
      </c>
      <c r="BA59" s="107">
        <v>738.8</v>
      </c>
      <c r="BB59" s="107">
        <v>6809.22</v>
      </c>
      <c r="BC59" s="107">
        <v>3331.12</v>
      </c>
      <c r="BD59" s="107">
        <v>4230.1400000000003</v>
      </c>
      <c r="BE59" s="107">
        <v>9038.66</v>
      </c>
      <c r="BF59" s="107">
        <v>9577.81</v>
      </c>
      <c r="BG59" s="107">
        <v>159229.94</v>
      </c>
      <c r="BH59" s="107">
        <v>7067.78</v>
      </c>
      <c r="BI59" s="107">
        <v>7456.38</v>
      </c>
      <c r="BJ59" s="107">
        <v>8654.7900000000009</v>
      </c>
      <c r="BK59" s="107">
        <v>5992.54</v>
      </c>
      <c r="BL59" s="107">
        <v>6488.03</v>
      </c>
      <c r="BM59" s="107">
        <v>6414.59</v>
      </c>
      <c r="BN59" s="107">
        <v>2753.6</v>
      </c>
      <c r="BO59" s="107">
        <v>7126.44</v>
      </c>
      <c r="BP59" s="107">
        <v>3374.4</v>
      </c>
      <c r="BQ59" s="107">
        <v>2906.17</v>
      </c>
      <c r="BR59" s="107">
        <v>5924.69</v>
      </c>
      <c r="BS59" s="107">
        <v>3867.6</v>
      </c>
      <c r="BT59" s="107">
        <v>4921.9799999999996</v>
      </c>
      <c r="BU59" s="107">
        <v>2490.71</v>
      </c>
      <c r="BV59" s="107">
        <v>2272.37</v>
      </c>
      <c r="BW59" s="107">
        <v>3630.42</v>
      </c>
      <c r="BX59" s="107">
        <v>3086.88</v>
      </c>
      <c r="BY59" s="107">
        <v>3477.42</v>
      </c>
      <c r="BZ59" s="107">
        <v>2113.27</v>
      </c>
      <c r="CA59" s="107">
        <v>1751.33</v>
      </c>
      <c r="CB59" s="107">
        <v>2827.98</v>
      </c>
      <c r="CC59" s="107">
        <v>3734.7</v>
      </c>
      <c r="CD59" s="107">
        <v>1559.85</v>
      </c>
      <c r="CE59" s="107">
        <v>1538.36</v>
      </c>
      <c r="CF59" s="107">
        <v>1748.98</v>
      </c>
      <c r="CG59" s="107">
        <v>2721.08</v>
      </c>
      <c r="CH59" s="107">
        <v>1772.09</v>
      </c>
      <c r="CI59" s="107">
        <v>2364.38</v>
      </c>
      <c r="CJ59" s="107">
        <v>1643.05</v>
      </c>
      <c r="CK59" s="107">
        <v>2336.3200000000002</v>
      </c>
      <c r="CL59" s="107">
        <v>1138.94</v>
      </c>
      <c r="CM59" s="107">
        <v>1741.69</v>
      </c>
      <c r="CN59" s="107">
        <v>823.55</v>
      </c>
      <c r="CO59" s="107">
        <v>1032.56</v>
      </c>
      <c r="CP59" s="107">
        <v>1088.96</v>
      </c>
      <c r="CQ59" s="107">
        <v>1681.63</v>
      </c>
      <c r="CR59" s="107">
        <v>3652.57</v>
      </c>
      <c r="CS59" s="107">
        <v>700.8</v>
      </c>
      <c r="CT59" s="107">
        <v>874.6</v>
      </c>
      <c r="CU59" s="107">
        <v>490.26</v>
      </c>
      <c r="CV59" s="107">
        <v>794.07</v>
      </c>
      <c r="CW59" s="107">
        <v>540.78</v>
      </c>
      <c r="CX59" s="107">
        <v>786.24</v>
      </c>
      <c r="CY59" s="107">
        <v>1284.46</v>
      </c>
      <c r="CZ59" s="107">
        <v>1837.96</v>
      </c>
      <c r="DA59" s="107">
        <v>1254.82</v>
      </c>
      <c r="DB59" s="107">
        <v>1037.8399999999999</v>
      </c>
      <c r="DC59" s="107">
        <v>1243.48</v>
      </c>
      <c r="DD59" s="107">
        <v>1197.6199999999999</v>
      </c>
      <c r="DE59" s="107">
        <v>735.23</v>
      </c>
      <c r="DF59" s="107">
        <v>1498.8</v>
      </c>
      <c r="DG59" s="107">
        <v>752.36</v>
      </c>
      <c r="DH59" s="107">
        <v>913.36</v>
      </c>
      <c r="DI59" s="107">
        <v>1180.75</v>
      </c>
      <c r="DJ59" s="107">
        <v>532.9</v>
      </c>
      <c r="DK59" s="107">
        <v>501.97</v>
      </c>
      <c r="DL59" s="107">
        <v>2074.56</v>
      </c>
      <c r="DM59" s="107">
        <v>660.4</v>
      </c>
      <c r="DN59" s="107">
        <v>1159.51</v>
      </c>
      <c r="DO59" s="116">
        <v>555.11</v>
      </c>
      <c r="DP59" s="116">
        <v>2219.91</v>
      </c>
      <c r="DQ59" s="116">
        <v>1418.76</v>
      </c>
      <c r="DR59" s="116">
        <v>1078.04</v>
      </c>
      <c r="DS59" s="116">
        <v>835.7</v>
      </c>
      <c r="DT59" s="116">
        <v>2043.35</v>
      </c>
      <c r="DU59" s="116">
        <v>1401.13</v>
      </c>
      <c r="DV59" s="116">
        <v>892</v>
      </c>
      <c r="DW59" s="116">
        <v>634.63</v>
      </c>
      <c r="DX59" s="100">
        <v>475.26</v>
      </c>
      <c r="DY59" s="100">
        <v>445.2</v>
      </c>
      <c r="EA59" s="100">
        <f t="shared" si="7"/>
        <v>0</v>
      </c>
      <c r="EB59" s="100">
        <f t="shared" si="8"/>
        <v>-163403.09999999998</v>
      </c>
      <c r="EC59" s="100">
        <f t="shared" si="9"/>
        <v>307961.6100000001</v>
      </c>
      <c r="ED59" s="100">
        <f t="shared" si="10"/>
        <v>21379.09</v>
      </c>
      <c r="EE59" s="100">
        <f t="shared" si="11"/>
        <v>14284.76</v>
      </c>
      <c r="EF59" s="100">
        <f t="shared" si="12"/>
        <v>217265.24</v>
      </c>
      <c r="EG59" s="100">
        <f t="shared" si="13"/>
        <v>-2467.09</v>
      </c>
    </row>
    <row r="60" spans="1:137">
      <c r="A60" s="106" t="s">
        <v>114</v>
      </c>
      <c r="B60" s="107">
        <v>62069.88</v>
      </c>
      <c r="C60" s="107">
        <v>0</v>
      </c>
      <c r="D60" s="107">
        <v>0</v>
      </c>
      <c r="E60" s="107">
        <v>0</v>
      </c>
      <c r="F60" s="107">
        <v>0</v>
      </c>
      <c r="G60" s="107">
        <v>0</v>
      </c>
      <c r="H60" s="107">
        <v>0</v>
      </c>
      <c r="I60" s="107">
        <v>0</v>
      </c>
      <c r="J60" s="107">
        <v>0</v>
      </c>
      <c r="K60" s="107">
        <v>0</v>
      </c>
      <c r="L60" s="107">
        <v>0</v>
      </c>
      <c r="M60" s="107">
        <v>0</v>
      </c>
      <c r="N60" s="107">
        <v>0</v>
      </c>
      <c r="O60" s="107">
        <v>0</v>
      </c>
      <c r="P60" s="107">
        <v>0</v>
      </c>
      <c r="Q60" s="107">
        <v>0</v>
      </c>
      <c r="R60" s="107">
        <v>0</v>
      </c>
      <c r="S60" s="107">
        <v>0</v>
      </c>
      <c r="T60" s="107">
        <v>0</v>
      </c>
      <c r="U60" s="107">
        <v>0</v>
      </c>
      <c r="V60" s="107">
        <v>0</v>
      </c>
      <c r="W60" s="107">
        <v>0</v>
      </c>
      <c r="X60" s="107">
        <v>0</v>
      </c>
      <c r="Y60" s="107">
        <v>0</v>
      </c>
      <c r="Z60" s="107">
        <v>1717.98</v>
      </c>
      <c r="AA60" s="107">
        <v>19204.36</v>
      </c>
      <c r="AB60" s="107">
        <v>5725.62</v>
      </c>
      <c r="AC60" s="107">
        <v>0</v>
      </c>
      <c r="AD60" s="107">
        <v>1707.5</v>
      </c>
      <c r="AE60" s="107">
        <v>0</v>
      </c>
      <c r="AF60" s="107">
        <v>33714.42</v>
      </c>
      <c r="AG60" s="107">
        <v>1717.98</v>
      </c>
      <c r="AH60" s="107">
        <v>0</v>
      </c>
      <c r="AI60" s="107">
        <v>0</v>
      </c>
      <c r="AJ60" s="107">
        <v>0</v>
      </c>
      <c r="AK60" s="107">
        <v>0</v>
      </c>
      <c r="AL60" s="107">
        <v>0</v>
      </c>
      <c r="AM60" s="107">
        <v>0</v>
      </c>
      <c r="AN60" s="107">
        <v>8567.66</v>
      </c>
      <c r="AO60" s="107">
        <v>10636.7</v>
      </c>
      <c r="AP60" s="107">
        <v>0</v>
      </c>
      <c r="AQ60" s="107">
        <v>0</v>
      </c>
      <c r="AR60" s="107">
        <v>0</v>
      </c>
      <c r="AS60" s="107">
        <v>0</v>
      </c>
      <c r="AT60" s="107">
        <v>0</v>
      </c>
      <c r="AU60" s="107">
        <v>0</v>
      </c>
      <c r="AV60" s="107">
        <v>0</v>
      </c>
      <c r="AW60" s="107">
        <v>0</v>
      </c>
      <c r="AX60" s="107">
        <v>5725.62</v>
      </c>
      <c r="AY60" s="107">
        <v>0</v>
      </c>
      <c r="AZ60" s="107">
        <v>0</v>
      </c>
      <c r="BA60" s="107">
        <v>0</v>
      </c>
      <c r="BB60" s="107">
        <v>4355.92</v>
      </c>
      <c r="BC60" s="107">
        <v>0</v>
      </c>
      <c r="BD60" s="107">
        <v>0</v>
      </c>
      <c r="BE60" s="107">
        <v>2870.46</v>
      </c>
      <c r="BF60" s="107">
        <v>0</v>
      </c>
      <c r="BG60" s="107">
        <v>25465.54</v>
      </c>
      <c r="BH60" s="107">
        <v>0</v>
      </c>
      <c r="BI60" s="107">
        <v>0</v>
      </c>
      <c r="BJ60" s="107">
        <v>0</v>
      </c>
      <c r="BK60" s="107">
        <v>0</v>
      </c>
      <c r="BL60" s="107">
        <v>0</v>
      </c>
      <c r="BM60" s="107">
        <v>0</v>
      </c>
      <c r="BN60" s="107">
        <v>0</v>
      </c>
      <c r="BO60" s="107">
        <v>522.66</v>
      </c>
      <c r="BP60" s="107">
        <v>0</v>
      </c>
      <c r="BQ60" s="107">
        <v>0</v>
      </c>
      <c r="BR60" s="107">
        <v>1500</v>
      </c>
      <c r="BS60" s="107">
        <v>0</v>
      </c>
      <c r="BT60" s="107">
        <v>0</v>
      </c>
      <c r="BU60" s="107">
        <v>2135.0100000000002</v>
      </c>
      <c r="BV60" s="107">
        <v>0</v>
      </c>
      <c r="BW60" s="107">
        <v>0</v>
      </c>
      <c r="BX60" s="107">
        <v>550</v>
      </c>
      <c r="BY60" s="107">
        <v>1752.1</v>
      </c>
      <c r="BZ60" s="107">
        <v>0</v>
      </c>
      <c r="CA60" s="107">
        <v>0</v>
      </c>
      <c r="CB60" s="107">
        <v>0</v>
      </c>
      <c r="CC60" s="107">
        <v>0</v>
      </c>
      <c r="CD60" s="107">
        <v>0</v>
      </c>
      <c r="CE60" s="107">
        <v>0</v>
      </c>
      <c r="CF60" s="107">
        <v>2009</v>
      </c>
      <c r="CG60" s="107">
        <v>0</v>
      </c>
      <c r="CH60" s="107">
        <v>0</v>
      </c>
      <c r="CI60" s="107">
        <v>0</v>
      </c>
      <c r="CJ60" s="107">
        <v>0</v>
      </c>
      <c r="CK60" s="107">
        <v>0</v>
      </c>
      <c r="CL60" s="107">
        <v>0</v>
      </c>
      <c r="CM60" s="107">
        <v>0</v>
      </c>
      <c r="CN60" s="107">
        <v>0</v>
      </c>
      <c r="CO60" s="107">
        <v>0</v>
      </c>
      <c r="CP60" s="107">
        <v>0</v>
      </c>
      <c r="CQ60" s="107">
        <v>0</v>
      </c>
      <c r="CR60" s="107">
        <v>800</v>
      </c>
      <c r="CS60" s="107">
        <v>0</v>
      </c>
      <c r="CT60" s="107">
        <v>0</v>
      </c>
      <c r="CU60" s="107">
        <v>889.5</v>
      </c>
      <c r="CV60" s="107">
        <v>1560</v>
      </c>
      <c r="CW60" s="107">
        <v>0</v>
      </c>
      <c r="CX60" s="107">
        <v>600</v>
      </c>
      <c r="CY60" s="107">
        <v>1200</v>
      </c>
      <c r="CZ60" s="107">
        <v>0</v>
      </c>
      <c r="DA60" s="107">
        <v>0</v>
      </c>
      <c r="DB60" s="107">
        <v>700</v>
      </c>
      <c r="DC60" s="107">
        <v>0</v>
      </c>
      <c r="DD60" s="107">
        <v>0</v>
      </c>
      <c r="DE60" s="107">
        <v>1011.5</v>
      </c>
      <c r="DF60" s="107">
        <v>228</v>
      </c>
      <c r="DG60" s="107">
        <v>0</v>
      </c>
      <c r="DH60" s="107">
        <v>0</v>
      </c>
      <c r="DI60" s="107">
        <v>0</v>
      </c>
      <c r="DJ60" s="107">
        <v>0</v>
      </c>
      <c r="DK60" s="107">
        <v>0</v>
      </c>
      <c r="DL60" s="107">
        <v>0</v>
      </c>
      <c r="DM60" s="107">
        <v>0</v>
      </c>
      <c r="DN60" s="107">
        <v>0</v>
      </c>
      <c r="DO60" s="116">
        <v>2948.51</v>
      </c>
      <c r="DP60" s="116">
        <v>5998.26</v>
      </c>
      <c r="DQ60" s="116">
        <v>0</v>
      </c>
      <c r="DR60" s="116">
        <v>1061</v>
      </c>
      <c r="DS60" s="116">
        <v>0</v>
      </c>
      <c r="DT60" s="116">
        <v>0</v>
      </c>
      <c r="DU60" s="116">
        <v>0</v>
      </c>
      <c r="DV60" s="116">
        <v>0</v>
      </c>
      <c r="DW60" s="116">
        <v>0</v>
      </c>
      <c r="DX60" s="100">
        <v>0</v>
      </c>
      <c r="DY60" s="100">
        <v>0</v>
      </c>
      <c r="EA60" s="100">
        <f t="shared" si="7"/>
        <v>0</v>
      </c>
      <c r="EB60" s="100">
        <f t="shared" si="8"/>
        <v>-26488.039999999997</v>
      </c>
      <c r="EC60" s="100">
        <f t="shared" si="9"/>
        <v>50931.08</v>
      </c>
      <c r="ED60" s="100">
        <f t="shared" si="10"/>
        <v>1717.98</v>
      </c>
      <c r="EE60" s="100">
        <f t="shared" si="11"/>
        <v>5725.62</v>
      </c>
      <c r="EF60" s="100">
        <f t="shared" si="12"/>
        <v>19204.36</v>
      </c>
      <c r="EG60" s="100">
        <f t="shared" si="13"/>
        <v>4007.64</v>
      </c>
    </row>
    <row r="61" spans="1:137">
      <c r="A61" s="106" t="s">
        <v>115</v>
      </c>
      <c r="B61" s="107">
        <v>5090563.5</v>
      </c>
      <c r="C61" s="107">
        <v>89342.65</v>
      </c>
      <c r="D61" s="107">
        <v>630185</v>
      </c>
      <c r="E61" s="107">
        <v>14228.4</v>
      </c>
      <c r="F61" s="107">
        <v>72781.09</v>
      </c>
      <c r="G61" s="107">
        <v>81707.58</v>
      </c>
      <c r="H61" s="107">
        <v>19308.41</v>
      </c>
      <c r="I61" s="107">
        <v>42429.18</v>
      </c>
      <c r="J61" s="107">
        <v>0</v>
      </c>
      <c r="K61" s="107">
        <v>10571.27</v>
      </c>
      <c r="L61" s="107">
        <v>31842.42</v>
      </c>
      <c r="M61" s="107">
        <v>47365.01</v>
      </c>
      <c r="N61" s="107">
        <v>34341.300000000003</v>
      </c>
      <c r="O61" s="107">
        <v>85956.33</v>
      </c>
      <c r="P61" s="107">
        <v>59008.18</v>
      </c>
      <c r="Q61" s="107">
        <v>141818.53</v>
      </c>
      <c r="R61" s="107">
        <v>42953.58</v>
      </c>
      <c r="S61" s="107">
        <v>15286.75</v>
      </c>
      <c r="T61" s="107">
        <v>0</v>
      </c>
      <c r="U61" s="107">
        <v>0</v>
      </c>
      <c r="V61" s="107">
        <v>4076.02</v>
      </c>
      <c r="W61" s="107">
        <v>0</v>
      </c>
      <c r="X61" s="107">
        <v>11542.01</v>
      </c>
      <c r="Y61" s="107">
        <v>0</v>
      </c>
      <c r="Z61" s="107">
        <v>345955.43</v>
      </c>
      <c r="AA61" s="107">
        <v>504423.48</v>
      </c>
      <c r="AB61" s="107">
        <v>165413.94</v>
      </c>
      <c r="AC61" s="107">
        <v>38126.86</v>
      </c>
      <c r="AD61" s="107">
        <v>47860.17</v>
      </c>
      <c r="AE61" s="107">
        <v>0</v>
      </c>
      <c r="AF61" s="107">
        <v>2554039.91</v>
      </c>
      <c r="AG61" s="107">
        <v>44757.55</v>
      </c>
      <c r="AH61" s="107">
        <v>27781.759999999998</v>
      </c>
      <c r="AI61" s="107">
        <v>42712.21</v>
      </c>
      <c r="AJ61" s="107">
        <v>66115.12</v>
      </c>
      <c r="AK61" s="107">
        <v>98073.34</v>
      </c>
      <c r="AL61" s="107">
        <v>42378.94</v>
      </c>
      <c r="AM61" s="107">
        <v>24136.51</v>
      </c>
      <c r="AN61" s="107">
        <v>60445.07</v>
      </c>
      <c r="AO61" s="107">
        <v>123583.98</v>
      </c>
      <c r="AP61" s="107">
        <v>113757.52</v>
      </c>
      <c r="AQ61" s="107">
        <v>67052.53</v>
      </c>
      <c r="AR61" s="107">
        <v>23597.93</v>
      </c>
      <c r="AS61" s="107">
        <v>76004.56</v>
      </c>
      <c r="AT61" s="107">
        <v>39981.89</v>
      </c>
      <c r="AU61" s="107">
        <v>0</v>
      </c>
      <c r="AV61" s="107">
        <v>35664.550000000003</v>
      </c>
      <c r="AW61" s="107">
        <v>46480.73</v>
      </c>
      <c r="AX61" s="107">
        <v>50082.1</v>
      </c>
      <c r="AY61" s="107">
        <v>33186.559999999998</v>
      </c>
      <c r="AZ61" s="107">
        <v>28014.44</v>
      </c>
      <c r="BA61" s="107">
        <v>10112.42</v>
      </c>
      <c r="BB61" s="107">
        <v>80438.22</v>
      </c>
      <c r="BC61" s="107">
        <v>47393.37</v>
      </c>
      <c r="BD61" s="107">
        <v>53242.31</v>
      </c>
      <c r="BE61" s="107">
        <v>90620.33</v>
      </c>
      <c r="BF61" s="107">
        <v>153099.85999999999</v>
      </c>
      <c r="BG61" s="107">
        <v>2122924.13</v>
      </c>
      <c r="BH61" s="107">
        <v>95300.160000000003</v>
      </c>
      <c r="BI61" s="107">
        <v>83581.600000000006</v>
      </c>
      <c r="BJ61" s="107">
        <v>87181.41</v>
      </c>
      <c r="BK61" s="107">
        <v>74685.61</v>
      </c>
      <c r="BL61" s="107">
        <v>87899.199999999997</v>
      </c>
      <c r="BM61" s="107">
        <v>81799.149999999994</v>
      </c>
      <c r="BN61" s="107">
        <v>46771.96</v>
      </c>
      <c r="BO61" s="107">
        <v>106960.19</v>
      </c>
      <c r="BP61" s="107">
        <v>47285.18</v>
      </c>
      <c r="BQ61" s="107">
        <v>41221.97</v>
      </c>
      <c r="BR61" s="107">
        <v>99937.58</v>
      </c>
      <c r="BS61" s="107">
        <v>45017.05</v>
      </c>
      <c r="BT61" s="107">
        <v>65660.87</v>
      </c>
      <c r="BU61" s="107">
        <v>33746.120000000003</v>
      </c>
      <c r="BV61" s="107">
        <v>36313.699999999997</v>
      </c>
      <c r="BW61" s="107">
        <v>24943.95</v>
      </c>
      <c r="BX61" s="107">
        <v>41413.620000000003</v>
      </c>
      <c r="BY61" s="107">
        <v>52245.08</v>
      </c>
      <c r="BZ61" s="107">
        <v>21817.8</v>
      </c>
      <c r="CA61" s="107">
        <v>23870.7</v>
      </c>
      <c r="CB61" s="107">
        <v>42597.69</v>
      </c>
      <c r="CC61" s="107">
        <v>51825.34</v>
      </c>
      <c r="CD61" s="107">
        <v>26791.57</v>
      </c>
      <c r="CE61" s="107">
        <v>23301.119999999999</v>
      </c>
      <c r="CF61" s="107">
        <v>24822.22</v>
      </c>
      <c r="CG61" s="107">
        <v>23833.31</v>
      </c>
      <c r="CH61" s="107">
        <v>20795.8</v>
      </c>
      <c r="CI61" s="107">
        <v>27919.41</v>
      </c>
      <c r="CJ61" s="107">
        <v>67027.83</v>
      </c>
      <c r="CK61" s="107">
        <v>25510.41</v>
      </c>
      <c r="CL61" s="107">
        <v>12843.27</v>
      </c>
      <c r="CM61" s="107">
        <v>11126.49</v>
      </c>
      <c r="CN61" s="107">
        <v>7864.21</v>
      </c>
      <c r="CO61" s="107">
        <v>14715.5</v>
      </c>
      <c r="CP61" s="107">
        <v>10096.57</v>
      </c>
      <c r="CQ61" s="107">
        <v>48490.239999999998</v>
      </c>
      <c r="CR61" s="107">
        <v>30963.759999999998</v>
      </c>
      <c r="CS61" s="107">
        <v>10180.030000000001</v>
      </c>
      <c r="CT61" s="107">
        <v>11649.69</v>
      </c>
      <c r="CU61" s="107">
        <v>2225.29</v>
      </c>
      <c r="CV61" s="107">
        <v>14297.95</v>
      </c>
      <c r="CW61" s="107">
        <v>6302.72</v>
      </c>
      <c r="CX61" s="107">
        <v>11025.05</v>
      </c>
      <c r="CY61" s="107">
        <v>17783.759999999998</v>
      </c>
      <c r="CZ61" s="107">
        <v>20451.27</v>
      </c>
      <c r="DA61" s="107">
        <v>14012.36</v>
      </c>
      <c r="DB61" s="107">
        <v>20312.439999999999</v>
      </c>
      <c r="DC61" s="107">
        <v>21382.94</v>
      </c>
      <c r="DD61" s="107">
        <v>12577.51</v>
      </c>
      <c r="DE61" s="107">
        <v>11372</v>
      </c>
      <c r="DF61" s="107">
        <v>31835.51</v>
      </c>
      <c r="DG61" s="107">
        <v>11158.92</v>
      </c>
      <c r="DH61" s="107">
        <v>14672.82</v>
      </c>
      <c r="DI61" s="107">
        <v>7960.34</v>
      </c>
      <c r="DJ61" s="107">
        <v>5418.81</v>
      </c>
      <c r="DK61" s="107">
        <v>9608.41</v>
      </c>
      <c r="DL61" s="107">
        <v>22761.89</v>
      </c>
      <c r="DM61" s="107">
        <v>9599.08</v>
      </c>
      <c r="DN61" s="107">
        <v>7585.2</v>
      </c>
      <c r="DO61" s="116">
        <v>12025.49</v>
      </c>
      <c r="DP61" s="116">
        <v>31210.400000000001</v>
      </c>
      <c r="DQ61" s="116">
        <v>20077.62</v>
      </c>
      <c r="DR61" s="116">
        <v>12318.29</v>
      </c>
      <c r="DS61" s="116">
        <v>10974.45</v>
      </c>
      <c r="DT61" s="116">
        <v>18204.8</v>
      </c>
      <c r="DU61" s="116">
        <v>21798.22</v>
      </c>
      <c r="DV61" s="116">
        <v>12198.08</v>
      </c>
      <c r="DW61" s="116">
        <v>9934.2900000000009</v>
      </c>
      <c r="DX61" s="100">
        <v>7099.44</v>
      </c>
      <c r="DY61" s="100">
        <v>4731.42</v>
      </c>
      <c r="EA61" s="100">
        <f t="shared" si="7"/>
        <v>0</v>
      </c>
      <c r="EB61" s="100">
        <f t="shared" si="8"/>
        <v>-2129245.8200000003</v>
      </c>
      <c r="EC61" s="100">
        <f t="shared" si="9"/>
        <v>4080917.5400000014</v>
      </c>
      <c r="ED61" s="100">
        <f t="shared" si="10"/>
        <v>334413.42</v>
      </c>
      <c r="EE61" s="100">
        <f t="shared" si="11"/>
        <v>127287.08</v>
      </c>
      <c r="EF61" s="100">
        <f t="shared" si="12"/>
        <v>504423.48</v>
      </c>
      <c r="EG61" s="100">
        <f t="shared" si="13"/>
        <v>-180541.49</v>
      </c>
    </row>
    <row r="62" spans="1:137">
      <c r="A62" s="106" t="s">
        <v>116</v>
      </c>
      <c r="B62" s="107">
        <v>0</v>
      </c>
      <c r="C62" s="107">
        <v>0</v>
      </c>
      <c r="D62" s="107">
        <v>0</v>
      </c>
      <c r="E62" s="107">
        <v>0</v>
      </c>
      <c r="F62" s="107">
        <v>0</v>
      </c>
      <c r="G62" s="107">
        <v>0</v>
      </c>
      <c r="H62" s="107">
        <v>0</v>
      </c>
      <c r="I62" s="107">
        <v>0</v>
      </c>
      <c r="J62" s="107">
        <v>0</v>
      </c>
      <c r="K62" s="107">
        <v>0</v>
      </c>
      <c r="L62" s="107">
        <v>0</v>
      </c>
      <c r="M62" s="107">
        <v>0</v>
      </c>
      <c r="N62" s="107">
        <v>0</v>
      </c>
      <c r="O62" s="107">
        <v>0</v>
      </c>
      <c r="P62" s="107">
        <v>0</v>
      </c>
      <c r="Q62" s="107">
        <v>0</v>
      </c>
      <c r="R62" s="107">
        <v>0</v>
      </c>
      <c r="S62" s="107">
        <v>0</v>
      </c>
      <c r="T62" s="107">
        <v>0</v>
      </c>
      <c r="U62" s="107">
        <v>0</v>
      </c>
      <c r="V62" s="107">
        <v>0</v>
      </c>
      <c r="W62" s="107">
        <v>0</v>
      </c>
      <c r="X62" s="107">
        <v>0</v>
      </c>
      <c r="Y62" s="107">
        <v>0</v>
      </c>
      <c r="Z62" s="107">
        <v>0</v>
      </c>
      <c r="AA62" s="107">
        <v>0</v>
      </c>
      <c r="AB62" s="107">
        <v>0</v>
      </c>
      <c r="AC62" s="107">
        <v>0</v>
      </c>
      <c r="AD62" s="107">
        <v>0</v>
      </c>
      <c r="AE62" s="107">
        <v>0</v>
      </c>
      <c r="AF62" s="107">
        <v>0</v>
      </c>
      <c r="AG62" s="107">
        <v>0</v>
      </c>
      <c r="AH62" s="107">
        <v>0</v>
      </c>
      <c r="AI62" s="107">
        <v>0</v>
      </c>
      <c r="AJ62" s="107">
        <v>0</v>
      </c>
      <c r="AK62" s="107">
        <v>0</v>
      </c>
      <c r="AL62" s="107">
        <v>0</v>
      </c>
      <c r="AM62" s="107">
        <v>0</v>
      </c>
      <c r="AN62" s="107">
        <v>0</v>
      </c>
      <c r="AO62" s="107">
        <v>0</v>
      </c>
      <c r="AP62" s="107">
        <v>0</v>
      </c>
      <c r="AQ62" s="107">
        <v>0</v>
      </c>
      <c r="AR62" s="107">
        <v>0</v>
      </c>
      <c r="AS62" s="107">
        <v>0</v>
      </c>
      <c r="AT62" s="107">
        <v>0</v>
      </c>
      <c r="AU62" s="107">
        <v>0</v>
      </c>
      <c r="AV62" s="107">
        <v>0</v>
      </c>
      <c r="AW62" s="107">
        <v>0</v>
      </c>
      <c r="AX62" s="107">
        <v>0</v>
      </c>
      <c r="AY62" s="107">
        <v>0</v>
      </c>
      <c r="AZ62" s="107">
        <v>0</v>
      </c>
      <c r="BA62" s="107">
        <v>0</v>
      </c>
      <c r="BB62" s="107">
        <v>0</v>
      </c>
      <c r="BC62" s="107">
        <v>0</v>
      </c>
      <c r="BD62" s="107">
        <v>0</v>
      </c>
      <c r="BE62" s="107">
        <v>0</v>
      </c>
      <c r="BF62" s="107">
        <v>0</v>
      </c>
      <c r="BG62" s="107">
        <v>0</v>
      </c>
      <c r="BH62" s="107">
        <v>0</v>
      </c>
      <c r="BI62" s="107">
        <v>0</v>
      </c>
      <c r="BJ62" s="107">
        <v>0</v>
      </c>
      <c r="BK62" s="107">
        <v>0</v>
      </c>
      <c r="BL62" s="107">
        <v>0</v>
      </c>
      <c r="BM62" s="107">
        <v>0</v>
      </c>
      <c r="BN62" s="107">
        <v>0</v>
      </c>
      <c r="BO62" s="107">
        <v>0</v>
      </c>
      <c r="BP62" s="107">
        <v>0</v>
      </c>
      <c r="BQ62" s="107">
        <v>0</v>
      </c>
      <c r="BR62" s="107">
        <v>0</v>
      </c>
      <c r="BS62" s="107">
        <v>0</v>
      </c>
      <c r="BT62" s="107">
        <v>0</v>
      </c>
      <c r="BU62" s="107">
        <v>0</v>
      </c>
      <c r="BV62" s="107">
        <v>0</v>
      </c>
      <c r="BW62" s="107">
        <v>0</v>
      </c>
      <c r="BX62" s="107">
        <v>0</v>
      </c>
      <c r="BY62" s="107">
        <v>0</v>
      </c>
      <c r="BZ62" s="107">
        <v>0</v>
      </c>
      <c r="CA62" s="107">
        <v>0</v>
      </c>
      <c r="CB62" s="107">
        <v>0</v>
      </c>
      <c r="CC62" s="107">
        <v>0</v>
      </c>
      <c r="CD62" s="107">
        <v>0</v>
      </c>
      <c r="CE62" s="107">
        <v>0</v>
      </c>
      <c r="CF62" s="107">
        <v>0</v>
      </c>
      <c r="CG62" s="107">
        <v>0</v>
      </c>
      <c r="CH62" s="107">
        <v>0</v>
      </c>
      <c r="CI62" s="107">
        <v>0</v>
      </c>
      <c r="CJ62" s="107">
        <v>0</v>
      </c>
      <c r="CK62" s="107">
        <v>0</v>
      </c>
      <c r="CL62" s="107">
        <v>0</v>
      </c>
      <c r="CM62" s="107">
        <v>0</v>
      </c>
      <c r="CN62" s="107">
        <v>0</v>
      </c>
      <c r="CO62" s="107">
        <v>0</v>
      </c>
      <c r="CP62" s="107">
        <v>0</v>
      </c>
      <c r="CQ62" s="107">
        <v>0</v>
      </c>
      <c r="CR62" s="107">
        <v>0</v>
      </c>
      <c r="CS62" s="107">
        <v>0</v>
      </c>
      <c r="CT62" s="107">
        <v>0</v>
      </c>
      <c r="CU62" s="107">
        <v>0</v>
      </c>
      <c r="CV62" s="107">
        <v>0</v>
      </c>
      <c r="CW62" s="107">
        <v>0</v>
      </c>
      <c r="CX62" s="107">
        <v>0</v>
      </c>
      <c r="CY62" s="107">
        <v>0</v>
      </c>
      <c r="CZ62" s="107">
        <v>0</v>
      </c>
      <c r="DA62" s="107">
        <v>0</v>
      </c>
      <c r="DB62" s="107">
        <v>0</v>
      </c>
      <c r="DC62" s="107">
        <v>0</v>
      </c>
      <c r="DD62" s="107">
        <v>0</v>
      </c>
      <c r="DE62" s="107">
        <v>0</v>
      </c>
      <c r="DF62" s="107">
        <v>0</v>
      </c>
      <c r="DG62" s="107">
        <v>0</v>
      </c>
      <c r="DH62" s="107">
        <v>0</v>
      </c>
      <c r="DI62" s="107">
        <v>0</v>
      </c>
      <c r="DJ62" s="107">
        <v>0</v>
      </c>
      <c r="DK62" s="107">
        <v>0</v>
      </c>
      <c r="DL62" s="107">
        <v>0</v>
      </c>
      <c r="DM62" s="107">
        <v>0</v>
      </c>
      <c r="DN62" s="107">
        <v>0</v>
      </c>
      <c r="DO62" s="116">
        <v>0</v>
      </c>
      <c r="DP62" s="116">
        <v>0</v>
      </c>
      <c r="DQ62" s="116">
        <v>0</v>
      </c>
      <c r="DR62" s="116">
        <v>0</v>
      </c>
      <c r="DS62" s="116">
        <v>0</v>
      </c>
      <c r="DT62" s="116">
        <v>0</v>
      </c>
      <c r="DU62" s="116">
        <v>0</v>
      </c>
      <c r="DV62" s="116">
        <v>0</v>
      </c>
      <c r="DW62" s="116">
        <v>0</v>
      </c>
      <c r="DX62" s="100">
        <v>0</v>
      </c>
      <c r="DY62" s="100">
        <v>0</v>
      </c>
      <c r="EA62" s="100">
        <f t="shared" si="7"/>
        <v>0</v>
      </c>
      <c r="EB62" s="100">
        <f t="shared" si="8"/>
        <v>0</v>
      </c>
      <c r="EC62" s="100">
        <f t="shared" si="9"/>
        <v>0</v>
      </c>
      <c r="ED62" s="100">
        <f t="shared" si="10"/>
        <v>0</v>
      </c>
      <c r="EE62" s="100">
        <f t="shared" si="11"/>
        <v>0</v>
      </c>
      <c r="EF62" s="100">
        <f t="shared" si="12"/>
        <v>0</v>
      </c>
      <c r="EG62" s="100">
        <f t="shared" si="13"/>
        <v>0</v>
      </c>
    </row>
    <row r="63" spans="1:137">
      <c r="A63" s="106" t="s">
        <v>117</v>
      </c>
      <c r="B63" s="107">
        <v>-10361.700000000001</v>
      </c>
      <c r="C63" s="107">
        <v>0</v>
      </c>
      <c r="D63" s="107">
        <v>0</v>
      </c>
      <c r="E63" s="107">
        <v>0</v>
      </c>
      <c r="F63" s="107">
        <v>0</v>
      </c>
      <c r="G63" s="107">
        <v>0</v>
      </c>
      <c r="H63" s="107">
        <v>0</v>
      </c>
      <c r="I63" s="107">
        <v>0</v>
      </c>
      <c r="J63" s="107">
        <v>0</v>
      </c>
      <c r="K63" s="107">
        <v>0</v>
      </c>
      <c r="L63" s="107">
        <v>0</v>
      </c>
      <c r="M63" s="107">
        <v>0</v>
      </c>
      <c r="N63" s="107">
        <v>0</v>
      </c>
      <c r="O63" s="107">
        <v>-1575.5</v>
      </c>
      <c r="P63" s="107">
        <v>0</v>
      </c>
      <c r="Q63" s="107">
        <v>0</v>
      </c>
      <c r="R63" s="107">
        <v>0</v>
      </c>
      <c r="S63" s="107">
        <v>0</v>
      </c>
      <c r="T63" s="107">
        <v>0</v>
      </c>
      <c r="U63" s="107">
        <v>0</v>
      </c>
      <c r="V63" s="107">
        <v>0</v>
      </c>
      <c r="W63" s="107">
        <v>0</v>
      </c>
      <c r="X63" s="107">
        <v>0</v>
      </c>
      <c r="Y63" s="107">
        <v>0</v>
      </c>
      <c r="Z63" s="107">
        <v>0</v>
      </c>
      <c r="AA63" s="107">
        <v>-5356.7</v>
      </c>
      <c r="AB63" s="107">
        <v>-1575.5</v>
      </c>
      <c r="AC63" s="107">
        <v>0</v>
      </c>
      <c r="AD63" s="107">
        <v>0</v>
      </c>
      <c r="AE63" s="107">
        <v>0</v>
      </c>
      <c r="AF63" s="107">
        <v>-1854</v>
      </c>
      <c r="AG63" s="107">
        <v>0</v>
      </c>
      <c r="AH63" s="107">
        <v>0</v>
      </c>
      <c r="AI63" s="107">
        <v>0</v>
      </c>
      <c r="AJ63" s="107">
        <v>0</v>
      </c>
      <c r="AK63" s="107">
        <v>0</v>
      </c>
      <c r="AL63" s="107">
        <v>0</v>
      </c>
      <c r="AM63" s="107">
        <v>0</v>
      </c>
      <c r="AN63" s="107">
        <v>0</v>
      </c>
      <c r="AO63" s="107">
        <v>-3151</v>
      </c>
      <c r="AP63" s="107">
        <v>0</v>
      </c>
      <c r="AQ63" s="107">
        <v>0</v>
      </c>
      <c r="AR63" s="107">
        <v>0</v>
      </c>
      <c r="AS63" s="107">
        <v>-2205.6999999999998</v>
      </c>
      <c r="AT63" s="107">
        <v>0</v>
      </c>
      <c r="AU63" s="107">
        <v>0</v>
      </c>
      <c r="AV63" s="107">
        <v>-1575.5</v>
      </c>
      <c r="AW63" s="107">
        <v>0</v>
      </c>
      <c r="AX63" s="107">
        <v>0</v>
      </c>
      <c r="AY63" s="107">
        <v>0</v>
      </c>
      <c r="AZ63" s="107">
        <v>0</v>
      </c>
      <c r="BA63" s="107">
        <v>0</v>
      </c>
      <c r="BB63" s="107">
        <v>0</v>
      </c>
      <c r="BC63" s="107">
        <v>0</v>
      </c>
      <c r="BD63" s="107">
        <v>0</v>
      </c>
      <c r="BE63" s="107">
        <v>0</v>
      </c>
      <c r="BF63" s="107">
        <v>0</v>
      </c>
      <c r="BG63" s="107">
        <v>-1854</v>
      </c>
      <c r="BH63" s="107">
        <v>0</v>
      </c>
      <c r="BI63" s="107">
        <v>0</v>
      </c>
      <c r="BJ63" s="107">
        <v>0</v>
      </c>
      <c r="BK63" s="107">
        <v>0</v>
      </c>
      <c r="BL63" s="107">
        <v>0</v>
      </c>
      <c r="BM63" s="107">
        <v>0</v>
      </c>
      <c r="BN63" s="107">
        <v>0</v>
      </c>
      <c r="BO63" s="107">
        <v>0</v>
      </c>
      <c r="BP63" s="107">
        <v>0</v>
      </c>
      <c r="BQ63" s="107">
        <v>0</v>
      </c>
      <c r="BR63" s="107">
        <v>0</v>
      </c>
      <c r="BS63" s="107">
        <v>0</v>
      </c>
      <c r="BT63" s="107">
        <v>0</v>
      </c>
      <c r="BU63" s="107">
        <v>0</v>
      </c>
      <c r="BV63" s="107">
        <v>0</v>
      </c>
      <c r="BW63" s="107">
        <v>0</v>
      </c>
      <c r="BX63" s="107">
        <v>0</v>
      </c>
      <c r="BY63" s="107">
        <v>0</v>
      </c>
      <c r="BZ63" s="107">
        <v>0</v>
      </c>
      <c r="CA63" s="107">
        <v>0</v>
      </c>
      <c r="CB63" s="107">
        <v>0</v>
      </c>
      <c r="CC63" s="107">
        <v>0</v>
      </c>
      <c r="CD63" s="107">
        <v>0</v>
      </c>
      <c r="CE63" s="107">
        <v>-1854</v>
      </c>
      <c r="CF63" s="107">
        <v>0</v>
      </c>
      <c r="CG63" s="107">
        <v>0</v>
      </c>
      <c r="CH63" s="107">
        <v>0</v>
      </c>
      <c r="CI63" s="107">
        <v>0</v>
      </c>
      <c r="CJ63" s="107">
        <v>0</v>
      </c>
      <c r="CK63" s="107">
        <v>0</v>
      </c>
      <c r="CL63" s="107">
        <v>0</v>
      </c>
      <c r="CM63" s="107">
        <v>0</v>
      </c>
      <c r="CN63" s="107">
        <v>0</v>
      </c>
      <c r="CO63" s="107">
        <v>0</v>
      </c>
      <c r="CP63" s="107">
        <v>0</v>
      </c>
      <c r="CQ63" s="107">
        <v>0</v>
      </c>
      <c r="CR63" s="107">
        <v>0</v>
      </c>
      <c r="CS63" s="107">
        <v>0</v>
      </c>
      <c r="CT63" s="107">
        <v>0</v>
      </c>
      <c r="CU63" s="107">
        <v>0</v>
      </c>
      <c r="CV63" s="107">
        <v>0</v>
      </c>
      <c r="CW63" s="107">
        <v>0</v>
      </c>
      <c r="CX63" s="107">
        <v>0</v>
      </c>
      <c r="CY63" s="107">
        <v>0</v>
      </c>
      <c r="CZ63" s="107">
        <v>0</v>
      </c>
      <c r="DA63" s="107">
        <v>0</v>
      </c>
      <c r="DB63" s="107">
        <v>0</v>
      </c>
      <c r="DC63" s="107">
        <v>0</v>
      </c>
      <c r="DD63" s="107">
        <v>0</v>
      </c>
      <c r="DE63" s="107">
        <v>0</v>
      </c>
      <c r="DF63" s="107">
        <v>0</v>
      </c>
      <c r="DG63" s="107">
        <v>0</v>
      </c>
      <c r="DH63" s="107">
        <v>0</v>
      </c>
      <c r="DI63" s="107">
        <v>0</v>
      </c>
      <c r="DJ63" s="107">
        <v>0</v>
      </c>
      <c r="DK63" s="107">
        <v>0</v>
      </c>
      <c r="DL63" s="107">
        <v>0</v>
      </c>
      <c r="DM63" s="107">
        <v>0</v>
      </c>
      <c r="DN63" s="107">
        <v>0</v>
      </c>
      <c r="DO63" s="116">
        <v>0</v>
      </c>
      <c r="DP63" s="116">
        <v>0</v>
      </c>
      <c r="DQ63" s="116">
        <v>0</v>
      </c>
      <c r="DR63" s="116">
        <v>0</v>
      </c>
      <c r="DS63" s="116">
        <v>0</v>
      </c>
      <c r="DT63" s="116">
        <v>0</v>
      </c>
      <c r="DU63" s="116">
        <v>0</v>
      </c>
      <c r="DV63" s="116">
        <v>0</v>
      </c>
      <c r="DW63" s="116">
        <v>0</v>
      </c>
      <c r="DX63" s="100">
        <v>0</v>
      </c>
      <c r="DY63" s="100">
        <v>0</v>
      </c>
      <c r="EA63" s="100">
        <f t="shared" si="7"/>
        <v>0</v>
      </c>
      <c r="EB63" s="100">
        <f t="shared" si="8"/>
        <v>1854</v>
      </c>
      <c r="EC63" s="100">
        <f t="shared" si="9"/>
        <v>-3708</v>
      </c>
      <c r="ED63" s="100">
        <f t="shared" si="10"/>
        <v>0</v>
      </c>
      <c r="EE63" s="100">
        <f t="shared" si="11"/>
        <v>-1575.5</v>
      </c>
      <c r="EF63" s="100">
        <f t="shared" si="12"/>
        <v>-5356.7</v>
      </c>
      <c r="EG63" s="100">
        <f t="shared" si="13"/>
        <v>-1575.5</v>
      </c>
    </row>
    <row r="64" spans="1:137">
      <c r="A64" s="106" t="s">
        <v>118</v>
      </c>
      <c r="B64" s="107">
        <v>220992.03</v>
      </c>
      <c r="C64" s="107">
        <v>840</v>
      </c>
      <c r="D64" s="107">
        <v>0</v>
      </c>
      <c r="E64" s="107">
        <v>1580</v>
      </c>
      <c r="F64" s="107">
        <v>3360</v>
      </c>
      <c r="G64" s="107">
        <v>0</v>
      </c>
      <c r="H64" s="107">
        <v>0</v>
      </c>
      <c r="I64" s="107">
        <v>0</v>
      </c>
      <c r="J64" s="107">
        <v>0</v>
      </c>
      <c r="K64" s="107">
        <v>0</v>
      </c>
      <c r="L64" s="107">
        <v>0</v>
      </c>
      <c r="M64" s="107">
        <v>0</v>
      </c>
      <c r="N64" s="107">
        <v>0</v>
      </c>
      <c r="O64" s="107">
        <v>2080</v>
      </c>
      <c r="P64" s="107">
        <v>0</v>
      </c>
      <c r="Q64" s="107">
        <v>18060</v>
      </c>
      <c r="R64" s="107">
        <v>1260</v>
      </c>
      <c r="S64" s="107">
        <v>0</v>
      </c>
      <c r="T64" s="107">
        <v>0</v>
      </c>
      <c r="U64" s="107">
        <v>0</v>
      </c>
      <c r="V64" s="107">
        <v>0</v>
      </c>
      <c r="W64" s="107">
        <v>0</v>
      </c>
      <c r="X64" s="107">
        <v>0</v>
      </c>
      <c r="Y64" s="107">
        <v>0</v>
      </c>
      <c r="Z64" s="107">
        <v>0</v>
      </c>
      <c r="AA64" s="107">
        <v>3920</v>
      </c>
      <c r="AB64" s="107">
        <v>6131.03</v>
      </c>
      <c r="AC64" s="107">
        <v>4620</v>
      </c>
      <c r="AD64" s="107">
        <v>3360</v>
      </c>
      <c r="AE64" s="107">
        <v>0</v>
      </c>
      <c r="AF64" s="107">
        <v>175781</v>
      </c>
      <c r="AG64" s="107">
        <v>0</v>
      </c>
      <c r="AH64" s="107">
        <v>0</v>
      </c>
      <c r="AI64" s="107">
        <v>0</v>
      </c>
      <c r="AJ64" s="107">
        <v>0</v>
      </c>
      <c r="AK64" s="107">
        <v>0</v>
      </c>
      <c r="AL64" s="107">
        <v>0</v>
      </c>
      <c r="AM64" s="107">
        <v>0</v>
      </c>
      <c r="AN64" s="107">
        <v>0</v>
      </c>
      <c r="AO64" s="107">
        <v>0</v>
      </c>
      <c r="AP64" s="107">
        <v>1680</v>
      </c>
      <c r="AQ64" s="107">
        <v>0</v>
      </c>
      <c r="AR64" s="107">
        <v>2240</v>
      </c>
      <c r="AS64" s="107">
        <v>0</v>
      </c>
      <c r="AT64" s="107">
        <v>0</v>
      </c>
      <c r="AU64" s="107">
        <v>0</v>
      </c>
      <c r="AV64" s="107">
        <v>3191.03</v>
      </c>
      <c r="AW64" s="107">
        <v>0</v>
      </c>
      <c r="AX64" s="107">
        <v>0</v>
      </c>
      <c r="AY64" s="107">
        <v>2940</v>
      </c>
      <c r="AZ64" s="107">
        <v>3780</v>
      </c>
      <c r="BA64" s="107">
        <v>840</v>
      </c>
      <c r="BB64" s="107">
        <v>800</v>
      </c>
      <c r="BC64" s="107">
        <v>0</v>
      </c>
      <c r="BD64" s="107">
        <v>420</v>
      </c>
      <c r="BE64" s="107">
        <v>15120</v>
      </c>
      <c r="BF64" s="107">
        <v>16940</v>
      </c>
      <c r="BG64" s="107">
        <v>142081</v>
      </c>
      <c r="BH64" s="107">
        <v>4200</v>
      </c>
      <c r="BI64" s="107">
        <v>2940</v>
      </c>
      <c r="BJ64" s="107">
        <v>3780</v>
      </c>
      <c r="BK64" s="107">
        <v>3780</v>
      </c>
      <c r="BL64" s="107">
        <v>2940</v>
      </c>
      <c r="BM64" s="107">
        <v>3780</v>
      </c>
      <c r="BN64" s="107">
        <v>2100</v>
      </c>
      <c r="BO64" s="107">
        <v>3360</v>
      </c>
      <c r="BP64" s="107">
        <v>2940</v>
      </c>
      <c r="BQ64" s="107">
        <v>2940</v>
      </c>
      <c r="BR64" s="107">
        <v>2940</v>
      </c>
      <c r="BS64" s="107">
        <v>3780</v>
      </c>
      <c r="BT64" s="107">
        <v>3360</v>
      </c>
      <c r="BU64" s="107">
        <v>2520</v>
      </c>
      <c r="BV64" s="107">
        <v>2100</v>
      </c>
      <c r="BW64" s="107">
        <v>2940</v>
      </c>
      <c r="BX64" s="107">
        <v>2940</v>
      </c>
      <c r="BY64" s="107">
        <v>2520</v>
      </c>
      <c r="BZ64" s="107">
        <v>2100</v>
      </c>
      <c r="CA64" s="107">
        <v>2100</v>
      </c>
      <c r="CB64" s="107">
        <v>2940</v>
      </c>
      <c r="CC64" s="107">
        <v>2940</v>
      </c>
      <c r="CD64" s="107">
        <v>1680</v>
      </c>
      <c r="CE64" s="107">
        <v>1680</v>
      </c>
      <c r="CF64" s="107">
        <v>1680</v>
      </c>
      <c r="CG64" s="107">
        <v>1680</v>
      </c>
      <c r="CH64" s="107">
        <v>1680</v>
      </c>
      <c r="CI64" s="107">
        <v>1680</v>
      </c>
      <c r="CJ64" s="107">
        <v>2100</v>
      </c>
      <c r="CK64" s="107">
        <v>840</v>
      </c>
      <c r="CL64" s="107">
        <v>1680</v>
      </c>
      <c r="CM64" s="107">
        <v>1680</v>
      </c>
      <c r="CN64" s="107">
        <v>840</v>
      </c>
      <c r="CO64" s="107">
        <v>1260</v>
      </c>
      <c r="CP64" s="107">
        <v>1680</v>
      </c>
      <c r="CQ64" s="107">
        <v>2520</v>
      </c>
      <c r="CR64" s="107">
        <v>2100</v>
      </c>
      <c r="CS64" s="107">
        <v>1680</v>
      </c>
      <c r="CT64" s="107">
        <v>1920</v>
      </c>
      <c r="CU64" s="107">
        <v>1260</v>
      </c>
      <c r="CV64" s="107">
        <v>1260</v>
      </c>
      <c r="CW64" s="107">
        <v>1260</v>
      </c>
      <c r="CX64" s="107">
        <v>1680</v>
      </c>
      <c r="CY64" s="107">
        <v>1260</v>
      </c>
      <c r="CZ64" s="107">
        <v>2220</v>
      </c>
      <c r="DA64" s="107">
        <v>1680</v>
      </c>
      <c r="DB64" s="107">
        <v>1680</v>
      </c>
      <c r="DC64" s="107">
        <v>1680</v>
      </c>
      <c r="DD64" s="107">
        <v>1680</v>
      </c>
      <c r="DE64" s="107">
        <v>1260</v>
      </c>
      <c r="DF64" s="107">
        <v>1680</v>
      </c>
      <c r="DG64" s="107">
        <v>1260</v>
      </c>
      <c r="DH64" s="107">
        <v>1680</v>
      </c>
      <c r="DI64" s="107">
        <v>1260</v>
      </c>
      <c r="DJ64" s="107">
        <v>1320</v>
      </c>
      <c r="DK64" s="107">
        <v>1260</v>
      </c>
      <c r="DL64" s="107">
        <v>1680</v>
      </c>
      <c r="DM64" s="107">
        <v>1260</v>
      </c>
      <c r="DN64" s="107">
        <v>1680</v>
      </c>
      <c r="DO64" s="116">
        <v>840</v>
      </c>
      <c r="DP64" s="116">
        <v>2940</v>
      </c>
      <c r="DQ64" s="116">
        <v>2100</v>
      </c>
      <c r="DR64" s="116">
        <v>1260</v>
      </c>
      <c r="DS64" s="116">
        <v>1260</v>
      </c>
      <c r="DT64" s="116">
        <v>1680</v>
      </c>
      <c r="DU64" s="116">
        <v>2100</v>
      </c>
      <c r="DV64" s="116">
        <v>1801</v>
      </c>
      <c r="DW64" s="116">
        <v>1260</v>
      </c>
      <c r="DX64" s="100">
        <v>1260</v>
      </c>
      <c r="DY64" s="100">
        <v>1260</v>
      </c>
      <c r="EA64" s="100">
        <f t="shared" si="7"/>
        <v>0</v>
      </c>
      <c r="EB64" s="100">
        <f t="shared" si="8"/>
        <v>-142501</v>
      </c>
      <c r="EC64" s="100">
        <f t="shared" si="9"/>
        <v>264702</v>
      </c>
      <c r="ED64" s="100">
        <f t="shared" si="10"/>
        <v>0</v>
      </c>
      <c r="EE64" s="100">
        <f t="shared" si="11"/>
        <v>1511.0299999999997</v>
      </c>
      <c r="EF64" s="100">
        <f t="shared" si="12"/>
        <v>3920</v>
      </c>
      <c r="EG64" s="100">
        <f t="shared" si="13"/>
        <v>6131.0300000000007</v>
      </c>
    </row>
    <row r="65" spans="1:137">
      <c r="A65" s="106" t="s">
        <v>119</v>
      </c>
      <c r="B65" s="107">
        <v>364747.74</v>
      </c>
      <c r="C65" s="107">
        <v>0</v>
      </c>
      <c r="D65" s="107">
        <v>0</v>
      </c>
      <c r="E65" s="107">
        <v>0</v>
      </c>
      <c r="F65" s="107">
        <v>27615.58</v>
      </c>
      <c r="G65" s="107">
        <v>0</v>
      </c>
      <c r="H65" s="107">
        <v>0</v>
      </c>
      <c r="I65" s="107">
        <v>6781.71</v>
      </c>
      <c r="J65" s="107">
        <v>0</v>
      </c>
      <c r="K65" s="107">
        <v>4500</v>
      </c>
      <c r="L65" s="107">
        <v>0</v>
      </c>
      <c r="M65" s="107">
        <v>0</v>
      </c>
      <c r="N65" s="107">
        <v>0</v>
      </c>
      <c r="O65" s="107">
        <v>0</v>
      </c>
      <c r="P65" s="107">
        <v>0</v>
      </c>
      <c r="Q65" s="107">
        <v>101707.03</v>
      </c>
      <c r="R65" s="107">
        <v>0</v>
      </c>
      <c r="S65" s="107">
        <v>0</v>
      </c>
      <c r="T65" s="107">
        <v>0</v>
      </c>
      <c r="U65" s="107">
        <v>0</v>
      </c>
      <c r="V65" s="107">
        <v>0</v>
      </c>
      <c r="W65" s="107">
        <v>0</v>
      </c>
      <c r="X65" s="107">
        <v>0</v>
      </c>
      <c r="Y65" s="107">
        <v>0</v>
      </c>
      <c r="Z65" s="107">
        <v>52560.5</v>
      </c>
      <c r="AA65" s="107">
        <v>4764.7</v>
      </c>
      <c r="AB65" s="107">
        <v>0</v>
      </c>
      <c r="AC65" s="107">
        <v>0</v>
      </c>
      <c r="AD65" s="107">
        <v>0</v>
      </c>
      <c r="AE65" s="107">
        <v>0</v>
      </c>
      <c r="AF65" s="107">
        <v>166818.22</v>
      </c>
      <c r="AG65" s="107">
        <v>52560.5</v>
      </c>
      <c r="AH65" s="107">
        <v>0</v>
      </c>
      <c r="AI65" s="107">
        <v>0</v>
      </c>
      <c r="AJ65" s="107">
        <v>0</v>
      </c>
      <c r="AK65" s="107">
        <v>0</v>
      </c>
      <c r="AL65" s="107">
        <v>0</v>
      </c>
      <c r="AM65" s="107">
        <v>0</v>
      </c>
      <c r="AN65" s="107">
        <v>4764.7</v>
      </c>
      <c r="AO65" s="107">
        <v>0</v>
      </c>
      <c r="AP65" s="107">
        <v>0</v>
      </c>
      <c r="AQ65" s="107">
        <v>0</v>
      </c>
      <c r="AR65" s="107">
        <v>0</v>
      </c>
      <c r="AS65" s="107">
        <v>0</v>
      </c>
      <c r="AT65" s="107">
        <v>0</v>
      </c>
      <c r="AU65" s="107">
        <v>0</v>
      </c>
      <c r="AV65" s="107">
        <v>0</v>
      </c>
      <c r="AW65" s="107">
        <v>0</v>
      </c>
      <c r="AX65" s="107">
        <v>0</v>
      </c>
      <c r="AY65" s="107">
        <v>0</v>
      </c>
      <c r="AZ65" s="107">
        <v>0</v>
      </c>
      <c r="BA65" s="107">
        <v>0</v>
      </c>
      <c r="BB65" s="107">
        <v>0</v>
      </c>
      <c r="BC65" s="107">
        <v>0</v>
      </c>
      <c r="BD65" s="107">
        <v>0</v>
      </c>
      <c r="BE65" s="107">
        <v>166818.22</v>
      </c>
      <c r="BF65" s="107">
        <v>0</v>
      </c>
      <c r="BG65" s="107">
        <v>0</v>
      </c>
      <c r="BH65" s="107">
        <v>0</v>
      </c>
      <c r="BI65" s="107">
        <v>0</v>
      </c>
      <c r="BJ65" s="107">
        <v>0</v>
      </c>
      <c r="BK65" s="107">
        <v>0</v>
      </c>
      <c r="BL65" s="107">
        <v>0</v>
      </c>
      <c r="BM65" s="107">
        <v>0</v>
      </c>
      <c r="BN65" s="107">
        <v>0</v>
      </c>
      <c r="BO65" s="107">
        <v>0</v>
      </c>
      <c r="BP65" s="107">
        <v>0</v>
      </c>
      <c r="BQ65" s="107">
        <v>0</v>
      </c>
      <c r="BR65" s="107">
        <v>0</v>
      </c>
      <c r="BS65" s="107">
        <v>0</v>
      </c>
      <c r="BT65" s="107">
        <v>0</v>
      </c>
      <c r="BU65" s="107">
        <v>0</v>
      </c>
      <c r="BV65" s="107">
        <v>0</v>
      </c>
      <c r="BW65" s="107">
        <v>0</v>
      </c>
      <c r="BX65" s="107">
        <v>0</v>
      </c>
      <c r="BY65" s="107">
        <v>0</v>
      </c>
      <c r="BZ65" s="107">
        <v>0</v>
      </c>
      <c r="CA65" s="107">
        <v>0</v>
      </c>
      <c r="CB65" s="107">
        <v>0</v>
      </c>
      <c r="CC65" s="107">
        <v>0</v>
      </c>
      <c r="CD65" s="107">
        <v>0</v>
      </c>
      <c r="CE65" s="107">
        <v>0</v>
      </c>
      <c r="CF65" s="107">
        <v>0</v>
      </c>
      <c r="CG65" s="107">
        <v>0</v>
      </c>
      <c r="CH65" s="107">
        <v>0</v>
      </c>
      <c r="CI65" s="107">
        <v>0</v>
      </c>
      <c r="CJ65" s="107">
        <v>0</v>
      </c>
      <c r="CK65" s="107">
        <v>0</v>
      </c>
      <c r="CL65" s="107">
        <v>0</v>
      </c>
      <c r="CM65" s="107">
        <v>0</v>
      </c>
      <c r="CN65" s="107">
        <v>0</v>
      </c>
      <c r="CO65" s="107">
        <v>0</v>
      </c>
      <c r="CP65" s="107">
        <v>0</v>
      </c>
      <c r="CQ65" s="107">
        <v>0</v>
      </c>
      <c r="CR65" s="107">
        <v>0</v>
      </c>
      <c r="CS65" s="107">
        <v>0</v>
      </c>
      <c r="CT65" s="107">
        <v>0</v>
      </c>
      <c r="CU65" s="107">
        <v>0</v>
      </c>
      <c r="CV65" s="107">
        <v>0</v>
      </c>
      <c r="CW65" s="107">
        <v>0</v>
      </c>
      <c r="CX65" s="107">
        <v>0</v>
      </c>
      <c r="CY65" s="107">
        <v>0</v>
      </c>
      <c r="CZ65" s="107">
        <v>0</v>
      </c>
      <c r="DA65" s="107">
        <v>0</v>
      </c>
      <c r="DB65" s="107">
        <v>0</v>
      </c>
      <c r="DC65" s="107">
        <v>0</v>
      </c>
      <c r="DD65" s="107">
        <v>0</v>
      </c>
      <c r="DE65" s="107">
        <v>0</v>
      </c>
      <c r="DF65" s="107">
        <v>0</v>
      </c>
      <c r="DG65" s="107">
        <v>0</v>
      </c>
      <c r="DH65" s="107">
        <v>0</v>
      </c>
      <c r="DI65" s="107">
        <v>0</v>
      </c>
      <c r="DJ65" s="107">
        <v>0</v>
      </c>
      <c r="DK65" s="107">
        <v>0</v>
      </c>
      <c r="DL65" s="107">
        <v>0</v>
      </c>
      <c r="DM65" s="107">
        <v>0</v>
      </c>
      <c r="DN65" s="107">
        <v>0</v>
      </c>
      <c r="DO65" s="116">
        <v>0</v>
      </c>
      <c r="DP65" s="116">
        <v>0</v>
      </c>
      <c r="DQ65" s="116">
        <v>0</v>
      </c>
      <c r="DR65" s="116">
        <v>0</v>
      </c>
      <c r="DS65" s="116">
        <v>0</v>
      </c>
      <c r="DT65" s="116">
        <v>0</v>
      </c>
      <c r="DU65" s="116">
        <v>0</v>
      </c>
      <c r="DV65" s="116">
        <v>0</v>
      </c>
      <c r="DW65" s="116">
        <v>0</v>
      </c>
      <c r="DX65" s="100">
        <v>0</v>
      </c>
      <c r="DY65" s="100">
        <v>0</v>
      </c>
      <c r="EA65" s="100">
        <f t="shared" si="7"/>
        <v>0</v>
      </c>
      <c r="EB65" s="100">
        <f t="shared" si="8"/>
        <v>0</v>
      </c>
      <c r="EC65" s="100">
        <f t="shared" si="9"/>
        <v>0</v>
      </c>
      <c r="ED65" s="100">
        <f t="shared" si="10"/>
        <v>52560.5</v>
      </c>
      <c r="EE65" s="100">
        <f t="shared" si="11"/>
        <v>0</v>
      </c>
      <c r="EF65" s="100">
        <f t="shared" si="12"/>
        <v>4764.7</v>
      </c>
      <c r="EG65" s="100">
        <f t="shared" si="13"/>
        <v>-52560.5</v>
      </c>
    </row>
    <row r="66" spans="1:137">
      <c r="A66" s="106" t="s">
        <v>120</v>
      </c>
      <c r="B66" s="107">
        <v>20000</v>
      </c>
      <c r="C66" s="107">
        <v>0</v>
      </c>
      <c r="D66" s="107">
        <v>0</v>
      </c>
      <c r="E66" s="107">
        <v>0</v>
      </c>
      <c r="F66" s="107">
        <v>0</v>
      </c>
      <c r="G66" s="107">
        <v>0</v>
      </c>
      <c r="H66" s="107">
        <v>0</v>
      </c>
      <c r="I66" s="107">
        <v>0</v>
      </c>
      <c r="J66" s="107">
        <v>0</v>
      </c>
      <c r="K66" s="107">
        <v>0</v>
      </c>
      <c r="L66" s="107">
        <v>0</v>
      </c>
      <c r="M66" s="107">
        <v>0</v>
      </c>
      <c r="N66" s="107">
        <v>0</v>
      </c>
      <c r="O66" s="107">
        <v>0</v>
      </c>
      <c r="P66" s="107">
        <v>0</v>
      </c>
      <c r="Q66" s="107">
        <v>0</v>
      </c>
      <c r="R66" s="107">
        <v>0</v>
      </c>
      <c r="S66" s="107">
        <v>0</v>
      </c>
      <c r="T66" s="107">
        <v>0</v>
      </c>
      <c r="U66" s="107">
        <v>0</v>
      </c>
      <c r="V66" s="107">
        <v>0</v>
      </c>
      <c r="W66" s="107">
        <v>0</v>
      </c>
      <c r="X66" s="107">
        <v>0</v>
      </c>
      <c r="Y66" s="107">
        <v>0</v>
      </c>
      <c r="Z66" s="107">
        <v>0</v>
      </c>
      <c r="AA66" s="107">
        <v>20000</v>
      </c>
      <c r="AB66" s="107">
        <v>0</v>
      </c>
      <c r="AC66" s="107">
        <v>0</v>
      </c>
      <c r="AD66" s="107">
        <v>0</v>
      </c>
      <c r="AE66" s="107">
        <v>0</v>
      </c>
      <c r="AF66" s="107">
        <v>0</v>
      </c>
      <c r="AG66" s="107">
        <v>0</v>
      </c>
      <c r="AH66" s="107">
        <v>0</v>
      </c>
      <c r="AI66" s="107">
        <v>0</v>
      </c>
      <c r="AJ66" s="107">
        <v>0</v>
      </c>
      <c r="AK66" s="107">
        <v>0</v>
      </c>
      <c r="AL66" s="107">
        <v>0</v>
      </c>
      <c r="AM66" s="107">
        <v>0</v>
      </c>
      <c r="AN66" s="107">
        <v>0</v>
      </c>
      <c r="AO66" s="107">
        <v>0</v>
      </c>
      <c r="AP66" s="107">
        <v>20000</v>
      </c>
      <c r="AQ66" s="107">
        <v>0</v>
      </c>
      <c r="AR66" s="107">
        <v>0</v>
      </c>
      <c r="AS66" s="107">
        <v>0</v>
      </c>
      <c r="AT66" s="107">
        <v>0</v>
      </c>
      <c r="AU66" s="107">
        <v>0</v>
      </c>
      <c r="AV66" s="107">
        <v>0</v>
      </c>
      <c r="AW66" s="107">
        <v>0</v>
      </c>
      <c r="AX66" s="107">
        <v>0</v>
      </c>
      <c r="AY66" s="107">
        <v>0</v>
      </c>
      <c r="AZ66" s="107">
        <v>0</v>
      </c>
      <c r="BA66" s="107">
        <v>0</v>
      </c>
      <c r="BB66" s="107">
        <v>0</v>
      </c>
      <c r="BC66" s="107">
        <v>0</v>
      </c>
      <c r="BD66" s="107">
        <v>0</v>
      </c>
      <c r="BE66" s="107">
        <v>0</v>
      </c>
      <c r="BF66" s="107">
        <v>0</v>
      </c>
      <c r="BG66" s="107">
        <v>0</v>
      </c>
      <c r="BH66" s="107">
        <v>0</v>
      </c>
      <c r="BI66" s="107">
        <v>0</v>
      </c>
      <c r="BJ66" s="107">
        <v>0</v>
      </c>
      <c r="BK66" s="107">
        <v>0</v>
      </c>
      <c r="BL66" s="107">
        <v>0</v>
      </c>
      <c r="BM66" s="107">
        <v>0</v>
      </c>
      <c r="BN66" s="107">
        <v>0</v>
      </c>
      <c r="BO66" s="107">
        <v>0</v>
      </c>
      <c r="BP66" s="107">
        <v>0</v>
      </c>
      <c r="BQ66" s="107">
        <v>0</v>
      </c>
      <c r="BR66" s="107">
        <v>0</v>
      </c>
      <c r="BS66" s="107">
        <v>0</v>
      </c>
      <c r="BT66" s="107">
        <v>0</v>
      </c>
      <c r="BU66" s="107">
        <v>0</v>
      </c>
      <c r="BV66" s="107">
        <v>0</v>
      </c>
      <c r="BW66" s="107">
        <v>0</v>
      </c>
      <c r="BX66" s="107">
        <v>0</v>
      </c>
      <c r="BY66" s="107">
        <v>0</v>
      </c>
      <c r="BZ66" s="107">
        <v>0</v>
      </c>
      <c r="CA66" s="107">
        <v>0</v>
      </c>
      <c r="CB66" s="107">
        <v>0</v>
      </c>
      <c r="CC66" s="107">
        <v>0</v>
      </c>
      <c r="CD66" s="107">
        <v>0</v>
      </c>
      <c r="CE66" s="107">
        <v>0</v>
      </c>
      <c r="CF66" s="107">
        <v>0</v>
      </c>
      <c r="CG66" s="107">
        <v>0</v>
      </c>
      <c r="CH66" s="107">
        <v>0</v>
      </c>
      <c r="CI66" s="107">
        <v>0</v>
      </c>
      <c r="CJ66" s="107">
        <v>0</v>
      </c>
      <c r="CK66" s="107">
        <v>0</v>
      </c>
      <c r="CL66" s="107">
        <v>0</v>
      </c>
      <c r="CM66" s="107">
        <v>0</v>
      </c>
      <c r="CN66" s="107">
        <v>0</v>
      </c>
      <c r="CO66" s="107">
        <v>0</v>
      </c>
      <c r="CP66" s="107">
        <v>0</v>
      </c>
      <c r="CQ66" s="107">
        <v>0</v>
      </c>
      <c r="CR66" s="107">
        <v>0</v>
      </c>
      <c r="CS66" s="107">
        <v>0</v>
      </c>
      <c r="CT66" s="107">
        <v>0</v>
      </c>
      <c r="CU66" s="107">
        <v>0</v>
      </c>
      <c r="CV66" s="107">
        <v>0</v>
      </c>
      <c r="CW66" s="107">
        <v>0</v>
      </c>
      <c r="CX66" s="107">
        <v>0</v>
      </c>
      <c r="CY66" s="107">
        <v>0</v>
      </c>
      <c r="CZ66" s="107">
        <v>0</v>
      </c>
      <c r="DA66" s="107">
        <v>0</v>
      </c>
      <c r="DB66" s="107">
        <v>0</v>
      </c>
      <c r="DC66" s="107">
        <v>0</v>
      </c>
      <c r="DD66" s="107">
        <v>0</v>
      </c>
      <c r="DE66" s="107">
        <v>0</v>
      </c>
      <c r="DF66" s="107">
        <v>0</v>
      </c>
      <c r="DG66" s="107">
        <v>0</v>
      </c>
      <c r="DH66" s="107">
        <v>0</v>
      </c>
      <c r="DI66" s="107">
        <v>0</v>
      </c>
      <c r="DJ66" s="107">
        <v>0</v>
      </c>
      <c r="DK66" s="107">
        <v>0</v>
      </c>
      <c r="DL66" s="107">
        <v>0</v>
      </c>
      <c r="DM66" s="107">
        <v>0</v>
      </c>
      <c r="DN66" s="107">
        <v>0</v>
      </c>
      <c r="DO66" s="116">
        <v>0</v>
      </c>
      <c r="DP66" s="116">
        <v>0</v>
      </c>
      <c r="DQ66" s="116">
        <v>0</v>
      </c>
      <c r="DR66" s="116">
        <v>0</v>
      </c>
      <c r="DS66" s="116">
        <v>0</v>
      </c>
      <c r="DT66" s="116">
        <v>0</v>
      </c>
      <c r="DU66" s="116">
        <v>0</v>
      </c>
      <c r="DV66" s="116">
        <v>0</v>
      </c>
      <c r="DW66" s="116">
        <v>0</v>
      </c>
      <c r="DX66" s="100">
        <v>0</v>
      </c>
      <c r="DY66" s="100">
        <v>0</v>
      </c>
      <c r="EA66" s="100">
        <f t="shared" si="7"/>
        <v>0</v>
      </c>
      <c r="EB66" s="100">
        <f t="shared" si="8"/>
        <v>0</v>
      </c>
      <c r="EC66" s="100">
        <f t="shared" si="9"/>
        <v>0</v>
      </c>
      <c r="ED66" s="100">
        <f t="shared" si="10"/>
        <v>0</v>
      </c>
      <c r="EE66" s="100">
        <f t="shared" si="11"/>
        <v>0</v>
      </c>
      <c r="EF66" s="100">
        <f t="shared" si="12"/>
        <v>20000</v>
      </c>
      <c r="EG66" s="100">
        <f t="shared" si="13"/>
        <v>0</v>
      </c>
    </row>
    <row r="67" spans="1:137" s="97" customFormat="1">
      <c r="A67" s="120" t="s">
        <v>121</v>
      </c>
      <c r="B67" s="121">
        <v>22299143.890000001</v>
      </c>
      <c r="C67" s="121">
        <v>1008626.88</v>
      </c>
      <c r="D67" s="121">
        <v>630185</v>
      </c>
      <c r="E67" s="121">
        <v>97268.07</v>
      </c>
      <c r="F67" s="121">
        <v>375676.31</v>
      </c>
      <c r="G67" s="121">
        <v>429786.3</v>
      </c>
      <c r="H67" s="121">
        <v>117227.35</v>
      </c>
      <c r="I67" s="121">
        <v>250340.77</v>
      </c>
      <c r="J67" s="121">
        <v>0</v>
      </c>
      <c r="K67" s="121">
        <v>64184.41</v>
      </c>
      <c r="L67" s="121">
        <v>208344.58</v>
      </c>
      <c r="M67" s="121">
        <v>265067.82</v>
      </c>
      <c r="N67" s="121">
        <v>215308</v>
      </c>
      <c r="O67" s="121">
        <v>422544.82</v>
      </c>
      <c r="P67" s="121">
        <v>332122.82</v>
      </c>
      <c r="Q67" s="121">
        <v>842721.42</v>
      </c>
      <c r="R67" s="121">
        <v>243752.91</v>
      </c>
      <c r="S67" s="121">
        <v>83135.570000000007</v>
      </c>
      <c r="T67" s="121">
        <v>0</v>
      </c>
      <c r="U67" s="121">
        <v>0</v>
      </c>
      <c r="V67" s="121">
        <v>21014.02</v>
      </c>
      <c r="W67" s="121">
        <v>0</v>
      </c>
      <c r="X67" s="121">
        <v>11542.01</v>
      </c>
      <c r="Y67" s="121">
        <v>0</v>
      </c>
      <c r="Z67" s="121">
        <v>1491035.65</v>
      </c>
      <c r="AA67" s="121">
        <v>3010832.15</v>
      </c>
      <c r="AB67" s="121">
        <v>878094.54</v>
      </c>
      <c r="AC67" s="121">
        <v>274116.09999999998</v>
      </c>
      <c r="AD67" s="121">
        <v>252837.55</v>
      </c>
      <c r="AE67" s="121">
        <v>0</v>
      </c>
      <c r="AF67" s="121">
        <v>10773378.84</v>
      </c>
      <c r="AG67" s="121">
        <v>238599.91</v>
      </c>
      <c r="AH67" s="121">
        <v>128514.06</v>
      </c>
      <c r="AI67" s="121">
        <v>174160.11</v>
      </c>
      <c r="AJ67" s="121">
        <v>391203</v>
      </c>
      <c r="AK67" s="121">
        <v>263071.03999999998</v>
      </c>
      <c r="AL67" s="121">
        <v>200387.14</v>
      </c>
      <c r="AM67" s="121">
        <v>95100.39</v>
      </c>
      <c r="AN67" s="121">
        <v>435274.68</v>
      </c>
      <c r="AO67" s="121">
        <v>883374.45</v>
      </c>
      <c r="AP67" s="121">
        <v>792735.04</v>
      </c>
      <c r="AQ67" s="121">
        <v>342183.27</v>
      </c>
      <c r="AR67" s="121">
        <v>136779.57999999999</v>
      </c>
      <c r="AS67" s="121">
        <v>278197.24</v>
      </c>
      <c r="AT67" s="121">
        <v>142287.89000000001</v>
      </c>
      <c r="AU67" s="121">
        <v>0</v>
      </c>
      <c r="AV67" s="121">
        <v>219409.09</v>
      </c>
      <c r="AW67" s="121">
        <v>253813.79</v>
      </c>
      <c r="AX67" s="121">
        <v>238635.22</v>
      </c>
      <c r="AY67" s="121">
        <v>166236.44</v>
      </c>
      <c r="AZ67" s="121">
        <v>226324.88</v>
      </c>
      <c r="BA67" s="121">
        <v>47791.22</v>
      </c>
      <c r="BB67" s="121">
        <v>440569.36</v>
      </c>
      <c r="BC67" s="121">
        <v>225855.49</v>
      </c>
      <c r="BD67" s="121">
        <v>272164.45</v>
      </c>
      <c r="BE67" s="121">
        <v>726570.87</v>
      </c>
      <c r="BF67" s="121">
        <v>623568.18000000005</v>
      </c>
      <c r="BG67" s="121">
        <v>8264475.1399999997</v>
      </c>
      <c r="BH67" s="121">
        <v>350510.14</v>
      </c>
      <c r="BI67" s="121">
        <v>335143.78000000003</v>
      </c>
      <c r="BJ67" s="121">
        <v>373206.6</v>
      </c>
      <c r="BK67" s="121">
        <v>318394.58</v>
      </c>
      <c r="BL67" s="121">
        <v>309889.05</v>
      </c>
      <c r="BM67" s="121">
        <v>313594.94</v>
      </c>
      <c r="BN67" s="121">
        <v>145998.03</v>
      </c>
      <c r="BO67" s="121">
        <v>358561.09</v>
      </c>
      <c r="BP67" s="121">
        <v>193411.11</v>
      </c>
      <c r="BQ67" s="121">
        <v>172153.92</v>
      </c>
      <c r="BR67" s="121">
        <v>346448.67</v>
      </c>
      <c r="BS67" s="121">
        <v>183038.35</v>
      </c>
      <c r="BT67" s="121">
        <v>265875.84999999998</v>
      </c>
      <c r="BU67" s="121">
        <v>152950.64000000001</v>
      </c>
      <c r="BV67" s="121">
        <v>129516.83</v>
      </c>
      <c r="BW67" s="121">
        <v>140004.10999999999</v>
      </c>
      <c r="BX67" s="121">
        <v>160574.20000000001</v>
      </c>
      <c r="BY67" s="121">
        <v>179876.9</v>
      </c>
      <c r="BZ67" s="121">
        <v>109586.37</v>
      </c>
      <c r="CA67" s="121">
        <v>103824.33</v>
      </c>
      <c r="CB67" s="121">
        <v>151313.57</v>
      </c>
      <c r="CC67" s="121">
        <v>189661.51</v>
      </c>
      <c r="CD67" s="121">
        <v>96787.02</v>
      </c>
      <c r="CE67" s="121">
        <v>90099.06</v>
      </c>
      <c r="CF67" s="121">
        <v>101886.46</v>
      </c>
      <c r="CG67" s="121">
        <v>92918.89</v>
      </c>
      <c r="CH67" s="121">
        <v>86378.75</v>
      </c>
      <c r="CI67" s="121">
        <v>106075.72</v>
      </c>
      <c r="CJ67" s="121">
        <v>132162.38</v>
      </c>
      <c r="CK67" s="121">
        <v>143876.94</v>
      </c>
      <c r="CL67" s="121">
        <v>60260.3</v>
      </c>
      <c r="CM67" s="121">
        <v>75750.98</v>
      </c>
      <c r="CN67" s="121">
        <v>34507.550000000003</v>
      </c>
      <c r="CO67" s="121">
        <v>54842.16</v>
      </c>
      <c r="CP67" s="121">
        <v>57901.83</v>
      </c>
      <c r="CQ67" s="121">
        <v>119505.46</v>
      </c>
      <c r="CR67" s="121">
        <v>141731.97</v>
      </c>
      <c r="CS67" s="121">
        <v>44365.83</v>
      </c>
      <c r="CT67" s="121">
        <v>53972.92</v>
      </c>
      <c r="CU67" s="121">
        <v>27875.05</v>
      </c>
      <c r="CV67" s="121">
        <v>50341.42</v>
      </c>
      <c r="CW67" s="121">
        <v>32491.5</v>
      </c>
      <c r="CX67" s="121">
        <v>49089.73</v>
      </c>
      <c r="CY67" s="121">
        <v>63879.519999999997</v>
      </c>
      <c r="CZ67" s="121">
        <v>83651.179999999993</v>
      </c>
      <c r="DA67" s="121">
        <v>60094.18</v>
      </c>
      <c r="DB67" s="121">
        <v>68596.69</v>
      </c>
      <c r="DC67" s="121">
        <v>74129.42</v>
      </c>
      <c r="DD67" s="121">
        <v>68462.320000000007</v>
      </c>
      <c r="DE67" s="121">
        <v>45980.23</v>
      </c>
      <c r="DF67" s="121">
        <v>88594.26</v>
      </c>
      <c r="DG67" s="121">
        <v>48335.28</v>
      </c>
      <c r="DH67" s="121">
        <v>53373.18</v>
      </c>
      <c r="DI67" s="121">
        <v>50449.67</v>
      </c>
      <c r="DJ67" s="121">
        <v>31420.15</v>
      </c>
      <c r="DK67" s="121">
        <v>32946.949999999997</v>
      </c>
      <c r="DL67" s="121">
        <v>72531.23</v>
      </c>
      <c r="DM67" s="121">
        <v>41699.480000000003</v>
      </c>
      <c r="DN67" s="121">
        <v>61171.21</v>
      </c>
      <c r="DO67" s="121">
        <v>37628.81</v>
      </c>
      <c r="DP67" s="121">
        <v>125782.63</v>
      </c>
      <c r="DQ67" s="121">
        <v>88582.78</v>
      </c>
      <c r="DR67" s="121">
        <v>63963.61</v>
      </c>
      <c r="DS67" s="121">
        <v>49721.95</v>
      </c>
      <c r="DT67" s="121">
        <v>85975.95</v>
      </c>
      <c r="DU67" s="121">
        <v>85210.87</v>
      </c>
      <c r="DV67" s="121">
        <v>56347.86</v>
      </c>
      <c r="DW67" s="121">
        <v>30908.92</v>
      </c>
      <c r="DX67" s="100">
        <v>31243.7</v>
      </c>
      <c r="DY67" s="100">
        <v>27436.62</v>
      </c>
      <c r="DZ67" s="100"/>
      <c r="EA67" s="100">
        <f t="shared" ref="EA67:EA98" si="16">SUM(C67:AF67)-B67</f>
        <v>0</v>
      </c>
      <c r="EB67" s="100">
        <f t="shared" ref="EB67:EB98" si="17">SUM(BB67:BF67)-AF67</f>
        <v>-8484650.4900000002</v>
      </c>
      <c r="EC67" s="100">
        <f t="shared" ref="EC67:EC98" si="18">SUM(BG67:DW67)-BF67</f>
        <v>15846701.779999999</v>
      </c>
      <c r="ED67" s="100">
        <f t="shared" ref="ED67:ED98" si="19">SUM(AG67:AM67)-X67</f>
        <v>1479493.6399999997</v>
      </c>
      <c r="EE67" s="100">
        <f t="shared" ref="EE67:EE98" si="20">AB67-AZ67-BA67</f>
        <v>603978.44000000006</v>
      </c>
      <c r="EF67" s="100">
        <f t="shared" ref="EF67:EF98" si="21">SUM(AN67:AU67)-Y67</f>
        <v>3010832.15</v>
      </c>
      <c r="EG67" s="100">
        <f t="shared" ref="EG67:EG98" si="22">SUM(AV67:AY67)-Z67</f>
        <v>-612941.10999999987</v>
      </c>
    </row>
    <row r="68" spans="1:137">
      <c r="A68" s="106" t="s">
        <v>123</v>
      </c>
      <c r="B68" s="107">
        <v>7892545.8499999996</v>
      </c>
      <c r="C68" s="107">
        <v>0</v>
      </c>
      <c r="D68" s="107">
        <v>0</v>
      </c>
      <c r="E68" s="107">
        <v>0</v>
      </c>
      <c r="F68" s="107">
        <v>0</v>
      </c>
      <c r="G68" s="107">
        <v>0</v>
      </c>
      <c r="H68" s="107">
        <v>0</v>
      </c>
      <c r="I68" s="107">
        <v>0</v>
      </c>
      <c r="J68" s="107">
        <v>0</v>
      </c>
      <c r="K68" s="107">
        <v>0</v>
      </c>
      <c r="L68" s="107">
        <v>0</v>
      </c>
      <c r="M68" s="107">
        <v>0</v>
      </c>
      <c r="N68" s="107">
        <v>0</v>
      </c>
      <c r="O68" s="107">
        <v>0</v>
      </c>
      <c r="P68" s="107">
        <v>0</v>
      </c>
      <c r="Q68" s="107">
        <v>0</v>
      </c>
      <c r="R68" s="107">
        <v>0</v>
      </c>
      <c r="S68" s="107">
        <v>0</v>
      </c>
      <c r="T68" s="107">
        <v>0</v>
      </c>
      <c r="U68" s="107">
        <v>0</v>
      </c>
      <c r="V68" s="107">
        <v>0</v>
      </c>
      <c r="W68" s="107">
        <v>0</v>
      </c>
      <c r="X68" s="107">
        <v>0</v>
      </c>
      <c r="Y68" s="107">
        <v>0</v>
      </c>
      <c r="Z68" s="107">
        <v>0</v>
      </c>
      <c r="AA68" s="107">
        <v>6274200</v>
      </c>
      <c r="AB68" s="107">
        <v>0</v>
      </c>
      <c r="AC68" s="107">
        <v>0</v>
      </c>
      <c r="AD68" s="107">
        <v>0</v>
      </c>
      <c r="AE68" s="107">
        <v>0</v>
      </c>
      <c r="AF68" s="107">
        <v>1618345.85</v>
      </c>
      <c r="AG68" s="107">
        <v>0</v>
      </c>
      <c r="AH68" s="107">
        <v>0</v>
      </c>
      <c r="AI68" s="107">
        <v>0</v>
      </c>
      <c r="AJ68" s="107">
        <v>0</v>
      </c>
      <c r="AK68" s="107">
        <v>0</v>
      </c>
      <c r="AL68" s="107">
        <v>0</v>
      </c>
      <c r="AM68" s="107">
        <v>0</v>
      </c>
      <c r="AN68" s="107">
        <v>0</v>
      </c>
      <c r="AO68" s="107">
        <v>6274200</v>
      </c>
      <c r="AP68" s="107">
        <v>0</v>
      </c>
      <c r="AQ68" s="107">
        <v>0</v>
      </c>
      <c r="AR68" s="107">
        <v>0</v>
      </c>
      <c r="AS68" s="107">
        <v>0</v>
      </c>
      <c r="AT68" s="107">
        <v>0</v>
      </c>
      <c r="AU68" s="107">
        <v>0</v>
      </c>
      <c r="AV68" s="107">
        <v>0</v>
      </c>
      <c r="AW68" s="107">
        <v>0</v>
      </c>
      <c r="AX68" s="107">
        <v>0</v>
      </c>
      <c r="AY68" s="107">
        <v>0</v>
      </c>
      <c r="AZ68" s="107">
        <v>0</v>
      </c>
      <c r="BA68" s="107">
        <v>0</v>
      </c>
      <c r="BB68" s="107">
        <v>0</v>
      </c>
      <c r="BC68" s="107">
        <v>0</v>
      </c>
      <c r="BD68" s="107">
        <v>0</v>
      </c>
      <c r="BE68" s="107">
        <v>0</v>
      </c>
      <c r="BF68" s="107">
        <v>18000</v>
      </c>
      <c r="BG68" s="107">
        <v>1600345.85</v>
      </c>
      <c r="BH68" s="107">
        <v>86347.14</v>
      </c>
      <c r="BI68" s="107">
        <v>128713.23</v>
      </c>
      <c r="BJ68" s="107">
        <v>118871.99</v>
      </c>
      <c r="BK68" s="107">
        <v>58056.63</v>
      </c>
      <c r="BL68" s="107">
        <v>94999.58</v>
      </c>
      <c r="BM68" s="107">
        <v>80624.259999999995</v>
      </c>
      <c r="BN68" s="107">
        <v>33156.06</v>
      </c>
      <c r="BO68" s="107">
        <v>103100.12</v>
      </c>
      <c r="BP68" s="107">
        <v>22574.28</v>
      </c>
      <c r="BQ68" s="107">
        <v>15455.7</v>
      </c>
      <c r="BR68" s="107">
        <v>53260.89</v>
      </c>
      <c r="BS68" s="107">
        <v>47862.03</v>
      </c>
      <c r="BT68" s="107">
        <v>44006</v>
      </c>
      <c r="BU68" s="107">
        <v>12218.08</v>
      </c>
      <c r="BV68" s="107">
        <v>14980.08</v>
      </c>
      <c r="BW68" s="107">
        <v>76771.34</v>
      </c>
      <c r="BX68" s="107">
        <v>28029.52</v>
      </c>
      <c r="BY68" s="107">
        <v>40441.050000000003</v>
      </c>
      <c r="BZ68" s="107">
        <v>13567.35</v>
      </c>
      <c r="CA68" s="107">
        <v>17651.05</v>
      </c>
      <c r="CB68" s="107">
        <v>27617.08</v>
      </c>
      <c r="CC68" s="107">
        <v>41141.56</v>
      </c>
      <c r="CD68" s="107">
        <v>8452.02</v>
      </c>
      <c r="CE68" s="107">
        <v>9005.31</v>
      </c>
      <c r="CF68" s="107">
        <v>8502.74</v>
      </c>
      <c r="CG68" s="107">
        <v>62699.42</v>
      </c>
      <c r="CH68" s="107">
        <v>17984.54</v>
      </c>
      <c r="CI68" s="107">
        <v>24317.27</v>
      </c>
      <c r="CJ68" s="107">
        <v>12660.92</v>
      </c>
      <c r="CK68" s="107">
        <v>-28592.95</v>
      </c>
      <c r="CL68" s="107">
        <v>4186.0200000000004</v>
      </c>
      <c r="CM68" s="107">
        <v>21237.439999999999</v>
      </c>
      <c r="CN68" s="107">
        <v>15357.9</v>
      </c>
      <c r="CO68" s="107">
        <v>8921.93</v>
      </c>
      <c r="CP68" s="107">
        <v>4342.3599999999997</v>
      </c>
      <c r="CQ68" s="107">
        <v>13721.79</v>
      </c>
      <c r="CR68" s="107">
        <v>49498.05</v>
      </c>
      <c r="CS68" s="107">
        <v>1213.23</v>
      </c>
      <c r="CT68" s="107">
        <v>2269.87</v>
      </c>
      <c r="CU68" s="107">
        <v>209.42</v>
      </c>
      <c r="CV68" s="107">
        <v>4853.01</v>
      </c>
      <c r="CW68" s="107">
        <v>1191.04</v>
      </c>
      <c r="CX68" s="107">
        <v>85.96</v>
      </c>
      <c r="CY68" s="107">
        <v>9361.7099999999991</v>
      </c>
      <c r="CZ68" s="107">
        <v>12034.07</v>
      </c>
      <c r="DA68" s="107">
        <v>9424.2999999999993</v>
      </c>
      <c r="DB68" s="107">
        <v>2294.56</v>
      </c>
      <c r="DC68" s="107">
        <v>2153.9899999999998</v>
      </c>
      <c r="DD68" s="107">
        <v>2745.96</v>
      </c>
      <c r="DE68" s="107">
        <v>2111.63</v>
      </c>
      <c r="DF68" s="107">
        <v>9951.4500000000007</v>
      </c>
      <c r="DG68" s="107">
        <v>770.9</v>
      </c>
      <c r="DH68" s="107">
        <v>1791.14</v>
      </c>
      <c r="DI68" s="107">
        <v>11180.11</v>
      </c>
      <c r="DJ68" s="107">
        <v>57.91</v>
      </c>
      <c r="DK68" s="107">
        <v>926.15</v>
      </c>
      <c r="DL68" s="107">
        <v>53369.29</v>
      </c>
      <c r="DM68" s="107">
        <v>379.99</v>
      </c>
      <c r="DN68" s="107">
        <v>3418.93</v>
      </c>
      <c r="DO68" s="116">
        <v>4575.66</v>
      </c>
      <c r="DP68" s="116">
        <v>19914.169999999998</v>
      </c>
      <c r="DQ68" s="116">
        <v>3551.77</v>
      </c>
      <c r="DR68" s="116">
        <v>2173.7600000000002</v>
      </c>
      <c r="DS68" s="116">
        <v>1879.38</v>
      </c>
      <c r="DT68" s="116">
        <v>36439.56</v>
      </c>
      <c r="DU68" s="116">
        <v>5183.83</v>
      </c>
      <c r="DV68" s="116">
        <v>607.57000000000005</v>
      </c>
      <c r="DW68" s="116">
        <v>2391.63</v>
      </c>
      <c r="DX68" s="100">
        <v>94.12</v>
      </c>
      <c r="DY68" s="100">
        <v>0</v>
      </c>
      <c r="EA68" s="100">
        <f t="shared" si="16"/>
        <v>0</v>
      </c>
      <c r="EB68" s="100">
        <f t="shared" si="17"/>
        <v>-1600345.85</v>
      </c>
      <c r="EC68" s="100">
        <f t="shared" si="18"/>
        <v>3182597.5799999991</v>
      </c>
      <c r="ED68" s="100">
        <f t="shared" si="19"/>
        <v>0</v>
      </c>
      <c r="EE68" s="100">
        <f t="shared" si="20"/>
        <v>0</v>
      </c>
      <c r="EF68" s="100">
        <f t="shared" si="21"/>
        <v>6274200</v>
      </c>
      <c r="EG68" s="100">
        <f t="shared" si="22"/>
        <v>0</v>
      </c>
    </row>
    <row r="69" spans="1:137">
      <c r="A69" s="106" t="s">
        <v>124</v>
      </c>
      <c r="B69" s="107">
        <v>7675262.8600000003</v>
      </c>
      <c r="C69" s="107">
        <v>0</v>
      </c>
      <c r="D69" s="107">
        <v>0</v>
      </c>
      <c r="E69" s="107">
        <v>0</v>
      </c>
      <c r="F69" s="107">
        <v>0</v>
      </c>
      <c r="G69" s="107">
        <v>0</v>
      </c>
      <c r="H69" s="107">
        <v>0</v>
      </c>
      <c r="I69" s="107">
        <v>0</v>
      </c>
      <c r="J69" s="107">
        <v>0</v>
      </c>
      <c r="K69" s="107">
        <v>0</v>
      </c>
      <c r="L69" s="107">
        <v>0</v>
      </c>
      <c r="M69" s="107">
        <v>0</v>
      </c>
      <c r="N69" s="107">
        <v>0</v>
      </c>
      <c r="O69" s="107">
        <v>0</v>
      </c>
      <c r="P69" s="107">
        <v>0</v>
      </c>
      <c r="Q69" s="107">
        <v>0</v>
      </c>
      <c r="R69" s="107">
        <v>0</v>
      </c>
      <c r="S69" s="107">
        <v>0</v>
      </c>
      <c r="T69" s="107">
        <v>0</v>
      </c>
      <c r="U69" s="107">
        <v>0</v>
      </c>
      <c r="V69" s="107">
        <v>0</v>
      </c>
      <c r="W69" s="107">
        <v>0</v>
      </c>
      <c r="X69" s="107">
        <v>0</v>
      </c>
      <c r="Y69" s="107">
        <v>0</v>
      </c>
      <c r="Z69" s="107">
        <v>0</v>
      </c>
      <c r="AA69" s="107">
        <v>119665.85</v>
      </c>
      <c r="AB69" s="107">
        <v>991190.59</v>
      </c>
      <c r="AC69" s="107">
        <v>0</v>
      </c>
      <c r="AD69" s="107">
        <v>0</v>
      </c>
      <c r="AE69" s="107">
        <v>0</v>
      </c>
      <c r="AF69" s="107">
        <v>6564406.4199999999</v>
      </c>
      <c r="AG69" s="107">
        <v>0</v>
      </c>
      <c r="AH69" s="107">
        <v>0</v>
      </c>
      <c r="AI69" s="107">
        <v>0</v>
      </c>
      <c r="AJ69" s="107">
        <v>0</v>
      </c>
      <c r="AK69" s="107">
        <v>0</v>
      </c>
      <c r="AL69" s="107">
        <v>0</v>
      </c>
      <c r="AM69" s="107">
        <v>0</v>
      </c>
      <c r="AN69" s="107">
        <v>0</v>
      </c>
      <c r="AO69" s="107">
        <v>61930</v>
      </c>
      <c r="AP69" s="107">
        <v>0</v>
      </c>
      <c r="AQ69" s="107">
        <v>57735.85</v>
      </c>
      <c r="AR69" s="107">
        <v>0</v>
      </c>
      <c r="AS69" s="107">
        <v>0</v>
      </c>
      <c r="AT69" s="107">
        <v>0</v>
      </c>
      <c r="AU69" s="107">
        <v>0</v>
      </c>
      <c r="AV69" s="107">
        <v>0</v>
      </c>
      <c r="AW69" s="107">
        <v>0</v>
      </c>
      <c r="AX69" s="107">
        <v>0</v>
      </c>
      <c r="AY69" s="107">
        <v>991190.59</v>
      </c>
      <c r="AZ69" s="107">
        <v>0</v>
      </c>
      <c r="BA69" s="107">
        <v>0</v>
      </c>
      <c r="BB69" s="107">
        <v>6465377.3300000001</v>
      </c>
      <c r="BC69" s="107">
        <v>0</v>
      </c>
      <c r="BD69" s="107">
        <v>0</v>
      </c>
      <c r="BE69" s="107">
        <v>0</v>
      </c>
      <c r="BF69" s="107">
        <v>0</v>
      </c>
      <c r="BG69" s="107">
        <v>99029.09</v>
      </c>
      <c r="BH69" s="107">
        <v>0</v>
      </c>
      <c r="BI69" s="107">
        <v>0</v>
      </c>
      <c r="BJ69" s="107">
        <v>0</v>
      </c>
      <c r="BK69" s="107">
        <v>0</v>
      </c>
      <c r="BL69" s="107">
        <v>0</v>
      </c>
      <c r="BM69" s="107">
        <v>0</v>
      </c>
      <c r="BN69" s="107">
        <v>0</v>
      </c>
      <c r="BO69" s="107">
        <v>0</v>
      </c>
      <c r="BP69" s="107">
        <v>0</v>
      </c>
      <c r="BQ69" s="107">
        <v>0</v>
      </c>
      <c r="BR69" s="107">
        <v>0</v>
      </c>
      <c r="BS69" s="107">
        <v>0</v>
      </c>
      <c r="BT69" s="107">
        <v>0</v>
      </c>
      <c r="BU69" s="107">
        <v>0</v>
      </c>
      <c r="BV69" s="107">
        <v>0</v>
      </c>
      <c r="BW69" s="107">
        <v>0</v>
      </c>
      <c r="BX69" s="107">
        <v>0</v>
      </c>
      <c r="BY69" s="107">
        <v>0</v>
      </c>
      <c r="BZ69" s="107">
        <v>0</v>
      </c>
      <c r="CA69" s="107">
        <v>0</v>
      </c>
      <c r="CB69" s="107">
        <v>0</v>
      </c>
      <c r="CC69" s="107">
        <v>0</v>
      </c>
      <c r="CD69" s="107">
        <v>0</v>
      </c>
      <c r="CE69" s="107">
        <v>0</v>
      </c>
      <c r="CF69" s="107">
        <v>0</v>
      </c>
      <c r="CG69" s="107">
        <v>0</v>
      </c>
      <c r="CH69" s="107">
        <v>0</v>
      </c>
      <c r="CI69" s="107">
        <v>0</v>
      </c>
      <c r="CJ69" s="107">
        <v>0</v>
      </c>
      <c r="CK69" s="107">
        <v>0</v>
      </c>
      <c r="CL69" s="107">
        <v>0</v>
      </c>
      <c r="CM69" s="107">
        <v>0</v>
      </c>
      <c r="CN69" s="107">
        <v>0</v>
      </c>
      <c r="CO69" s="107">
        <v>0</v>
      </c>
      <c r="CP69" s="107">
        <v>0</v>
      </c>
      <c r="CQ69" s="107">
        <v>0</v>
      </c>
      <c r="CR69" s="107">
        <v>0</v>
      </c>
      <c r="CS69" s="107">
        <v>0</v>
      </c>
      <c r="CT69" s="107">
        <v>0</v>
      </c>
      <c r="CU69" s="107">
        <v>0</v>
      </c>
      <c r="CV69" s="107">
        <v>0</v>
      </c>
      <c r="CW69" s="107">
        <v>0</v>
      </c>
      <c r="CX69" s="107">
        <v>99029.09</v>
      </c>
      <c r="CY69" s="107">
        <v>0</v>
      </c>
      <c r="CZ69" s="107">
        <v>0</v>
      </c>
      <c r="DA69" s="107">
        <v>0</v>
      </c>
      <c r="DB69" s="107">
        <v>0</v>
      </c>
      <c r="DC69" s="107">
        <v>0</v>
      </c>
      <c r="DD69" s="107">
        <v>0</v>
      </c>
      <c r="DE69" s="107">
        <v>0</v>
      </c>
      <c r="DF69" s="107">
        <v>0</v>
      </c>
      <c r="DG69" s="107">
        <v>0</v>
      </c>
      <c r="DH69" s="107">
        <v>0</v>
      </c>
      <c r="DI69" s="107">
        <v>0</v>
      </c>
      <c r="DJ69" s="107">
        <v>0</v>
      </c>
      <c r="DK69" s="107">
        <v>0</v>
      </c>
      <c r="DL69" s="107">
        <v>0</v>
      </c>
      <c r="DM69" s="107">
        <v>0</v>
      </c>
      <c r="DN69" s="107">
        <v>0</v>
      </c>
      <c r="DO69" s="116">
        <v>0</v>
      </c>
      <c r="DP69" s="116">
        <v>0</v>
      </c>
      <c r="DQ69" s="116">
        <v>0</v>
      </c>
      <c r="DR69" s="116">
        <v>0</v>
      </c>
      <c r="DS69" s="116">
        <v>0</v>
      </c>
      <c r="DT69" s="116">
        <v>0</v>
      </c>
      <c r="DU69" s="116">
        <v>0</v>
      </c>
      <c r="DV69" s="116">
        <v>0</v>
      </c>
      <c r="DW69" s="116">
        <v>0</v>
      </c>
      <c r="DX69" s="100">
        <v>0</v>
      </c>
      <c r="DY69" s="100">
        <v>0</v>
      </c>
      <c r="EA69" s="100">
        <f t="shared" si="16"/>
        <v>0</v>
      </c>
      <c r="EB69" s="100">
        <f t="shared" si="17"/>
        <v>-99029.089999999851</v>
      </c>
      <c r="EC69" s="100">
        <f t="shared" si="18"/>
        <v>198058.18</v>
      </c>
      <c r="ED69" s="100">
        <f t="shared" si="19"/>
        <v>0</v>
      </c>
      <c r="EE69" s="100">
        <f t="shared" si="20"/>
        <v>991190.59</v>
      </c>
      <c r="EF69" s="100">
        <f t="shared" si="21"/>
        <v>119665.85</v>
      </c>
      <c r="EG69" s="100">
        <f t="shared" si="22"/>
        <v>991190.59</v>
      </c>
    </row>
    <row r="70" spans="1:137">
      <c r="A70" s="106" t="s">
        <v>125</v>
      </c>
      <c r="B70" s="107">
        <v>1038698.16</v>
      </c>
      <c r="C70" s="107">
        <v>0</v>
      </c>
      <c r="D70" s="107">
        <v>-373052.41</v>
      </c>
      <c r="E70" s="107">
        <v>0</v>
      </c>
      <c r="F70" s="107">
        <v>0</v>
      </c>
      <c r="G70" s="107">
        <v>0</v>
      </c>
      <c r="H70" s="107">
        <v>0</v>
      </c>
      <c r="I70" s="107">
        <v>0</v>
      </c>
      <c r="J70" s="107">
        <v>0</v>
      </c>
      <c r="K70" s="107">
        <v>0</v>
      </c>
      <c r="L70" s="107">
        <v>0</v>
      </c>
      <c r="M70" s="107">
        <v>0</v>
      </c>
      <c r="N70" s="107">
        <v>0</v>
      </c>
      <c r="O70" s="107">
        <v>0</v>
      </c>
      <c r="P70" s="107">
        <v>0</v>
      </c>
      <c r="Q70" s="107">
        <v>0</v>
      </c>
      <c r="R70" s="107">
        <v>0</v>
      </c>
      <c r="S70" s="107">
        <v>0</v>
      </c>
      <c r="T70" s="107">
        <v>0</v>
      </c>
      <c r="U70" s="107">
        <v>0</v>
      </c>
      <c r="V70" s="107">
        <v>0</v>
      </c>
      <c r="W70" s="107">
        <v>0</v>
      </c>
      <c r="X70" s="107">
        <v>0</v>
      </c>
      <c r="Y70" s="107"/>
      <c r="Z70" s="107">
        <v>377487.16</v>
      </c>
      <c r="AA70" s="107">
        <v>67215.22</v>
      </c>
      <c r="AB70" s="107">
        <v>-112922.57</v>
      </c>
      <c r="AC70" s="107">
        <v>0</v>
      </c>
      <c r="AD70" s="107">
        <v>0</v>
      </c>
      <c r="AE70" s="107">
        <v>0</v>
      </c>
      <c r="AF70" s="107">
        <v>1079970.76</v>
      </c>
      <c r="AG70" s="107">
        <v>-0.83</v>
      </c>
      <c r="AH70" s="107">
        <v>229044.45</v>
      </c>
      <c r="AI70" s="107">
        <v>496713.17</v>
      </c>
      <c r="AJ70" s="107">
        <v>-138776.42000000001</v>
      </c>
      <c r="AK70" s="107">
        <v>4211.46</v>
      </c>
      <c r="AL70" s="107">
        <v>-217382.92</v>
      </c>
      <c r="AM70" s="107">
        <v>3678.25</v>
      </c>
      <c r="AN70" s="107">
        <v>0</v>
      </c>
      <c r="AO70" s="107">
        <v>44388.58</v>
      </c>
      <c r="AP70" s="107">
        <v>2476.42</v>
      </c>
      <c r="AQ70" s="107">
        <v>20350.22</v>
      </c>
      <c r="AR70" s="107">
        <v>0</v>
      </c>
      <c r="AS70" s="107">
        <v>0</v>
      </c>
      <c r="AT70" s="107">
        <v>0</v>
      </c>
      <c r="AU70" s="107">
        <v>0</v>
      </c>
      <c r="AV70" s="107">
        <v>3174.39</v>
      </c>
      <c r="AW70" s="107">
        <v>10620.67</v>
      </c>
      <c r="AX70" s="107">
        <v>-194684.06</v>
      </c>
      <c r="AY70" s="107">
        <v>67966.429999999993</v>
      </c>
      <c r="AZ70" s="107">
        <v>0</v>
      </c>
      <c r="BA70" s="107">
        <v>0</v>
      </c>
      <c r="BB70" s="107">
        <v>4218.93</v>
      </c>
      <c r="BC70" s="107">
        <v>496856.84</v>
      </c>
      <c r="BD70" s="107">
        <v>0</v>
      </c>
      <c r="BE70" s="107">
        <v>0</v>
      </c>
      <c r="BF70" s="107">
        <v>0</v>
      </c>
      <c r="BG70" s="107">
        <v>578894.99</v>
      </c>
      <c r="BH70" s="107">
        <v>20367.32</v>
      </c>
      <c r="BI70" s="107">
        <v>18604.23</v>
      </c>
      <c r="BJ70" s="107">
        <v>22602.93</v>
      </c>
      <c r="BK70" s="107">
        <v>19921.47</v>
      </c>
      <c r="BL70" s="107">
        <v>26153.69</v>
      </c>
      <c r="BM70" s="107">
        <v>20958.25</v>
      </c>
      <c r="BN70" s="107">
        <v>8315.51</v>
      </c>
      <c r="BO70" s="107">
        <v>26140.48</v>
      </c>
      <c r="BP70" s="107">
        <v>9071.3799999999992</v>
      </c>
      <c r="BQ70" s="107">
        <v>6982.8</v>
      </c>
      <c r="BR70" s="107">
        <v>18904.14</v>
      </c>
      <c r="BS70" s="107">
        <v>79158.679999999993</v>
      </c>
      <c r="BT70" s="107">
        <v>12913.48</v>
      </c>
      <c r="BU70" s="107">
        <v>8377.48</v>
      </c>
      <c r="BV70" s="107">
        <v>6166.8</v>
      </c>
      <c r="BW70" s="107">
        <v>7124.02</v>
      </c>
      <c r="BX70" s="107">
        <v>8246.4</v>
      </c>
      <c r="BY70" s="107">
        <v>7393.94</v>
      </c>
      <c r="BZ70" s="107">
        <v>6988.78</v>
      </c>
      <c r="CA70" s="107">
        <v>5163.12</v>
      </c>
      <c r="CB70" s="107">
        <v>6374.12</v>
      </c>
      <c r="CC70" s="107">
        <v>7705.66</v>
      </c>
      <c r="CD70" s="107">
        <v>1484.62</v>
      </c>
      <c r="CE70" s="107">
        <v>3354.19</v>
      </c>
      <c r="CF70" s="107">
        <v>2039.69</v>
      </c>
      <c r="CG70" s="107">
        <v>2446.8000000000002</v>
      </c>
      <c r="CH70" s="107">
        <v>2036.37</v>
      </c>
      <c r="CI70" s="107">
        <v>4145.08</v>
      </c>
      <c r="CJ70" s="107">
        <v>2342.04</v>
      </c>
      <c r="CK70" s="107">
        <v>3891.2</v>
      </c>
      <c r="CL70" s="107">
        <v>866.47</v>
      </c>
      <c r="CM70" s="107">
        <v>1266.8</v>
      </c>
      <c r="CN70" s="107">
        <v>855.29</v>
      </c>
      <c r="CO70" s="107">
        <v>1442.57</v>
      </c>
      <c r="CP70" s="107">
        <v>2567.2399999999998</v>
      </c>
      <c r="CQ70" s="107">
        <v>2152.38</v>
      </c>
      <c r="CR70" s="107">
        <v>156435.98000000001</v>
      </c>
      <c r="CS70" s="107">
        <v>1176.97</v>
      </c>
      <c r="CT70" s="107">
        <v>259.3</v>
      </c>
      <c r="CU70" s="107">
        <v>313.26</v>
      </c>
      <c r="CV70" s="107">
        <v>3382.27</v>
      </c>
      <c r="CW70" s="107">
        <v>583.04</v>
      </c>
      <c r="CX70" s="107">
        <v>502.39</v>
      </c>
      <c r="CY70" s="107">
        <v>2633.75</v>
      </c>
      <c r="CZ70" s="107">
        <v>974.52</v>
      </c>
      <c r="DA70" s="107">
        <v>365.12</v>
      </c>
      <c r="DB70" s="107">
        <v>1000.61</v>
      </c>
      <c r="DC70" s="107">
        <v>212.23</v>
      </c>
      <c r="DD70" s="107">
        <v>1051.04</v>
      </c>
      <c r="DE70" s="107">
        <v>520.84</v>
      </c>
      <c r="DF70" s="107">
        <v>274.67</v>
      </c>
      <c r="DG70" s="107">
        <v>244</v>
      </c>
      <c r="DH70" s="107">
        <v>355.18</v>
      </c>
      <c r="DI70" s="107">
        <v>336.08</v>
      </c>
      <c r="DJ70" s="107">
        <v>60.56</v>
      </c>
      <c r="DK70" s="107">
        <v>63.45</v>
      </c>
      <c r="DL70" s="107">
        <v>315.52</v>
      </c>
      <c r="DM70" s="107">
        <v>139.32</v>
      </c>
      <c r="DN70" s="107">
        <v>174.52</v>
      </c>
      <c r="DO70" s="116">
        <v>1216.6500000000001</v>
      </c>
      <c r="DP70" s="116">
        <v>10631.19</v>
      </c>
      <c r="DQ70" s="116">
        <v>3143.55</v>
      </c>
      <c r="DR70" s="116">
        <v>525.58000000000004</v>
      </c>
      <c r="DS70" s="116">
        <v>806.74</v>
      </c>
      <c r="DT70" s="116">
        <v>5578.58</v>
      </c>
      <c r="DU70" s="116">
        <v>1096.58</v>
      </c>
      <c r="DV70" s="116">
        <v>-29.12</v>
      </c>
      <c r="DW70" s="116">
        <v>10.08</v>
      </c>
      <c r="DX70" s="100">
        <v>10.51</v>
      </c>
      <c r="DY70" s="100">
        <v>4.6100000000000003</v>
      </c>
      <c r="EA70" s="100">
        <f t="shared" si="16"/>
        <v>0</v>
      </c>
      <c r="EB70" s="100">
        <f t="shared" si="17"/>
        <v>-578894.99</v>
      </c>
      <c r="EC70" s="100">
        <f t="shared" si="18"/>
        <v>1157774.8600000003</v>
      </c>
      <c r="ED70" s="100">
        <f t="shared" si="19"/>
        <v>377487.15999999992</v>
      </c>
      <c r="EE70" s="100">
        <f t="shared" si="20"/>
        <v>-112922.57</v>
      </c>
      <c r="EF70" s="100">
        <f t="shared" si="21"/>
        <v>67215.22</v>
      </c>
      <c r="EG70" s="100">
        <f t="shared" si="22"/>
        <v>-490409.73</v>
      </c>
    </row>
    <row r="71" spans="1:137">
      <c r="A71" s="106" t="s">
        <v>126</v>
      </c>
      <c r="B71" s="107">
        <v>1083175.6000000001</v>
      </c>
      <c r="C71" s="107">
        <v>0</v>
      </c>
      <c r="D71" s="107">
        <v>1043200.03</v>
      </c>
      <c r="E71" s="107">
        <v>0</v>
      </c>
      <c r="F71" s="107">
        <v>0</v>
      </c>
      <c r="G71" s="107">
        <v>0</v>
      </c>
      <c r="H71" s="107">
        <v>0</v>
      </c>
      <c r="I71" s="107">
        <v>0</v>
      </c>
      <c r="J71" s="107">
        <v>0</v>
      </c>
      <c r="K71" s="107">
        <v>0</v>
      </c>
      <c r="L71" s="107">
        <v>0</v>
      </c>
      <c r="M71" s="107">
        <v>0</v>
      </c>
      <c r="N71" s="107">
        <v>0</v>
      </c>
      <c r="O71" s="107">
        <v>0</v>
      </c>
      <c r="P71" s="107">
        <v>0</v>
      </c>
      <c r="Q71" s="107">
        <v>0</v>
      </c>
      <c r="R71" s="107">
        <v>0</v>
      </c>
      <c r="S71" s="107">
        <v>0</v>
      </c>
      <c r="T71" s="107">
        <v>0</v>
      </c>
      <c r="U71" s="107">
        <v>0</v>
      </c>
      <c r="V71" s="107">
        <v>0</v>
      </c>
      <c r="W71" s="107">
        <v>0</v>
      </c>
      <c r="X71" s="107">
        <v>0</v>
      </c>
      <c r="Y71" s="107">
        <v>0</v>
      </c>
      <c r="Z71" s="107">
        <v>0</v>
      </c>
      <c r="AA71" s="107">
        <v>0</v>
      </c>
      <c r="AB71" s="107">
        <v>0</v>
      </c>
      <c r="AC71" s="107">
        <v>0</v>
      </c>
      <c r="AD71" s="107">
        <v>0</v>
      </c>
      <c r="AE71" s="107">
        <v>0</v>
      </c>
      <c r="AF71" s="107">
        <v>39975.57</v>
      </c>
      <c r="AG71" s="107">
        <v>0</v>
      </c>
      <c r="AH71" s="107">
        <v>0</v>
      </c>
      <c r="AI71" s="107">
        <v>0</v>
      </c>
      <c r="AJ71" s="107">
        <v>0</v>
      </c>
      <c r="AK71" s="107">
        <v>0</v>
      </c>
      <c r="AL71" s="107">
        <v>0</v>
      </c>
      <c r="AM71" s="107">
        <v>0</v>
      </c>
      <c r="AN71" s="107">
        <v>0</v>
      </c>
      <c r="AO71" s="107">
        <v>0</v>
      </c>
      <c r="AP71" s="107">
        <v>0</v>
      </c>
      <c r="AQ71" s="107">
        <v>0</v>
      </c>
      <c r="AR71" s="107">
        <v>0</v>
      </c>
      <c r="AS71" s="107">
        <v>0</v>
      </c>
      <c r="AT71" s="107">
        <v>0</v>
      </c>
      <c r="AU71" s="107">
        <v>0</v>
      </c>
      <c r="AV71" s="107">
        <v>0</v>
      </c>
      <c r="AW71" s="107">
        <v>0</v>
      </c>
      <c r="AX71" s="107">
        <v>0</v>
      </c>
      <c r="AY71" s="107">
        <v>0</v>
      </c>
      <c r="AZ71" s="107">
        <v>0</v>
      </c>
      <c r="BA71" s="107">
        <v>0</v>
      </c>
      <c r="BB71" s="107">
        <v>0</v>
      </c>
      <c r="BC71" s="107">
        <v>0</v>
      </c>
      <c r="BD71" s="107">
        <v>0</v>
      </c>
      <c r="BE71" s="107">
        <v>0</v>
      </c>
      <c r="BF71" s="107">
        <v>0</v>
      </c>
      <c r="BG71" s="107">
        <v>39975.57</v>
      </c>
      <c r="BH71" s="107">
        <v>0</v>
      </c>
      <c r="BI71" s="107">
        <v>0</v>
      </c>
      <c r="BJ71" s="107">
        <v>0</v>
      </c>
      <c r="BK71" s="107">
        <v>0</v>
      </c>
      <c r="BL71" s="107">
        <v>3550.73</v>
      </c>
      <c r="BM71" s="107">
        <v>3963.1</v>
      </c>
      <c r="BN71" s="107">
        <v>0</v>
      </c>
      <c r="BO71" s="107">
        <v>0</v>
      </c>
      <c r="BP71" s="107">
        <v>0</v>
      </c>
      <c r="BQ71" s="107">
        <v>0</v>
      </c>
      <c r="BR71" s="107">
        <v>463.45</v>
      </c>
      <c r="BS71" s="107">
        <v>5681.32</v>
      </c>
      <c r="BT71" s="107">
        <v>0</v>
      </c>
      <c r="BU71" s="107">
        <v>0</v>
      </c>
      <c r="BV71" s="107">
        <v>405.85</v>
      </c>
      <c r="BW71" s="107">
        <v>380.12</v>
      </c>
      <c r="BX71" s="107">
        <v>0</v>
      </c>
      <c r="BY71" s="107">
        <v>280.5</v>
      </c>
      <c r="BZ71" s="107">
        <v>19109.98</v>
      </c>
      <c r="CA71" s="107">
        <v>366.27</v>
      </c>
      <c r="CB71" s="107">
        <v>166.65</v>
      </c>
      <c r="CC71" s="107">
        <v>2036.39</v>
      </c>
      <c r="CD71" s="107">
        <v>0</v>
      </c>
      <c r="CE71" s="107">
        <v>761.5</v>
      </c>
      <c r="CF71" s="107">
        <v>964.69</v>
      </c>
      <c r="CG71" s="107">
        <v>330.9</v>
      </c>
      <c r="CH71" s="107">
        <v>113.7</v>
      </c>
      <c r="CI71" s="107">
        <v>218.9</v>
      </c>
      <c r="CJ71" s="107">
        <v>656.44</v>
      </c>
      <c r="CK71" s="107">
        <v>0</v>
      </c>
      <c r="CL71" s="107">
        <v>198</v>
      </c>
      <c r="CM71" s="107">
        <v>0</v>
      </c>
      <c r="CN71" s="107">
        <v>0</v>
      </c>
      <c r="CO71" s="107">
        <v>327.08</v>
      </c>
      <c r="CP71" s="107">
        <v>0</v>
      </c>
      <c r="CQ71" s="107">
        <v>0</v>
      </c>
      <c r="CR71" s="107">
        <v>0</v>
      </c>
      <c r="CS71" s="107">
        <v>0</v>
      </c>
      <c r="CT71" s="107">
        <v>0</v>
      </c>
      <c r="CU71" s="107">
        <v>0</v>
      </c>
      <c r="CV71" s="107">
        <v>0</v>
      </c>
      <c r="CW71" s="107">
        <v>0</v>
      </c>
      <c r="CX71" s="107">
        <v>0</v>
      </c>
      <c r="CY71" s="107">
        <v>0</v>
      </c>
      <c r="CZ71" s="107">
        <v>0</v>
      </c>
      <c r="DA71" s="107">
        <v>0</v>
      </c>
      <c r="DB71" s="107">
        <v>0</v>
      </c>
      <c r="DC71" s="107">
        <v>0</v>
      </c>
      <c r="DD71" s="107">
        <v>0</v>
      </c>
      <c r="DE71" s="107">
        <v>0</v>
      </c>
      <c r="DF71" s="107">
        <v>0</v>
      </c>
      <c r="DG71" s="107">
        <v>0</v>
      </c>
      <c r="DH71" s="107">
        <v>0</v>
      </c>
      <c r="DI71" s="107">
        <v>0</v>
      </c>
      <c r="DJ71" s="107">
        <v>0</v>
      </c>
      <c r="DK71" s="107">
        <v>0</v>
      </c>
      <c r="DL71" s="107">
        <v>0</v>
      </c>
      <c r="DM71" s="107">
        <v>0</v>
      </c>
      <c r="DN71" s="107">
        <v>0</v>
      </c>
      <c r="DO71" s="116">
        <v>0</v>
      </c>
      <c r="DP71" s="116">
        <v>0</v>
      </c>
      <c r="DQ71" s="116">
        <v>0</v>
      </c>
      <c r="DR71" s="116">
        <v>0</v>
      </c>
      <c r="DS71" s="116">
        <v>0</v>
      </c>
      <c r="DT71" s="116">
        <v>0</v>
      </c>
      <c r="DU71" s="116">
        <v>0</v>
      </c>
      <c r="DV71" s="116">
        <v>0</v>
      </c>
      <c r="DW71" s="116">
        <v>0</v>
      </c>
      <c r="DX71" s="100">
        <v>0</v>
      </c>
      <c r="DY71" s="100">
        <v>0</v>
      </c>
      <c r="EA71" s="100">
        <f t="shared" si="16"/>
        <v>0</v>
      </c>
      <c r="EB71" s="100">
        <f t="shared" si="17"/>
        <v>-39975.57</v>
      </c>
      <c r="EC71" s="100">
        <f t="shared" si="18"/>
        <v>79951.139999999985</v>
      </c>
      <c r="ED71" s="100">
        <f t="shared" si="19"/>
        <v>0</v>
      </c>
      <c r="EE71" s="100">
        <f t="shared" si="20"/>
        <v>0</v>
      </c>
      <c r="EF71" s="100">
        <f t="shared" si="21"/>
        <v>0</v>
      </c>
      <c r="EG71" s="100">
        <f t="shared" si="22"/>
        <v>0</v>
      </c>
    </row>
    <row r="72" spans="1:137">
      <c r="A72" s="106" t="s">
        <v>127</v>
      </c>
      <c r="B72" s="107">
        <v>0</v>
      </c>
      <c r="C72" s="107">
        <v>0</v>
      </c>
      <c r="D72" s="107">
        <v>0</v>
      </c>
      <c r="E72" s="107">
        <v>0</v>
      </c>
      <c r="F72" s="107">
        <v>0</v>
      </c>
      <c r="G72" s="107">
        <v>0</v>
      </c>
      <c r="H72" s="107">
        <v>0</v>
      </c>
      <c r="I72" s="107">
        <v>0</v>
      </c>
      <c r="J72" s="107">
        <v>0</v>
      </c>
      <c r="K72" s="107">
        <v>0</v>
      </c>
      <c r="L72" s="107">
        <v>0</v>
      </c>
      <c r="M72" s="107">
        <v>0</v>
      </c>
      <c r="N72" s="107">
        <v>0</v>
      </c>
      <c r="O72" s="107">
        <v>0</v>
      </c>
      <c r="P72" s="107">
        <v>0</v>
      </c>
      <c r="Q72" s="107">
        <v>0</v>
      </c>
      <c r="R72" s="107">
        <v>0</v>
      </c>
      <c r="S72" s="107">
        <v>0</v>
      </c>
      <c r="T72" s="107">
        <v>0</v>
      </c>
      <c r="U72" s="107">
        <v>0</v>
      </c>
      <c r="V72" s="107">
        <v>0</v>
      </c>
      <c r="W72" s="107">
        <v>0</v>
      </c>
      <c r="X72" s="107">
        <v>0</v>
      </c>
      <c r="Y72" s="107">
        <v>0</v>
      </c>
      <c r="Z72" s="107">
        <v>0</v>
      </c>
      <c r="AA72" s="107">
        <v>0</v>
      </c>
      <c r="AB72" s="107">
        <v>0</v>
      </c>
      <c r="AC72" s="107">
        <v>0</v>
      </c>
      <c r="AD72" s="107">
        <v>0</v>
      </c>
      <c r="AE72" s="107">
        <v>0</v>
      </c>
      <c r="AF72" s="107">
        <v>0</v>
      </c>
      <c r="AG72" s="107">
        <v>0</v>
      </c>
      <c r="AH72" s="107">
        <v>0</v>
      </c>
      <c r="AI72" s="107">
        <v>0</v>
      </c>
      <c r="AJ72" s="107">
        <v>0</v>
      </c>
      <c r="AK72" s="107">
        <v>0</v>
      </c>
      <c r="AL72" s="107">
        <v>0</v>
      </c>
      <c r="AM72" s="107">
        <v>0</v>
      </c>
      <c r="AN72" s="107">
        <v>0</v>
      </c>
      <c r="AO72" s="107">
        <v>0</v>
      </c>
      <c r="AP72" s="107">
        <v>0</v>
      </c>
      <c r="AQ72" s="107">
        <v>0</v>
      </c>
      <c r="AR72" s="107">
        <v>0</v>
      </c>
      <c r="AS72" s="107">
        <v>0</v>
      </c>
      <c r="AT72" s="107">
        <v>0</v>
      </c>
      <c r="AU72" s="107">
        <v>0</v>
      </c>
      <c r="AV72" s="107">
        <v>0</v>
      </c>
      <c r="AW72" s="107">
        <v>0</v>
      </c>
      <c r="AX72" s="107">
        <v>0</v>
      </c>
      <c r="AY72" s="107">
        <v>0</v>
      </c>
      <c r="AZ72" s="107">
        <v>0</v>
      </c>
      <c r="BA72" s="107">
        <v>0</v>
      </c>
      <c r="BB72" s="107">
        <v>0</v>
      </c>
      <c r="BC72" s="107">
        <v>0</v>
      </c>
      <c r="BD72" s="107">
        <v>0</v>
      </c>
      <c r="BE72" s="107">
        <v>0</v>
      </c>
      <c r="BF72" s="107">
        <v>0</v>
      </c>
      <c r="BG72" s="107">
        <v>0</v>
      </c>
      <c r="BH72" s="107">
        <v>0</v>
      </c>
      <c r="BI72" s="107">
        <v>0</v>
      </c>
      <c r="BJ72" s="107">
        <v>0</v>
      </c>
      <c r="BK72" s="107">
        <v>0</v>
      </c>
      <c r="BL72" s="107">
        <v>0</v>
      </c>
      <c r="BM72" s="107">
        <v>0</v>
      </c>
      <c r="BN72" s="107">
        <v>0</v>
      </c>
      <c r="BO72" s="107">
        <v>0</v>
      </c>
      <c r="BP72" s="107">
        <v>0</v>
      </c>
      <c r="BQ72" s="107">
        <v>0</v>
      </c>
      <c r="BR72" s="107">
        <v>0</v>
      </c>
      <c r="BS72" s="107">
        <v>0</v>
      </c>
      <c r="BT72" s="107">
        <v>0</v>
      </c>
      <c r="BU72" s="107">
        <v>0</v>
      </c>
      <c r="BV72" s="107">
        <v>0</v>
      </c>
      <c r="BW72" s="107">
        <v>0</v>
      </c>
      <c r="BX72" s="107">
        <v>0</v>
      </c>
      <c r="BY72" s="107">
        <v>0</v>
      </c>
      <c r="BZ72" s="107">
        <v>0</v>
      </c>
      <c r="CA72" s="107">
        <v>0</v>
      </c>
      <c r="CB72" s="107">
        <v>0</v>
      </c>
      <c r="CC72" s="107">
        <v>0</v>
      </c>
      <c r="CD72" s="107">
        <v>0</v>
      </c>
      <c r="CE72" s="107">
        <v>0</v>
      </c>
      <c r="CF72" s="107">
        <v>0</v>
      </c>
      <c r="CG72" s="107">
        <v>0</v>
      </c>
      <c r="CH72" s="107">
        <v>0</v>
      </c>
      <c r="CI72" s="107">
        <v>0</v>
      </c>
      <c r="CJ72" s="107">
        <v>0</v>
      </c>
      <c r="CK72" s="107">
        <v>0</v>
      </c>
      <c r="CL72" s="107">
        <v>0</v>
      </c>
      <c r="CM72" s="107">
        <v>0</v>
      </c>
      <c r="CN72" s="107">
        <v>0</v>
      </c>
      <c r="CO72" s="107">
        <v>0</v>
      </c>
      <c r="CP72" s="107">
        <v>0</v>
      </c>
      <c r="CQ72" s="107">
        <v>0</v>
      </c>
      <c r="CR72" s="107">
        <v>0</v>
      </c>
      <c r="CS72" s="107">
        <v>0</v>
      </c>
      <c r="CT72" s="107">
        <v>0</v>
      </c>
      <c r="CU72" s="107">
        <v>0</v>
      </c>
      <c r="CV72" s="107">
        <v>0</v>
      </c>
      <c r="CW72" s="107">
        <v>0</v>
      </c>
      <c r="CX72" s="107">
        <v>0</v>
      </c>
      <c r="CY72" s="107">
        <v>0</v>
      </c>
      <c r="CZ72" s="107">
        <v>0</v>
      </c>
      <c r="DA72" s="107">
        <v>0</v>
      </c>
      <c r="DB72" s="107">
        <v>0</v>
      </c>
      <c r="DC72" s="107">
        <v>0</v>
      </c>
      <c r="DD72" s="107">
        <v>0</v>
      </c>
      <c r="DE72" s="107">
        <v>0</v>
      </c>
      <c r="DF72" s="107">
        <v>0</v>
      </c>
      <c r="DG72" s="107">
        <v>0</v>
      </c>
      <c r="DH72" s="107">
        <v>0</v>
      </c>
      <c r="DI72" s="107">
        <v>0</v>
      </c>
      <c r="DJ72" s="107">
        <v>0</v>
      </c>
      <c r="DK72" s="107">
        <v>0</v>
      </c>
      <c r="DL72" s="107">
        <v>0</v>
      </c>
      <c r="DM72" s="107">
        <v>0</v>
      </c>
      <c r="DN72" s="107">
        <v>0</v>
      </c>
      <c r="DO72" s="116">
        <v>0</v>
      </c>
      <c r="DP72" s="116">
        <v>0</v>
      </c>
      <c r="DQ72" s="116">
        <v>0</v>
      </c>
      <c r="DR72" s="116">
        <v>0</v>
      </c>
      <c r="DS72" s="116">
        <v>0</v>
      </c>
      <c r="DT72" s="116">
        <v>0</v>
      </c>
      <c r="DU72" s="116">
        <v>0</v>
      </c>
      <c r="DV72" s="116">
        <v>0</v>
      </c>
      <c r="DW72" s="116">
        <v>0</v>
      </c>
      <c r="DX72" s="100">
        <v>0</v>
      </c>
      <c r="DY72" s="100">
        <v>0</v>
      </c>
      <c r="EA72" s="100">
        <f t="shared" si="16"/>
        <v>0</v>
      </c>
      <c r="EB72" s="100">
        <f t="shared" si="17"/>
        <v>0</v>
      </c>
      <c r="EC72" s="100">
        <f t="shared" si="18"/>
        <v>0</v>
      </c>
      <c r="ED72" s="100">
        <f t="shared" si="19"/>
        <v>0</v>
      </c>
      <c r="EE72" s="100">
        <f t="shared" si="20"/>
        <v>0</v>
      </c>
      <c r="EF72" s="100">
        <f t="shared" si="21"/>
        <v>0</v>
      </c>
      <c r="EG72" s="100">
        <f t="shared" si="22"/>
        <v>0</v>
      </c>
    </row>
    <row r="73" spans="1:137" s="97" customFormat="1">
      <c r="A73" s="120" t="s">
        <v>121</v>
      </c>
      <c r="B73" s="121">
        <v>17689682.469999999</v>
      </c>
      <c r="C73" s="121">
        <v>0</v>
      </c>
      <c r="D73" s="121">
        <v>670147.62</v>
      </c>
      <c r="E73" s="121">
        <v>0</v>
      </c>
      <c r="F73" s="121">
        <v>0</v>
      </c>
      <c r="G73" s="121">
        <v>0</v>
      </c>
      <c r="H73" s="121">
        <v>0</v>
      </c>
      <c r="I73" s="121">
        <v>0</v>
      </c>
      <c r="J73" s="121">
        <v>0</v>
      </c>
      <c r="K73" s="121">
        <v>0</v>
      </c>
      <c r="L73" s="121">
        <v>0</v>
      </c>
      <c r="M73" s="121">
        <v>0</v>
      </c>
      <c r="N73" s="121">
        <v>0</v>
      </c>
      <c r="O73" s="121">
        <v>0</v>
      </c>
      <c r="P73" s="121">
        <v>0</v>
      </c>
      <c r="Q73" s="121">
        <v>0</v>
      </c>
      <c r="R73" s="121">
        <v>0</v>
      </c>
      <c r="S73" s="121">
        <v>0</v>
      </c>
      <c r="T73" s="121">
        <v>0</v>
      </c>
      <c r="U73" s="121">
        <v>0</v>
      </c>
      <c r="V73" s="121">
        <v>0</v>
      </c>
      <c r="W73" s="121">
        <v>0</v>
      </c>
      <c r="X73" s="121">
        <v>0</v>
      </c>
      <c r="Y73" s="121"/>
      <c r="Z73" s="121">
        <v>377487.16</v>
      </c>
      <c r="AA73" s="121">
        <v>6461081.0700000003</v>
      </c>
      <c r="AB73" s="121">
        <v>878268.02</v>
      </c>
      <c r="AC73" s="121">
        <v>0</v>
      </c>
      <c r="AD73" s="121">
        <v>0</v>
      </c>
      <c r="AE73" s="121">
        <v>0</v>
      </c>
      <c r="AF73" s="121">
        <v>9302698.5999999996</v>
      </c>
      <c r="AG73" s="121">
        <v>-0.83</v>
      </c>
      <c r="AH73" s="121">
        <v>229044.45</v>
      </c>
      <c r="AI73" s="121">
        <v>496713.17</v>
      </c>
      <c r="AJ73" s="121">
        <v>-138776.42000000001</v>
      </c>
      <c r="AK73" s="121">
        <v>4211.46</v>
      </c>
      <c r="AL73" s="121">
        <v>-217382.92</v>
      </c>
      <c r="AM73" s="121">
        <v>3678.25</v>
      </c>
      <c r="AN73" s="121">
        <v>0</v>
      </c>
      <c r="AO73" s="121">
        <v>6380518.5800000001</v>
      </c>
      <c r="AP73" s="121">
        <v>2476.42</v>
      </c>
      <c r="AQ73" s="121">
        <v>78086.070000000007</v>
      </c>
      <c r="AR73" s="121">
        <v>0</v>
      </c>
      <c r="AS73" s="121">
        <v>0</v>
      </c>
      <c r="AT73" s="121">
        <v>0</v>
      </c>
      <c r="AU73" s="121">
        <v>0</v>
      </c>
      <c r="AV73" s="121">
        <v>3174.39</v>
      </c>
      <c r="AW73" s="121">
        <v>10620.67</v>
      </c>
      <c r="AX73" s="121">
        <v>-194684.06</v>
      </c>
      <c r="AY73" s="121">
        <v>1059157.02</v>
      </c>
      <c r="AZ73" s="121">
        <v>0</v>
      </c>
      <c r="BA73" s="121">
        <v>0</v>
      </c>
      <c r="BB73" s="121">
        <v>6469596.2599999998</v>
      </c>
      <c r="BC73" s="121">
        <v>496856.84</v>
      </c>
      <c r="BD73" s="121">
        <v>0</v>
      </c>
      <c r="BE73" s="121">
        <v>0</v>
      </c>
      <c r="BF73" s="121">
        <v>18000</v>
      </c>
      <c r="BG73" s="121">
        <v>2318245.5</v>
      </c>
      <c r="BH73" s="121">
        <v>106714.46</v>
      </c>
      <c r="BI73" s="121">
        <v>147317.46</v>
      </c>
      <c r="BJ73" s="121">
        <v>141474.92000000001</v>
      </c>
      <c r="BK73" s="121">
        <v>77978.100000000006</v>
      </c>
      <c r="BL73" s="121">
        <v>124704</v>
      </c>
      <c r="BM73" s="121">
        <v>105545.61</v>
      </c>
      <c r="BN73" s="121">
        <v>41471.57</v>
      </c>
      <c r="BO73" s="121">
        <v>129240.6</v>
      </c>
      <c r="BP73" s="121">
        <v>31645.66</v>
      </c>
      <c r="BQ73" s="121">
        <v>22438.5</v>
      </c>
      <c r="BR73" s="121">
        <v>72628.479999999996</v>
      </c>
      <c r="BS73" s="121">
        <v>132702.03</v>
      </c>
      <c r="BT73" s="121">
        <v>56919.48</v>
      </c>
      <c r="BU73" s="121">
        <v>20595.560000000001</v>
      </c>
      <c r="BV73" s="121">
        <v>21552.73</v>
      </c>
      <c r="BW73" s="121">
        <v>84275.48</v>
      </c>
      <c r="BX73" s="121">
        <v>36275.919999999998</v>
      </c>
      <c r="BY73" s="121">
        <v>48115.49</v>
      </c>
      <c r="BZ73" s="121">
        <v>39666.11</v>
      </c>
      <c r="CA73" s="121">
        <v>23180.44</v>
      </c>
      <c r="CB73" s="121">
        <v>34157.85</v>
      </c>
      <c r="CC73" s="121">
        <v>50883.61</v>
      </c>
      <c r="CD73" s="121">
        <v>9936.64</v>
      </c>
      <c r="CE73" s="121">
        <v>13121</v>
      </c>
      <c r="CF73" s="121">
        <v>11507.12</v>
      </c>
      <c r="CG73" s="121">
        <v>65477.120000000003</v>
      </c>
      <c r="CH73" s="121">
        <v>20134.61</v>
      </c>
      <c r="CI73" s="121">
        <v>28681.25</v>
      </c>
      <c r="CJ73" s="121">
        <v>15659.4</v>
      </c>
      <c r="CK73" s="121">
        <v>-24701.75</v>
      </c>
      <c r="CL73" s="121">
        <v>5250.49</v>
      </c>
      <c r="CM73" s="121">
        <v>22504.240000000002</v>
      </c>
      <c r="CN73" s="121">
        <v>16213.19</v>
      </c>
      <c r="CO73" s="121">
        <v>10691.58</v>
      </c>
      <c r="CP73" s="121">
        <v>6909.6</v>
      </c>
      <c r="CQ73" s="121">
        <v>15874.17</v>
      </c>
      <c r="CR73" s="121">
        <v>205934.03</v>
      </c>
      <c r="CS73" s="121">
        <v>2390.1999999999998</v>
      </c>
      <c r="CT73" s="121">
        <v>2529.17</v>
      </c>
      <c r="CU73" s="121">
        <v>522.67999999999995</v>
      </c>
      <c r="CV73" s="121">
        <v>8235.2800000000007</v>
      </c>
      <c r="CW73" s="121">
        <v>1774.08</v>
      </c>
      <c r="CX73" s="121">
        <v>99617.44</v>
      </c>
      <c r="CY73" s="121">
        <v>11995.46</v>
      </c>
      <c r="CZ73" s="121">
        <v>13008.59</v>
      </c>
      <c r="DA73" s="121">
        <v>9789.42</v>
      </c>
      <c r="DB73" s="121">
        <v>3295.17</v>
      </c>
      <c r="DC73" s="121">
        <v>2366.2199999999998</v>
      </c>
      <c r="DD73" s="121">
        <v>3797</v>
      </c>
      <c r="DE73" s="121">
        <v>2632.47</v>
      </c>
      <c r="DF73" s="121">
        <v>10226.120000000001</v>
      </c>
      <c r="DG73" s="121">
        <v>1014.9</v>
      </c>
      <c r="DH73" s="121">
        <v>2146.3200000000002</v>
      </c>
      <c r="DI73" s="121">
        <v>11516.19</v>
      </c>
      <c r="DJ73" s="121">
        <v>118.47</v>
      </c>
      <c r="DK73" s="121">
        <v>989.6</v>
      </c>
      <c r="DL73" s="121">
        <v>53684.81</v>
      </c>
      <c r="DM73" s="121">
        <v>519.30999999999995</v>
      </c>
      <c r="DN73" s="121">
        <v>3593.45</v>
      </c>
      <c r="DO73" s="121">
        <v>5792.31</v>
      </c>
      <c r="DP73" s="121">
        <v>30545.360000000001</v>
      </c>
      <c r="DQ73" s="121">
        <v>6695.32</v>
      </c>
      <c r="DR73" s="121">
        <v>2699.34</v>
      </c>
      <c r="DS73" s="121">
        <v>2686.12</v>
      </c>
      <c r="DT73" s="121">
        <v>42018.14</v>
      </c>
      <c r="DU73" s="121">
        <v>6280.41</v>
      </c>
      <c r="DV73" s="121">
        <v>578.45000000000005</v>
      </c>
      <c r="DW73" s="121">
        <v>2401.71</v>
      </c>
      <c r="DX73" s="100">
        <v>104.63</v>
      </c>
      <c r="DY73" s="100">
        <v>4.6100000000000003</v>
      </c>
      <c r="DZ73" s="100"/>
      <c r="EA73" s="100">
        <f t="shared" si="16"/>
        <v>0</v>
      </c>
      <c r="EB73" s="100">
        <f t="shared" si="17"/>
        <v>-2318245.5</v>
      </c>
      <c r="EC73" s="100">
        <f t="shared" si="18"/>
        <v>4618381.76</v>
      </c>
      <c r="ED73" s="100">
        <f t="shared" si="19"/>
        <v>377487.15999999992</v>
      </c>
      <c r="EE73" s="100">
        <f t="shared" si="20"/>
        <v>878268.02</v>
      </c>
      <c r="EF73" s="100">
        <f t="shared" si="21"/>
        <v>6461081.0700000003</v>
      </c>
      <c r="EG73" s="100">
        <f t="shared" si="22"/>
        <v>500780.86000000004</v>
      </c>
    </row>
    <row r="74" spans="1:137">
      <c r="A74" s="106" t="s">
        <v>129</v>
      </c>
      <c r="B74" s="107">
        <v>1199219.5</v>
      </c>
      <c r="C74" s="107">
        <v>2765</v>
      </c>
      <c r="D74" s="107">
        <v>4400</v>
      </c>
      <c r="E74" s="107">
        <v>2063</v>
      </c>
      <c r="F74" s="107">
        <v>31164.959999999999</v>
      </c>
      <c r="G74" s="107">
        <v>2945.3</v>
      </c>
      <c r="H74" s="107">
        <v>14394</v>
      </c>
      <c r="I74" s="107">
        <v>8394</v>
      </c>
      <c r="J74" s="107">
        <v>0</v>
      </c>
      <c r="K74" s="107">
        <v>2715</v>
      </c>
      <c r="L74" s="107">
        <v>5361</v>
      </c>
      <c r="M74" s="107">
        <v>3397</v>
      </c>
      <c r="N74" s="107">
        <v>4835</v>
      </c>
      <c r="O74" s="107">
        <v>28095.42</v>
      </c>
      <c r="P74" s="107">
        <v>3718.85</v>
      </c>
      <c r="Q74" s="107">
        <v>14164.86</v>
      </c>
      <c r="R74" s="107">
        <v>2966.4</v>
      </c>
      <c r="S74" s="107">
        <v>0</v>
      </c>
      <c r="T74" s="107">
        <v>0</v>
      </c>
      <c r="U74" s="107">
        <v>0</v>
      </c>
      <c r="V74" s="107">
        <v>0</v>
      </c>
      <c r="W74" s="107">
        <v>0</v>
      </c>
      <c r="X74" s="107">
        <v>0</v>
      </c>
      <c r="Y74" s="107">
        <v>0</v>
      </c>
      <c r="Z74" s="107">
        <v>35045.5</v>
      </c>
      <c r="AA74" s="107">
        <v>415909.48</v>
      </c>
      <c r="AB74" s="107">
        <v>40915.949999999997</v>
      </c>
      <c r="AC74" s="107">
        <v>23898.82</v>
      </c>
      <c r="AD74" s="107">
        <v>26460.5</v>
      </c>
      <c r="AE74" s="107">
        <v>0</v>
      </c>
      <c r="AF74" s="107">
        <v>525609.46</v>
      </c>
      <c r="AG74" s="107">
        <v>10923.5</v>
      </c>
      <c r="AH74" s="107">
        <v>2910</v>
      </c>
      <c r="AI74" s="107">
        <v>3258</v>
      </c>
      <c r="AJ74" s="107">
        <v>3442</v>
      </c>
      <c r="AK74" s="107">
        <v>1805</v>
      </c>
      <c r="AL74" s="107">
        <v>0</v>
      </c>
      <c r="AM74" s="107">
        <v>12707</v>
      </c>
      <c r="AN74" s="107">
        <v>48903.68</v>
      </c>
      <c r="AO74" s="107">
        <v>235022.5</v>
      </c>
      <c r="AP74" s="107">
        <v>43605</v>
      </c>
      <c r="AQ74" s="107">
        <v>0</v>
      </c>
      <c r="AR74" s="107">
        <v>28743.87</v>
      </c>
      <c r="AS74" s="107">
        <v>55796.160000000003</v>
      </c>
      <c r="AT74" s="107">
        <v>3838.27</v>
      </c>
      <c r="AU74" s="107">
        <v>0</v>
      </c>
      <c r="AV74" s="107">
        <v>3195</v>
      </c>
      <c r="AW74" s="107">
        <v>14040</v>
      </c>
      <c r="AX74" s="107">
        <v>13613.87</v>
      </c>
      <c r="AY74" s="107">
        <v>10067.08</v>
      </c>
      <c r="AZ74" s="107">
        <v>23898.82</v>
      </c>
      <c r="BA74" s="107">
        <v>0</v>
      </c>
      <c r="BB74" s="107">
        <v>6469</v>
      </c>
      <c r="BC74" s="107">
        <v>27142</v>
      </c>
      <c r="BD74" s="107">
        <v>4886</v>
      </c>
      <c r="BE74" s="107">
        <v>12201.4</v>
      </c>
      <c r="BF74" s="107">
        <v>35279.300000000003</v>
      </c>
      <c r="BG74" s="107">
        <v>394874.06</v>
      </c>
      <c r="BH74" s="107">
        <v>19041</v>
      </c>
      <c r="BI74" s="107">
        <v>20366.259999999998</v>
      </c>
      <c r="BJ74" s="107">
        <v>8122</v>
      </c>
      <c r="BK74" s="107">
        <v>0</v>
      </c>
      <c r="BL74" s="107">
        <v>16284</v>
      </c>
      <c r="BM74" s="107">
        <v>7840.5</v>
      </c>
      <c r="BN74" s="107">
        <v>0</v>
      </c>
      <c r="BO74" s="107">
        <v>23181.3</v>
      </c>
      <c r="BP74" s="107">
        <v>0</v>
      </c>
      <c r="BQ74" s="107">
        <v>4459</v>
      </c>
      <c r="BR74" s="107">
        <v>38194.300000000003</v>
      </c>
      <c r="BS74" s="107">
        <v>12940.3</v>
      </c>
      <c r="BT74" s="107">
        <v>1611</v>
      </c>
      <c r="BU74" s="107">
        <v>2571</v>
      </c>
      <c r="BV74" s="107">
        <v>4234</v>
      </c>
      <c r="BW74" s="107">
        <v>5959.69</v>
      </c>
      <c r="BX74" s="107">
        <v>3744</v>
      </c>
      <c r="BY74" s="107">
        <v>9989.32</v>
      </c>
      <c r="BZ74" s="107">
        <v>6382.5</v>
      </c>
      <c r="CA74" s="107">
        <v>4054.6</v>
      </c>
      <c r="CB74" s="107">
        <v>3533</v>
      </c>
      <c r="CC74" s="107">
        <v>6371</v>
      </c>
      <c r="CD74" s="107">
        <v>0</v>
      </c>
      <c r="CE74" s="107">
        <v>4628</v>
      </c>
      <c r="CF74" s="107">
        <v>10476.43</v>
      </c>
      <c r="CG74" s="107">
        <v>9085.6</v>
      </c>
      <c r="CH74" s="107">
        <v>3927</v>
      </c>
      <c r="CI74" s="107">
        <v>1367</v>
      </c>
      <c r="CJ74" s="107">
        <v>0</v>
      </c>
      <c r="CK74" s="107">
        <v>0</v>
      </c>
      <c r="CL74" s="107">
        <v>3010.4</v>
      </c>
      <c r="CM74" s="107">
        <v>500</v>
      </c>
      <c r="CN74" s="107">
        <v>3063</v>
      </c>
      <c r="CO74" s="107">
        <v>0</v>
      </c>
      <c r="CP74" s="107">
        <v>0</v>
      </c>
      <c r="CQ74" s="107">
        <v>3356</v>
      </c>
      <c r="CR74" s="107">
        <v>10319</v>
      </c>
      <c r="CS74" s="107">
        <v>1392</v>
      </c>
      <c r="CT74" s="107">
        <v>7164.2</v>
      </c>
      <c r="CU74" s="107">
        <v>8067</v>
      </c>
      <c r="CV74" s="107">
        <v>7194</v>
      </c>
      <c r="CW74" s="107">
        <v>4034.47</v>
      </c>
      <c r="CX74" s="107">
        <v>799</v>
      </c>
      <c r="CY74" s="107">
        <v>2394</v>
      </c>
      <c r="CZ74" s="107">
        <v>0</v>
      </c>
      <c r="DA74" s="107">
        <v>3706.5</v>
      </c>
      <c r="DB74" s="107">
        <v>1040</v>
      </c>
      <c r="DC74" s="107">
        <v>1258</v>
      </c>
      <c r="DD74" s="107">
        <v>5855.2</v>
      </c>
      <c r="DE74" s="107">
        <v>0</v>
      </c>
      <c r="DF74" s="107">
        <v>11468.19</v>
      </c>
      <c r="DG74" s="107">
        <v>7315</v>
      </c>
      <c r="DH74" s="107">
        <v>16975.599999999999</v>
      </c>
      <c r="DI74" s="107">
        <v>10491.5</v>
      </c>
      <c r="DJ74" s="107">
        <v>0</v>
      </c>
      <c r="DK74" s="107">
        <v>0</v>
      </c>
      <c r="DL74" s="107">
        <v>10059</v>
      </c>
      <c r="DM74" s="107">
        <v>3094</v>
      </c>
      <c r="DN74" s="107">
        <v>5573</v>
      </c>
      <c r="DO74" s="116">
        <v>6187</v>
      </c>
      <c r="DP74" s="116">
        <v>12630.15</v>
      </c>
      <c r="DQ74" s="116">
        <v>3332</v>
      </c>
      <c r="DR74" s="116">
        <v>9253.08</v>
      </c>
      <c r="DS74" s="116">
        <v>0</v>
      </c>
      <c r="DT74" s="116">
        <v>5748.25</v>
      </c>
      <c r="DU74" s="116">
        <v>11734</v>
      </c>
      <c r="DV74" s="116">
        <v>-12068.28</v>
      </c>
      <c r="DW74" s="116">
        <v>866</v>
      </c>
      <c r="DX74" s="100">
        <v>700</v>
      </c>
      <c r="DY74" s="100">
        <v>0</v>
      </c>
      <c r="EA74" s="100">
        <f t="shared" si="16"/>
        <v>0</v>
      </c>
      <c r="EB74" s="100">
        <f t="shared" si="17"/>
        <v>-439631.75999999995</v>
      </c>
      <c r="EC74" s="100">
        <f t="shared" si="18"/>
        <v>753768.81999999972</v>
      </c>
      <c r="ED74" s="100">
        <f t="shared" si="19"/>
        <v>35045.5</v>
      </c>
      <c r="EE74" s="100">
        <f t="shared" si="20"/>
        <v>17017.129999999997</v>
      </c>
      <c r="EF74" s="100">
        <f t="shared" si="21"/>
        <v>415909.48</v>
      </c>
      <c r="EG74" s="100">
        <f t="shared" si="22"/>
        <v>5870.4500000000044</v>
      </c>
    </row>
    <row r="75" spans="1:137">
      <c r="A75" s="106" t="s">
        <v>130</v>
      </c>
      <c r="B75" s="107">
        <v>921679.28</v>
      </c>
      <c r="C75" s="107">
        <v>6100.3</v>
      </c>
      <c r="D75" s="107">
        <v>0</v>
      </c>
      <c r="E75" s="107">
        <v>14380</v>
      </c>
      <c r="F75" s="107">
        <v>37744.730000000003</v>
      </c>
      <c r="G75" s="107">
        <v>8814.33</v>
      </c>
      <c r="H75" s="107">
        <v>10361.950000000001</v>
      </c>
      <c r="I75" s="107">
        <v>0</v>
      </c>
      <c r="J75" s="107">
        <v>0</v>
      </c>
      <c r="K75" s="107">
        <v>0</v>
      </c>
      <c r="L75" s="107">
        <v>1148.4000000000001</v>
      </c>
      <c r="M75" s="107">
        <v>0</v>
      </c>
      <c r="N75" s="107">
        <v>6083.74</v>
      </c>
      <c r="O75" s="107">
        <v>13990.7</v>
      </c>
      <c r="P75" s="107">
        <v>5296.61</v>
      </c>
      <c r="Q75" s="107">
        <v>2519.09</v>
      </c>
      <c r="R75" s="107">
        <v>4326.83</v>
      </c>
      <c r="S75" s="107">
        <v>5555.26</v>
      </c>
      <c r="T75" s="107">
        <v>0</v>
      </c>
      <c r="U75" s="107">
        <v>0</v>
      </c>
      <c r="V75" s="107">
        <v>0</v>
      </c>
      <c r="W75" s="107">
        <v>0</v>
      </c>
      <c r="X75" s="107">
        <v>1016</v>
      </c>
      <c r="Y75" s="107">
        <v>0</v>
      </c>
      <c r="Z75" s="107">
        <v>69647.710000000006</v>
      </c>
      <c r="AA75" s="107">
        <v>547348.62</v>
      </c>
      <c r="AB75" s="107">
        <v>28279.279999999999</v>
      </c>
      <c r="AC75" s="107">
        <v>7082.93</v>
      </c>
      <c r="AD75" s="107">
        <v>12104.09</v>
      </c>
      <c r="AE75" s="107">
        <v>0</v>
      </c>
      <c r="AF75" s="107">
        <v>139878.71</v>
      </c>
      <c r="AG75" s="107">
        <v>8350.41</v>
      </c>
      <c r="AH75" s="107">
        <v>12984.46</v>
      </c>
      <c r="AI75" s="107">
        <v>6001.38</v>
      </c>
      <c r="AJ75" s="107">
        <v>4561.08</v>
      </c>
      <c r="AK75" s="107">
        <v>5126.6899999999996</v>
      </c>
      <c r="AL75" s="107">
        <v>10301.530000000001</v>
      </c>
      <c r="AM75" s="107">
        <v>22322.16</v>
      </c>
      <c r="AN75" s="107">
        <v>72651.520000000004</v>
      </c>
      <c r="AO75" s="107">
        <v>182374.34</v>
      </c>
      <c r="AP75" s="107">
        <v>41720.769999999997</v>
      </c>
      <c r="AQ75" s="107">
        <v>85543</v>
      </c>
      <c r="AR75" s="107">
        <v>34516.839999999997</v>
      </c>
      <c r="AS75" s="107">
        <v>119635.35</v>
      </c>
      <c r="AT75" s="107">
        <v>10906.8</v>
      </c>
      <c r="AU75" s="107">
        <v>0</v>
      </c>
      <c r="AV75" s="107">
        <v>4119.4399999999996</v>
      </c>
      <c r="AW75" s="107">
        <v>6633.4</v>
      </c>
      <c r="AX75" s="107">
        <v>6781</v>
      </c>
      <c r="AY75" s="107">
        <v>10745.44</v>
      </c>
      <c r="AZ75" s="107">
        <v>7082.93</v>
      </c>
      <c r="BA75" s="107">
        <v>0</v>
      </c>
      <c r="BB75" s="107">
        <v>6863.92</v>
      </c>
      <c r="BC75" s="107">
        <v>7120</v>
      </c>
      <c r="BD75" s="107">
        <v>9259.93</v>
      </c>
      <c r="BE75" s="107">
        <v>4066.34</v>
      </c>
      <c r="BF75" s="107">
        <v>12408.83</v>
      </c>
      <c r="BG75" s="107">
        <v>76207.39</v>
      </c>
      <c r="BH75" s="107">
        <v>0</v>
      </c>
      <c r="BI75" s="107">
        <v>2881.58</v>
      </c>
      <c r="BJ75" s="107">
        <v>770</v>
      </c>
      <c r="BK75" s="107">
        <v>2110</v>
      </c>
      <c r="BL75" s="107">
        <v>308.25</v>
      </c>
      <c r="BM75" s="107">
        <v>2877.82</v>
      </c>
      <c r="BN75" s="107">
        <v>0</v>
      </c>
      <c r="BO75" s="107">
        <v>0</v>
      </c>
      <c r="BP75" s="107">
        <v>0</v>
      </c>
      <c r="BQ75" s="107">
        <v>3963.6</v>
      </c>
      <c r="BR75" s="107">
        <v>5316</v>
      </c>
      <c r="BS75" s="107">
        <v>2890.68</v>
      </c>
      <c r="BT75" s="107">
        <v>830.5</v>
      </c>
      <c r="BU75" s="107">
        <v>0</v>
      </c>
      <c r="BV75" s="107">
        <v>1038.79</v>
      </c>
      <c r="BW75" s="107">
        <v>0</v>
      </c>
      <c r="BX75" s="107">
        <v>0</v>
      </c>
      <c r="BY75" s="107">
        <v>693.5</v>
      </c>
      <c r="BZ75" s="107">
        <v>305</v>
      </c>
      <c r="CA75" s="107">
        <v>1353.53</v>
      </c>
      <c r="CB75" s="107">
        <v>300</v>
      </c>
      <c r="CC75" s="107">
        <v>0</v>
      </c>
      <c r="CD75" s="107">
        <v>0</v>
      </c>
      <c r="CE75" s="107">
        <v>1292</v>
      </c>
      <c r="CF75" s="107">
        <v>0</v>
      </c>
      <c r="CG75" s="107">
        <v>0</v>
      </c>
      <c r="CH75" s="107">
        <v>5933.5</v>
      </c>
      <c r="CI75" s="107">
        <v>587.03</v>
      </c>
      <c r="CJ75" s="107">
        <v>0</v>
      </c>
      <c r="CK75" s="107">
        <v>0</v>
      </c>
      <c r="CL75" s="107">
        <v>0</v>
      </c>
      <c r="CM75" s="107">
        <v>0</v>
      </c>
      <c r="CN75" s="107">
        <v>0</v>
      </c>
      <c r="CO75" s="107">
        <v>0</v>
      </c>
      <c r="CP75" s="107">
        <v>0</v>
      </c>
      <c r="CQ75" s="107">
        <v>170</v>
      </c>
      <c r="CR75" s="107">
        <v>1212</v>
      </c>
      <c r="CS75" s="107">
        <v>0</v>
      </c>
      <c r="CT75" s="107">
        <v>0</v>
      </c>
      <c r="CU75" s="107">
        <v>0</v>
      </c>
      <c r="CV75" s="107">
        <v>4829</v>
      </c>
      <c r="CW75" s="107">
        <v>1086.48</v>
      </c>
      <c r="CX75" s="107">
        <v>0</v>
      </c>
      <c r="CY75" s="107">
        <v>0</v>
      </c>
      <c r="CZ75" s="107">
        <v>-136</v>
      </c>
      <c r="DA75" s="107">
        <v>1620.5</v>
      </c>
      <c r="DB75" s="107">
        <v>2752.5</v>
      </c>
      <c r="DC75" s="107">
        <v>0</v>
      </c>
      <c r="DD75" s="107">
        <v>1569</v>
      </c>
      <c r="DE75" s="107">
        <v>1378</v>
      </c>
      <c r="DF75" s="107">
        <v>5726.19</v>
      </c>
      <c r="DG75" s="107">
        <v>2382.77</v>
      </c>
      <c r="DH75" s="107">
        <v>555</v>
      </c>
      <c r="DI75" s="107">
        <v>8729.1</v>
      </c>
      <c r="DJ75" s="107">
        <v>0</v>
      </c>
      <c r="DK75" s="107">
        <v>0</v>
      </c>
      <c r="DL75" s="107">
        <v>496</v>
      </c>
      <c r="DM75" s="107">
        <v>2112</v>
      </c>
      <c r="DN75" s="107">
        <v>2279.1999999999998</v>
      </c>
      <c r="DO75" s="116">
        <v>485</v>
      </c>
      <c r="DP75" s="116">
        <v>1806.37</v>
      </c>
      <c r="DQ75" s="116">
        <v>0</v>
      </c>
      <c r="DR75" s="116">
        <v>697</v>
      </c>
      <c r="DS75" s="116">
        <v>0</v>
      </c>
      <c r="DT75" s="116">
        <v>2247</v>
      </c>
      <c r="DU75" s="116">
        <v>1079.8699999999999</v>
      </c>
      <c r="DV75" s="116">
        <v>0</v>
      </c>
      <c r="DW75" s="116">
        <v>1064.2</v>
      </c>
      <c r="DX75" s="100">
        <v>2731</v>
      </c>
      <c r="DY75" s="100">
        <v>-4116.57</v>
      </c>
      <c r="EA75" s="100">
        <f t="shared" si="16"/>
        <v>0</v>
      </c>
      <c r="EB75" s="100">
        <f t="shared" si="17"/>
        <v>-100159.69</v>
      </c>
      <c r="EC75" s="100">
        <f t="shared" si="18"/>
        <v>141391.52000000002</v>
      </c>
      <c r="ED75" s="100">
        <f t="shared" si="19"/>
        <v>68631.710000000006</v>
      </c>
      <c r="EE75" s="100">
        <f t="shared" si="20"/>
        <v>21196.35</v>
      </c>
      <c r="EF75" s="100">
        <f t="shared" si="21"/>
        <v>547348.62</v>
      </c>
      <c r="EG75" s="100">
        <f t="shared" si="22"/>
        <v>-41368.430000000008</v>
      </c>
    </row>
    <row r="76" spans="1:137">
      <c r="A76" s="106" t="s">
        <v>131</v>
      </c>
      <c r="B76" s="107">
        <v>176138.37</v>
      </c>
      <c r="C76" s="107">
        <v>0</v>
      </c>
      <c r="D76" s="107">
        <v>0</v>
      </c>
      <c r="E76" s="107">
        <v>449.8</v>
      </c>
      <c r="F76" s="107">
        <v>76942.759999999995</v>
      </c>
      <c r="G76" s="107">
        <v>2631.46</v>
      </c>
      <c r="H76" s="107">
        <v>0</v>
      </c>
      <c r="I76" s="107">
        <v>1337.77</v>
      </c>
      <c r="J76" s="107">
        <v>0</v>
      </c>
      <c r="K76" s="107">
        <v>101.07</v>
      </c>
      <c r="L76" s="107">
        <v>778.45</v>
      </c>
      <c r="M76" s="107">
        <v>313.2</v>
      </c>
      <c r="N76" s="107">
        <v>367.48</v>
      </c>
      <c r="O76" s="107">
        <v>2027.18</v>
      </c>
      <c r="P76" s="107">
        <v>1083.78</v>
      </c>
      <c r="Q76" s="107">
        <v>797.86</v>
      </c>
      <c r="R76" s="107">
        <v>560.87</v>
      </c>
      <c r="S76" s="107">
        <v>0</v>
      </c>
      <c r="T76" s="107">
        <v>0</v>
      </c>
      <c r="U76" s="107">
        <v>0</v>
      </c>
      <c r="V76" s="107">
        <v>54.37</v>
      </c>
      <c r="W76" s="107">
        <v>0</v>
      </c>
      <c r="X76" s="107">
        <v>0</v>
      </c>
      <c r="Y76" s="107">
        <v>0</v>
      </c>
      <c r="Z76" s="107">
        <v>10859.62</v>
      </c>
      <c r="AA76" s="107">
        <v>14994.41</v>
      </c>
      <c r="AB76" s="107">
        <v>4262.78</v>
      </c>
      <c r="AC76" s="107">
        <v>7667.07</v>
      </c>
      <c r="AD76" s="107">
        <v>180</v>
      </c>
      <c r="AE76" s="107">
        <v>0</v>
      </c>
      <c r="AF76" s="107">
        <v>50728.44</v>
      </c>
      <c r="AG76" s="107">
        <v>1423.94</v>
      </c>
      <c r="AH76" s="107">
        <v>1436.45</v>
      </c>
      <c r="AI76" s="107">
        <v>1436.45</v>
      </c>
      <c r="AJ76" s="107">
        <v>1823.93</v>
      </c>
      <c r="AK76" s="107">
        <v>1669.95</v>
      </c>
      <c r="AL76" s="107">
        <v>1644.95</v>
      </c>
      <c r="AM76" s="107">
        <v>1423.95</v>
      </c>
      <c r="AN76" s="107">
        <v>3185.25</v>
      </c>
      <c r="AO76" s="107">
        <v>6906.99</v>
      </c>
      <c r="AP76" s="107">
        <v>840.97</v>
      </c>
      <c r="AQ76" s="107">
        <v>700.68</v>
      </c>
      <c r="AR76" s="107">
        <v>1489.52</v>
      </c>
      <c r="AS76" s="107">
        <v>1871</v>
      </c>
      <c r="AT76" s="107">
        <v>0</v>
      </c>
      <c r="AU76" s="107">
        <v>0</v>
      </c>
      <c r="AV76" s="107">
        <v>1594.95</v>
      </c>
      <c r="AW76" s="107">
        <v>760.09</v>
      </c>
      <c r="AX76" s="107">
        <v>133.79</v>
      </c>
      <c r="AY76" s="107">
        <v>1773.95</v>
      </c>
      <c r="AZ76" s="107">
        <v>7667.07</v>
      </c>
      <c r="BA76" s="107">
        <v>0</v>
      </c>
      <c r="BB76" s="107">
        <v>1663.6</v>
      </c>
      <c r="BC76" s="107">
        <v>754.57</v>
      </c>
      <c r="BD76" s="107">
        <v>853.69</v>
      </c>
      <c r="BE76" s="107">
        <v>3778.74</v>
      </c>
      <c r="BF76" s="107">
        <v>300.8</v>
      </c>
      <c r="BG76" s="107">
        <v>43377.04</v>
      </c>
      <c r="BH76" s="107">
        <v>1983.01</v>
      </c>
      <c r="BI76" s="107">
        <v>70.09</v>
      </c>
      <c r="BJ76" s="107">
        <v>0</v>
      </c>
      <c r="BK76" s="107">
        <v>2600</v>
      </c>
      <c r="BL76" s="107">
        <v>6507.1</v>
      </c>
      <c r="BM76" s="107">
        <v>3757</v>
      </c>
      <c r="BN76" s="107">
        <v>0</v>
      </c>
      <c r="BO76" s="107">
        <v>937</v>
      </c>
      <c r="BP76" s="107">
        <v>0</v>
      </c>
      <c r="BQ76" s="107">
        <v>4610</v>
      </c>
      <c r="BR76" s="107">
        <v>2796.02</v>
      </c>
      <c r="BS76" s="107">
        <v>443.4</v>
      </c>
      <c r="BT76" s="107">
        <v>0</v>
      </c>
      <c r="BU76" s="107">
        <v>1613.95</v>
      </c>
      <c r="BV76" s="107">
        <v>2832</v>
      </c>
      <c r="BW76" s="107">
        <v>0</v>
      </c>
      <c r="BX76" s="107">
        <v>0</v>
      </c>
      <c r="BY76" s="107">
        <v>1122.93</v>
      </c>
      <c r="BZ76" s="107">
        <v>0</v>
      </c>
      <c r="CA76" s="107">
        <v>303.3</v>
      </c>
      <c r="CB76" s="107">
        <v>6000</v>
      </c>
      <c r="CC76" s="107">
        <v>970.3</v>
      </c>
      <c r="CD76" s="107">
        <v>0</v>
      </c>
      <c r="CE76" s="107">
        <v>245.7</v>
      </c>
      <c r="CF76" s="107">
        <v>2551.5</v>
      </c>
      <c r="CG76" s="107">
        <v>80.8</v>
      </c>
      <c r="CH76" s="107">
        <v>180</v>
      </c>
      <c r="CI76" s="107">
        <v>0</v>
      </c>
      <c r="CJ76" s="107">
        <v>0</v>
      </c>
      <c r="CK76" s="107">
        <v>905.63</v>
      </c>
      <c r="CL76" s="107">
        <v>0</v>
      </c>
      <c r="CM76" s="107">
        <v>58.44</v>
      </c>
      <c r="CN76" s="107">
        <v>0</v>
      </c>
      <c r="CO76" s="107">
        <v>0</v>
      </c>
      <c r="CP76" s="107">
        <v>0</v>
      </c>
      <c r="CQ76" s="107">
        <v>149.47</v>
      </c>
      <c r="CR76" s="107">
        <v>2615.9899999999998</v>
      </c>
      <c r="CS76" s="107">
        <v>0</v>
      </c>
      <c r="CT76" s="107">
        <v>188</v>
      </c>
      <c r="CU76" s="107">
        <v>1465.2</v>
      </c>
      <c r="CV76" s="107">
        <v>0</v>
      </c>
      <c r="CW76" s="107">
        <v>470.87</v>
      </c>
      <c r="CX76" s="107">
        <v>0</v>
      </c>
      <c r="CY76" s="107">
        <v>0</v>
      </c>
      <c r="CZ76" s="107">
        <v>206.09</v>
      </c>
      <c r="DA76" s="107">
        <v>0</v>
      </c>
      <c r="DB76" s="107">
        <v>144</v>
      </c>
      <c r="DC76" s="107">
        <v>0</v>
      </c>
      <c r="DD76" s="107">
        <v>0</v>
      </c>
      <c r="DE76" s="107">
        <v>0</v>
      </c>
      <c r="DF76" s="107">
        <v>328</v>
      </c>
      <c r="DG76" s="107">
        <v>0</v>
      </c>
      <c r="DH76" s="107">
        <v>1125</v>
      </c>
      <c r="DI76" s="107">
        <v>1745.7</v>
      </c>
      <c r="DJ76" s="107">
        <v>0</v>
      </c>
      <c r="DK76" s="107">
        <v>0</v>
      </c>
      <c r="DL76" s="107">
        <v>918.63</v>
      </c>
      <c r="DM76" s="107">
        <v>0</v>
      </c>
      <c r="DN76" s="107">
        <v>0</v>
      </c>
      <c r="DO76" s="116">
        <v>0</v>
      </c>
      <c r="DP76" s="116">
        <v>0</v>
      </c>
      <c r="DQ76" s="116">
        <v>0</v>
      </c>
      <c r="DR76" s="116">
        <v>4740</v>
      </c>
      <c r="DS76" s="116">
        <v>0</v>
      </c>
      <c r="DT76" s="116">
        <v>0</v>
      </c>
      <c r="DU76" s="116">
        <v>106</v>
      </c>
      <c r="DV76" s="116">
        <v>-5663.15</v>
      </c>
      <c r="DW76" s="116">
        <v>-2954.83</v>
      </c>
      <c r="DX76" s="100">
        <v>-1160</v>
      </c>
      <c r="DY76" s="100">
        <v>-1616.1</v>
      </c>
      <c r="EA76" s="100">
        <f t="shared" si="16"/>
        <v>0</v>
      </c>
      <c r="EB76" s="100">
        <f t="shared" si="17"/>
        <v>-43377.04</v>
      </c>
      <c r="EC76" s="100">
        <f t="shared" si="18"/>
        <v>89229.37999999999</v>
      </c>
      <c r="ED76" s="100">
        <f t="shared" si="19"/>
        <v>10859.62</v>
      </c>
      <c r="EE76" s="100">
        <f t="shared" si="20"/>
        <v>-3404.29</v>
      </c>
      <c r="EF76" s="100">
        <f t="shared" si="21"/>
        <v>14994.41</v>
      </c>
      <c r="EG76" s="100">
        <f t="shared" si="22"/>
        <v>-6596.8400000000011</v>
      </c>
    </row>
    <row r="77" spans="1:137">
      <c r="A77" s="106" t="s">
        <v>132</v>
      </c>
      <c r="B77" s="107">
        <v>45982.27</v>
      </c>
      <c r="C77" s="107">
        <v>0</v>
      </c>
      <c r="D77" s="107">
        <v>0</v>
      </c>
      <c r="E77" s="107">
        <v>2941.7</v>
      </c>
      <c r="F77" s="107">
        <v>3965.53</v>
      </c>
      <c r="G77" s="107">
        <v>1786.4</v>
      </c>
      <c r="H77" s="107">
        <v>1398.1</v>
      </c>
      <c r="I77" s="107">
        <v>0</v>
      </c>
      <c r="J77" s="107">
        <v>0</v>
      </c>
      <c r="K77" s="107">
        <v>631.1</v>
      </c>
      <c r="L77" s="107">
        <v>466</v>
      </c>
      <c r="M77" s="107">
        <v>543.70000000000005</v>
      </c>
      <c r="N77" s="107">
        <v>0</v>
      </c>
      <c r="O77" s="107">
        <v>320.39999999999998</v>
      </c>
      <c r="P77" s="107">
        <v>495.1</v>
      </c>
      <c r="Q77" s="107">
        <v>1083.0999999999999</v>
      </c>
      <c r="R77" s="107">
        <v>180.6</v>
      </c>
      <c r="S77" s="107">
        <v>0</v>
      </c>
      <c r="T77" s="107">
        <v>0</v>
      </c>
      <c r="U77" s="107">
        <v>0</v>
      </c>
      <c r="V77" s="107">
        <v>0</v>
      </c>
      <c r="W77" s="107">
        <v>0</v>
      </c>
      <c r="X77" s="107">
        <v>0</v>
      </c>
      <c r="Y77" s="107">
        <v>0</v>
      </c>
      <c r="Z77" s="107">
        <v>5361.96</v>
      </c>
      <c r="AA77" s="107">
        <v>7136.8</v>
      </c>
      <c r="AB77" s="107">
        <v>1118.3</v>
      </c>
      <c r="AC77" s="107">
        <v>368.9</v>
      </c>
      <c r="AD77" s="107">
        <v>492.5</v>
      </c>
      <c r="AE77" s="107">
        <v>0</v>
      </c>
      <c r="AF77" s="107">
        <v>17692.080000000002</v>
      </c>
      <c r="AG77" s="107">
        <v>871.96</v>
      </c>
      <c r="AH77" s="107">
        <v>539</v>
      </c>
      <c r="AI77" s="107">
        <v>1329</v>
      </c>
      <c r="AJ77" s="107">
        <v>1008</v>
      </c>
      <c r="AK77" s="107">
        <v>0</v>
      </c>
      <c r="AL77" s="107">
        <v>0</v>
      </c>
      <c r="AM77" s="107">
        <v>1614</v>
      </c>
      <c r="AN77" s="107">
        <v>2718.4</v>
      </c>
      <c r="AO77" s="107">
        <v>4271.8</v>
      </c>
      <c r="AP77" s="107">
        <v>0</v>
      </c>
      <c r="AQ77" s="107">
        <v>0</v>
      </c>
      <c r="AR77" s="107">
        <v>146.6</v>
      </c>
      <c r="AS77" s="107">
        <v>0</v>
      </c>
      <c r="AT77" s="107">
        <v>0</v>
      </c>
      <c r="AU77" s="107">
        <v>0</v>
      </c>
      <c r="AV77" s="107">
        <v>747.8</v>
      </c>
      <c r="AW77" s="107">
        <v>82.5</v>
      </c>
      <c r="AX77" s="107">
        <v>0</v>
      </c>
      <c r="AY77" s="107">
        <v>288</v>
      </c>
      <c r="AZ77" s="107">
        <v>368.9</v>
      </c>
      <c r="BA77" s="107">
        <v>0</v>
      </c>
      <c r="BB77" s="107">
        <v>0</v>
      </c>
      <c r="BC77" s="107">
        <v>398</v>
      </c>
      <c r="BD77" s="107">
        <v>0</v>
      </c>
      <c r="BE77" s="107">
        <v>718.4</v>
      </c>
      <c r="BF77" s="107">
        <v>678</v>
      </c>
      <c r="BG77" s="107">
        <v>15897.68</v>
      </c>
      <c r="BH77" s="107">
        <v>0</v>
      </c>
      <c r="BI77" s="107">
        <v>3290</v>
      </c>
      <c r="BJ77" s="107">
        <v>0</v>
      </c>
      <c r="BK77" s="107">
        <v>1646.31</v>
      </c>
      <c r="BL77" s="107">
        <v>3277.93</v>
      </c>
      <c r="BM77" s="107">
        <v>1200</v>
      </c>
      <c r="BN77" s="107">
        <v>0</v>
      </c>
      <c r="BO77" s="107">
        <v>0</v>
      </c>
      <c r="BP77" s="107">
        <v>0</v>
      </c>
      <c r="BQ77" s="107">
        <v>0</v>
      </c>
      <c r="BR77" s="107">
        <v>4800</v>
      </c>
      <c r="BS77" s="107">
        <v>0</v>
      </c>
      <c r="BT77" s="107">
        <v>0</v>
      </c>
      <c r="BU77" s="107">
        <v>0</v>
      </c>
      <c r="BV77" s="107">
        <v>0</v>
      </c>
      <c r="BW77" s="107">
        <v>0</v>
      </c>
      <c r="BX77" s="107">
        <v>0</v>
      </c>
      <c r="BY77" s="107">
        <v>0</v>
      </c>
      <c r="BZ77" s="107">
        <v>0</v>
      </c>
      <c r="CA77" s="107">
        <v>5526.03</v>
      </c>
      <c r="CB77" s="107">
        <v>0</v>
      </c>
      <c r="CC77" s="107">
        <v>2840</v>
      </c>
      <c r="CD77" s="107">
        <v>0</v>
      </c>
      <c r="CE77" s="107">
        <v>0</v>
      </c>
      <c r="CF77" s="107">
        <v>5310</v>
      </c>
      <c r="CG77" s="107">
        <v>222.8</v>
      </c>
      <c r="CH77" s="107">
        <v>0</v>
      </c>
      <c r="CI77" s="107">
        <v>2932.04</v>
      </c>
      <c r="CJ77" s="107">
        <v>0</v>
      </c>
      <c r="CK77" s="107">
        <v>165</v>
      </c>
      <c r="CL77" s="107">
        <v>0</v>
      </c>
      <c r="CM77" s="107">
        <v>0</v>
      </c>
      <c r="CN77" s="107">
        <v>0</v>
      </c>
      <c r="CO77" s="107">
        <v>0</v>
      </c>
      <c r="CP77" s="107">
        <v>0</v>
      </c>
      <c r="CQ77" s="107">
        <v>900</v>
      </c>
      <c r="CR77" s="107">
        <v>0</v>
      </c>
      <c r="CS77" s="107">
        <v>177.97</v>
      </c>
      <c r="CT77" s="107">
        <v>150</v>
      </c>
      <c r="CU77" s="107">
        <v>399</v>
      </c>
      <c r="CV77" s="107">
        <v>0</v>
      </c>
      <c r="CW77" s="107">
        <v>1225.97</v>
      </c>
      <c r="CX77" s="107">
        <v>157</v>
      </c>
      <c r="CY77" s="107">
        <v>2929</v>
      </c>
      <c r="CZ77" s="107">
        <v>0</v>
      </c>
      <c r="DA77" s="107">
        <v>0</v>
      </c>
      <c r="DB77" s="107">
        <v>0</v>
      </c>
      <c r="DC77" s="107">
        <v>0</v>
      </c>
      <c r="DD77" s="107">
        <v>0</v>
      </c>
      <c r="DE77" s="107">
        <v>0</v>
      </c>
      <c r="DF77" s="107">
        <v>0</v>
      </c>
      <c r="DG77" s="107">
        <v>0</v>
      </c>
      <c r="DH77" s="107">
        <v>0</v>
      </c>
      <c r="DI77" s="107">
        <v>0</v>
      </c>
      <c r="DJ77" s="107">
        <v>0</v>
      </c>
      <c r="DK77" s="107">
        <v>0</v>
      </c>
      <c r="DL77" s="107">
        <v>0</v>
      </c>
      <c r="DM77" s="107">
        <v>0</v>
      </c>
      <c r="DN77" s="107">
        <v>0</v>
      </c>
      <c r="DO77" s="116">
        <v>0</v>
      </c>
      <c r="DP77" s="116">
        <v>2172.42</v>
      </c>
      <c r="DQ77" s="116">
        <v>0</v>
      </c>
      <c r="DR77" s="116">
        <v>0</v>
      </c>
      <c r="DS77" s="116">
        <v>0</v>
      </c>
      <c r="DT77" s="116">
        <v>0</v>
      </c>
      <c r="DU77" s="116">
        <v>0</v>
      </c>
      <c r="DV77" s="116">
        <v>-8387.56</v>
      </c>
      <c r="DW77" s="116">
        <v>-1885.27</v>
      </c>
      <c r="DX77" s="100">
        <v>-7413.48</v>
      </c>
      <c r="DY77" s="100">
        <v>-5737.48</v>
      </c>
      <c r="EA77" s="100">
        <f t="shared" si="16"/>
        <v>0</v>
      </c>
      <c r="EB77" s="100">
        <f t="shared" si="17"/>
        <v>-15897.680000000002</v>
      </c>
      <c r="EC77" s="100">
        <f t="shared" si="18"/>
        <v>44268.320000000014</v>
      </c>
      <c r="ED77" s="100">
        <f t="shared" si="19"/>
        <v>5361.96</v>
      </c>
      <c r="EE77" s="100">
        <f t="shared" si="20"/>
        <v>749.4</v>
      </c>
      <c r="EF77" s="100">
        <f t="shared" si="21"/>
        <v>7136.8000000000011</v>
      </c>
      <c r="EG77" s="100">
        <f t="shared" si="22"/>
        <v>-4243.66</v>
      </c>
    </row>
    <row r="78" spans="1:137">
      <c r="A78" s="106" t="s">
        <v>133</v>
      </c>
      <c r="B78" s="107">
        <v>101604.13</v>
      </c>
      <c r="C78" s="107">
        <v>0</v>
      </c>
      <c r="D78" s="107">
        <v>0</v>
      </c>
      <c r="E78" s="107">
        <v>0</v>
      </c>
      <c r="F78" s="107">
        <v>32954.75</v>
      </c>
      <c r="G78" s="107">
        <v>0</v>
      </c>
      <c r="H78" s="107">
        <v>0</v>
      </c>
      <c r="I78" s="107">
        <v>0</v>
      </c>
      <c r="J78" s="107">
        <v>0</v>
      </c>
      <c r="K78" s="107">
        <v>-31067.96</v>
      </c>
      <c r="L78" s="107">
        <v>0</v>
      </c>
      <c r="M78" s="107">
        <v>0</v>
      </c>
      <c r="N78" s="107">
        <v>0</v>
      </c>
      <c r="O78" s="107">
        <v>0</v>
      </c>
      <c r="P78" s="107">
        <v>0</v>
      </c>
      <c r="Q78" s="107">
        <v>0</v>
      </c>
      <c r="R78" s="107">
        <v>0</v>
      </c>
      <c r="S78" s="107">
        <v>0</v>
      </c>
      <c r="T78" s="107">
        <v>0</v>
      </c>
      <c r="U78" s="107">
        <v>0</v>
      </c>
      <c r="V78" s="107">
        <v>0</v>
      </c>
      <c r="W78" s="107">
        <v>0</v>
      </c>
      <c r="X78" s="107">
        <v>0</v>
      </c>
      <c r="Y78" s="107">
        <v>0</v>
      </c>
      <c r="Z78" s="107">
        <v>0</v>
      </c>
      <c r="AA78" s="107">
        <v>0</v>
      </c>
      <c r="AB78" s="107">
        <v>0</v>
      </c>
      <c r="AC78" s="107">
        <v>0</v>
      </c>
      <c r="AD78" s="107">
        <v>0</v>
      </c>
      <c r="AE78" s="107">
        <v>0</v>
      </c>
      <c r="AF78" s="107">
        <v>99717.34</v>
      </c>
      <c r="AG78" s="107">
        <v>0</v>
      </c>
      <c r="AH78" s="107">
        <v>0</v>
      </c>
      <c r="AI78" s="107">
        <v>0</v>
      </c>
      <c r="AJ78" s="107">
        <v>0</v>
      </c>
      <c r="AK78" s="107">
        <v>0</v>
      </c>
      <c r="AL78" s="107">
        <v>0</v>
      </c>
      <c r="AM78" s="107">
        <v>0</v>
      </c>
      <c r="AN78" s="107">
        <v>0</v>
      </c>
      <c r="AO78" s="107">
        <v>0</v>
      </c>
      <c r="AP78" s="107">
        <v>0</v>
      </c>
      <c r="AQ78" s="107">
        <v>0</v>
      </c>
      <c r="AR78" s="107">
        <v>0</v>
      </c>
      <c r="AS78" s="107">
        <v>0</v>
      </c>
      <c r="AT78" s="107">
        <v>0</v>
      </c>
      <c r="AU78" s="107">
        <v>0</v>
      </c>
      <c r="AV78" s="107">
        <v>0</v>
      </c>
      <c r="AW78" s="107">
        <v>0</v>
      </c>
      <c r="AX78" s="107">
        <v>0</v>
      </c>
      <c r="AY78" s="107">
        <v>0</v>
      </c>
      <c r="AZ78" s="107">
        <v>0</v>
      </c>
      <c r="BA78" s="107">
        <v>0</v>
      </c>
      <c r="BB78" s="107">
        <v>0</v>
      </c>
      <c r="BC78" s="107">
        <v>0</v>
      </c>
      <c r="BD78" s="107">
        <v>0</v>
      </c>
      <c r="BE78" s="107">
        <v>5825.24</v>
      </c>
      <c r="BF78" s="107">
        <v>48543.69</v>
      </c>
      <c r="BG78" s="107">
        <v>45348.41</v>
      </c>
      <c r="BH78" s="107">
        <v>0</v>
      </c>
      <c r="BI78" s="107">
        <v>2179.81</v>
      </c>
      <c r="BJ78" s="107">
        <v>3968.25</v>
      </c>
      <c r="BK78" s="107">
        <v>0</v>
      </c>
      <c r="BL78" s="107">
        <v>0</v>
      </c>
      <c r="BM78" s="107">
        <v>440</v>
      </c>
      <c r="BN78" s="107">
        <v>0</v>
      </c>
      <c r="BO78" s="107">
        <v>0</v>
      </c>
      <c r="BP78" s="107">
        <v>3968.24</v>
      </c>
      <c r="BQ78" s="107">
        <v>0</v>
      </c>
      <c r="BR78" s="107">
        <v>0</v>
      </c>
      <c r="BS78" s="107">
        <v>0</v>
      </c>
      <c r="BT78" s="107">
        <v>0</v>
      </c>
      <c r="BU78" s="107">
        <v>4400</v>
      </c>
      <c r="BV78" s="107">
        <v>2315</v>
      </c>
      <c r="BW78" s="107">
        <v>0</v>
      </c>
      <c r="BX78" s="107">
        <v>0</v>
      </c>
      <c r="BY78" s="107">
        <v>0</v>
      </c>
      <c r="BZ78" s="107">
        <v>0</v>
      </c>
      <c r="CA78" s="107">
        <v>927.67</v>
      </c>
      <c r="CB78" s="107">
        <v>4800.97</v>
      </c>
      <c r="CC78" s="107">
        <v>0</v>
      </c>
      <c r="CD78" s="107">
        <v>0</v>
      </c>
      <c r="CE78" s="107">
        <v>0</v>
      </c>
      <c r="CF78" s="107">
        <v>2508.09</v>
      </c>
      <c r="CG78" s="107">
        <v>0</v>
      </c>
      <c r="CH78" s="107">
        <v>0</v>
      </c>
      <c r="CI78" s="107">
        <v>0</v>
      </c>
      <c r="CJ78" s="107">
        <v>0</v>
      </c>
      <c r="CK78" s="107">
        <v>0</v>
      </c>
      <c r="CL78" s="107">
        <v>673.01</v>
      </c>
      <c r="CM78" s="107">
        <v>0</v>
      </c>
      <c r="CN78" s="107">
        <v>0</v>
      </c>
      <c r="CO78" s="107">
        <v>0</v>
      </c>
      <c r="CP78" s="107">
        <v>0</v>
      </c>
      <c r="CQ78" s="107">
        <v>0</v>
      </c>
      <c r="CR78" s="107">
        <v>2294</v>
      </c>
      <c r="CS78" s="107">
        <v>0</v>
      </c>
      <c r="CT78" s="107">
        <v>0</v>
      </c>
      <c r="CU78" s="107">
        <v>0</v>
      </c>
      <c r="CV78" s="107">
        <v>553.70000000000005</v>
      </c>
      <c r="CW78" s="107">
        <v>0</v>
      </c>
      <c r="CX78" s="107">
        <v>0</v>
      </c>
      <c r="CY78" s="107">
        <v>3880</v>
      </c>
      <c r="CZ78" s="107">
        <v>0</v>
      </c>
      <c r="DA78" s="107">
        <v>0</v>
      </c>
      <c r="DB78" s="107">
        <v>0</v>
      </c>
      <c r="DC78" s="107">
        <v>2280</v>
      </c>
      <c r="DD78" s="107">
        <v>1360</v>
      </c>
      <c r="DE78" s="107">
        <v>300</v>
      </c>
      <c r="DF78" s="107">
        <v>0</v>
      </c>
      <c r="DG78" s="107">
        <v>0</v>
      </c>
      <c r="DH78" s="107">
        <v>0</v>
      </c>
      <c r="DI78" s="107">
        <v>2900</v>
      </c>
      <c r="DJ78" s="107">
        <v>0</v>
      </c>
      <c r="DK78" s="107">
        <v>0</v>
      </c>
      <c r="DL78" s="107">
        <v>0</v>
      </c>
      <c r="DM78" s="107">
        <v>0</v>
      </c>
      <c r="DN78" s="107">
        <v>0</v>
      </c>
      <c r="DO78" s="116">
        <v>0</v>
      </c>
      <c r="DP78" s="116">
        <v>0</v>
      </c>
      <c r="DQ78" s="116">
        <v>0</v>
      </c>
      <c r="DR78" s="116">
        <v>5013.7700000000004</v>
      </c>
      <c r="DS78" s="116">
        <v>0</v>
      </c>
      <c r="DT78" s="116">
        <v>1609</v>
      </c>
      <c r="DU78" s="116">
        <v>0</v>
      </c>
      <c r="DV78" s="116">
        <v>-5785</v>
      </c>
      <c r="DW78" s="116">
        <v>0</v>
      </c>
      <c r="DX78" s="100">
        <v>4761.8999999999996</v>
      </c>
      <c r="DY78" s="100">
        <v>0</v>
      </c>
      <c r="EA78" s="100">
        <f t="shared" si="16"/>
        <v>0</v>
      </c>
      <c r="EB78" s="100">
        <f t="shared" si="17"/>
        <v>-45348.409999999996</v>
      </c>
      <c r="EC78" s="100">
        <f t="shared" si="18"/>
        <v>37391.229999999981</v>
      </c>
      <c r="ED78" s="100">
        <f t="shared" si="19"/>
        <v>0</v>
      </c>
      <c r="EE78" s="100">
        <f t="shared" si="20"/>
        <v>0</v>
      </c>
      <c r="EF78" s="100">
        <f t="shared" si="21"/>
        <v>0</v>
      </c>
      <c r="EG78" s="100">
        <f t="shared" si="22"/>
        <v>0</v>
      </c>
    </row>
    <row r="79" spans="1:137">
      <c r="A79" s="106" t="s">
        <v>134</v>
      </c>
      <c r="B79" s="107">
        <v>99545.52</v>
      </c>
      <c r="C79" s="107">
        <v>0</v>
      </c>
      <c r="D79" s="107">
        <v>0</v>
      </c>
      <c r="E79" s="107">
        <v>0</v>
      </c>
      <c r="F79" s="107">
        <v>0</v>
      </c>
      <c r="G79" s="107">
        <v>0</v>
      </c>
      <c r="H79" s="107">
        <v>0</v>
      </c>
      <c r="I79" s="107">
        <v>0</v>
      </c>
      <c r="J79" s="107">
        <v>0</v>
      </c>
      <c r="K79" s="107">
        <v>0</v>
      </c>
      <c r="L79" s="107">
        <v>0</v>
      </c>
      <c r="M79" s="107">
        <v>0</v>
      </c>
      <c r="N79" s="107">
        <v>0</v>
      </c>
      <c r="O79" s="107">
        <v>0</v>
      </c>
      <c r="P79" s="107">
        <v>0</v>
      </c>
      <c r="Q79" s="107">
        <v>0</v>
      </c>
      <c r="R79" s="107">
        <v>0</v>
      </c>
      <c r="S79" s="107">
        <v>0</v>
      </c>
      <c r="T79" s="107">
        <v>0</v>
      </c>
      <c r="U79" s="107">
        <v>0</v>
      </c>
      <c r="V79" s="107">
        <v>0</v>
      </c>
      <c r="W79" s="107">
        <v>0</v>
      </c>
      <c r="X79" s="107">
        <v>0</v>
      </c>
      <c r="Y79" s="107">
        <v>0</v>
      </c>
      <c r="Z79" s="107">
        <v>70754.720000000001</v>
      </c>
      <c r="AA79" s="107">
        <v>-20000</v>
      </c>
      <c r="AB79" s="107">
        <v>0</v>
      </c>
      <c r="AC79" s="107">
        <v>0</v>
      </c>
      <c r="AD79" s="107">
        <v>0</v>
      </c>
      <c r="AE79" s="107">
        <v>0</v>
      </c>
      <c r="AF79" s="107">
        <v>48790.8</v>
      </c>
      <c r="AG79" s="107">
        <v>0</v>
      </c>
      <c r="AH79" s="107">
        <v>0</v>
      </c>
      <c r="AI79" s="107">
        <v>0</v>
      </c>
      <c r="AJ79" s="107">
        <v>20440.259999999998</v>
      </c>
      <c r="AK79" s="107">
        <v>47169.81</v>
      </c>
      <c r="AL79" s="107">
        <v>3144.65</v>
      </c>
      <c r="AM79" s="107">
        <v>0</v>
      </c>
      <c r="AN79" s="107">
        <v>0</v>
      </c>
      <c r="AO79" s="107">
        <v>0</v>
      </c>
      <c r="AP79" s="107">
        <v>0</v>
      </c>
      <c r="AQ79" s="107">
        <v>-20000</v>
      </c>
      <c r="AR79" s="107">
        <v>0</v>
      </c>
      <c r="AS79" s="107">
        <v>0</v>
      </c>
      <c r="AT79" s="107">
        <v>0</v>
      </c>
      <c r="AU79" s="107">
        <v>0</v>
      </c>
      <c r="AV79" s="107">
        <v>0</v>
      </c>
      <c r="AW79" s="107">
        <v>0</v>
      </c>
      <c r="AX79" s="107">
        <v>0</v>
      </c>
      <c r="AY79" s="107">
        <v>0</v>
      </c>
      <c r="AZ79" s="107">
        <v>0</v>
      </c>
      <c r="BA79" s="107">
        <v>0</v>
      </c>
      <c r="BB79" s="107">
        <v>0</v>
      </c>
      <c r="BC79" s="107">
        <v>0</v>
      </c>
      <c r="BD79" s="107">
        <v>0</v>
      </c>
      <c r="BE79" s="107">
        <v>0</v>
      </c>
      <c r="BF79" s="107">
        <v>48790.8</v>
      </c>
      <c r="BG79" s="107">
        <v>0</v>
      </c>
      <c r="BH79" s="107">
        <v>0</v>
      </c>
      <c r="BI79" s="107">
        <v>0</v>
      </c>
      <c r="BJ79" s="107">
        <v>0</v>
      </c>
      <c r="BK79" s="107">
        <v>0</v>
      </c>
      <c r="BL79" s="107">
        <v>0</v>
      </c>
      <c r="BM79" s="107">
        <v>0</v>
      </c>
      <c r="BN79" s="107">
        <v>0</v>
      </c>
      <c r="BO79" s="107">
        <v>0</v>
      </c>
      <c r="BP79" s="107">
        <v>0</v>
      </c>
      <c r="BQ79" s="107">
        <v>0</v>
      </c>
      <c r="BR79" s="107">
        <v>0</v>
      </c>
      <c r="BS79" s="107">
        <v>0</v>
      </c>
      <c r="BT79" s="107">
        <v>0</v>
      </c>
      <c r="BU79" s="107">
        <v>0</v>
      </c>
      <c r="BV79" s="107">
        <v>0</v>
      </c>
      <c r="BW79" s="107">
        <v>0</v>
      </c>
      <c r="BX79" s="107">
        <v>0</v>
      </c>
      <c r="BY79" s="107">
        <v>0</v>
      </c>
      <c r="BZ79" s="107">
        <v>0</v>
      </c>
      <c r="CA79" s="107">
        <v>0</v>
      </c>
      <c r="CB79" s="107">
        <v>0</v>
      </c>
      <c r="CC79" s="107">
        <v>0</v>
      </c>
      <c r="CD79" s="107">
        <v>0</v>
      </c>
      <c r="CE79" s="107">
        <v>0</v>
      </c>
      <c r="CF79" s="107">
        <v>0</v>
      </c>
      <c r="CG79" s="107">
        <v>0</v>
      </c>
      <c r="CH79" s="107">
        <v>0</v>
      </c>
      <c r="CI79" s="107">
        <v>0</v>
      </c>
      <c r="CJ79" s="107">
        <v>0</v>
      </c>
      <c r="CK79" s="107">
        <v>0</v>
      </c>
      <c r="CL79" s="107">
        <v>0</v>
      </c>
      <c r="CM79" s="107">
        <v>0</v>
      </c>
      <c r="CN79" s="107">
        <v>0</v>
      </c>
      <c r="CO79" s="107">
        <v>0</v>
      </c>
      <c r="CP79" s="107">
        <v>0</v>
      </c>
      <c r="CQ79" s="107">
        <v>0</v>
      </c>
      <c r="CR79" s="107">
        <v>0</v>
      </c>
      <c r="CS79" s="107">
        <v>0</v>
      </c>
      <c r="CT79" s="107">
        <v>0</v>
      </c>
      <c r="CU79" s="107">
        <v>0</v>
      </c>
      <c r="CV79" s="107">
        <v>0</v>
      </c>
      <c r="CW79" s="107">
        <v>0</v>
      </c>
      <c r="CX79" s="107">
        <v>0</v>
      </c>
      <c r="CY79" s="107">
        <v>0</v>
      </c>
      <c r="CZ79" s="107">
        <v>0</v>
      </c>
      <c r="DA79" s="107">
        <v>0</v>
      </c>
      <c r="DB79" s="107">
        <v>0</v>
      </c>
      <c r="DC79" s="107">
        <v>0</v>
      </c>
      <c r="DD79" s="107">
        <v>0</v>
      </c>
      <c r="DE79" s="107">
        <v>0</v>
      </c>
      <c r="DF79" s="107">
        <v>0</v>
      </c>
      <c r="DG79" s="107">
        <v>0</v>
      </c>
      <c r="DH79" s="107">
        <v>0</v>
      </c>
      <c r="DI79" s="107">
        <v>0</v>
      </c>
      <c r="DJ79" s="107">
        <v>0</v>
      </c>
      <c r="DK79" s="107">
        <v>0</v>
      </c>
      <c r="DL79" s="107">
        <v>0</v>
      </c>
      <c r="DM79" s="107">
        <v>0</v>
      </c>
      <c r="DN79" s="107">
        <v>0</v>
      </c>
      <c r="DO79" s="116">
        <v>0</v>
      </c>
      <c r="DP79" s="116">
        <v>0</v>
      </c>
      <c r="DQ79" s="116">
        <v>0</v>
      </c>
      <c r="DR79" s="116">
        <v>0</v>
      </c>
      <c r="DS79" s="116">
        <v>0</v>
      </c>
      <c r="DT79" s="116">
        <v>0</v>
      </c>
      <c r="DU79" s="116">
        <v>0</v>
      </c>
      <c r="DV79" s="116">
        <v>0</v>
      </c>
      <c r="DW79" s="116">
        <v>0</v>
      </c>
      <c r="DX79" s="100">
        <v>0</v>
      </c>
      <c r="DY79" s="100">
        <v>0</v>
      </c>
      <c r="EA79" s="100">
        <f t="shared" si="16"/>
        <v>0</v>
      </c>
      <c r="EB79" s="100">
        <f t="shared" si="17"/>
        <v>0</v>
      </c>
      <c r="EC79" s="100">
        <f t="shared" si="18"/>
        <v>-48790.8</v>
      </c>
      <c r="ED79" s="100">
        <f t="shared" si="19"/>
        <v>70754.719999999987</v>
      </c>
      <c r="EE79" s="100">
        <f t="shared" si="20"/>
        <v>0</v>
      </c>
      <c r="EF79" s="100">
        <f t="shared" si="21"/>
        <v>-20000</v>
      </c>
      <c r="EG79" s="100">
        <f t="shared" si="22"/>
        <v>-70754.720000000001</v>
      </c>
    </row>
    <row r="80" spans="1:137">
      <c r="A80" s="106" t="s">
        <v>135</v>
      </c>
      <c r="B80" s="107">
        <v>5886.79</v>
      </c>
      <c r="C80" s="107">
        <v>0</v>
      </c>
      <c r="D80" s="107">
        <v>0</v>
      </c>
      <c r="E80" s="107">
        <v>0</v>
      </c>
      <c r="F80" s="107">
        <v>0</v>
      </c>
      <c r="G80" s="107">
        <v>0</v>
      </c>
      <c r="H80" s="107">
        <v>0</v>
      </c>
      <c r="I80" s="107">
        <v>0</v>
      </c>
      <c r="J80" s="107">
        <v>0</v>
      </c>
      <c r="K80" s="107">
        <v>0</v>
      </c>
      <c r="L80" s="107">
        <v>0</v>
      </c>
      <c r="M80" s="107">
        <v>0</v>
      </c>
      <c r="N80" s="107">
        <v>0</v>
      </c>
      <c r="O80" s="107">
        <v>0</v>
      </c>
      <c r="P80" s="107">
        <v>0</v>
      </c>
      <c r="Q80" s="107">
        <v>0</v>
      </c>
      <c r="R80" s="107">
        <v>0</v>
      </c>
      <c r="S80" s="107">
        <v>0</v>
      </c>
      <c r="T80" s="107">
        <v>0</v>
      </c>
      <c r="U80" s="107">
        <v>0</v>
      </c>
      <c r="V80" s="107">
        <v>0</v>
      </c>
      <c r="W80" s="107">
        <v>0</v>
      </c>
      <c r="X80" s="107">
        <v>0</v>
      </c>
      <c r="Y80" s="107">
        <v>0</v>
      </c>
      <c r="Z80" s="107">
        <v>0</v>
      </c>
      <c r="AA80" s="107">
        <v>0</v>
      </c>
      <c r="AB80" s="107">
        <v>0</v>
      </c>
      <c r="AC80" s="107">
        <v>0</v>
      </c>
      <c r="AD80" s="107">
        <v>0</v>
      </c>
      <c r="AE80" s="107">
        <v>0</v>
      </c>
      <c r="AF80" s="107">
        <v>5886.79</v>
      </c>
      <c r="AG80" s="107">
        <v>0</v>
      </c>
      <c r="AH80" s="107">
        <v>0</v>
      </c>
      <c r="AI80" s="107">
        <v>0</v>
      </c>
      <c r="AJ80" s="107">
        <v>0</v>
      </c>
      <c r="AK80" s="107">
        <v>0</v>
      </c>
      <c r="AL80" s="107">
        <v>0</v>
      </c>
      <c r="AM80" s="107">
        <v>0</v>
      </c>
      <c r="AN80" s="107">
        <v>0</v>
      </c>
      <c r="AO80" s="107">
        <v>0</v>
      </c>
      <c r="AP80" s="107">
        <v>0</v>
      </c>
      <c r="AQ80" s="107">
        <v>0</v>
      </c>
      <c r="AR80" s="107">
        <v>0</v>
      </c>
      <c r="AS80" s="107">
        <v>0</v>
      </c>
      <c r="AT80" s="107">
        <v>0</v>
      </c>
      <c r="AU80" s="107">
        <v>0</v>
      </c>
      <c r="AV80" s="107">
        <v>0</v>
      </c>
      <c r="AW80" s="107">
        <v>0</v>
      </c>
      <c r="AX80" s="107">
        <v>0</v>
      </c>
      <c r="AY80" s="107">
        <v>0</v>
      </c>
      <c r="AZ80" s="107">
        <v>0</v>
      </c>
      <c r="BA80" s="107">
        <v>0</v>
      </c>
      <c r="BB80" s="107">
        <v>5886.79</v>
      </c>
      <c r="BC80" s="107">
        <v>0</v>
      </c>
      <c r="BD80" s="107">
        <v>0</v>
      </c>
      <c r="BE80" s="107">
        <v>0</v>
      </c>
      <c r="BF80" s="107">
        <v>0</v>
      </c>
      <c r="BG80" s="107">
        <v>0</v>
      </c>
      <c r="BH80" s="107">
        <v>0</v>
      </c>
      <c r="BI80" s="107">
        <v>0</v>
      </c>
      <c r="BJ80" s="107">
        <v>0</v>
      </c>
      <c r="BK80" s="107">
        <v>0</v>
      </c>
      <c r="BL80" s="107">
        <v>0</v>
      </c>
      <c r="BM80" s="107">
        <v>0</v>
      </c>
      <c r="BN80" s="107">
        <v>0</v>
      </c>
      <c r="BO80" s="107">
        <v>0</v>
      </c>
      <c r="BP80" s="107">
        <v>0</v>
      </c>
      <c r="BQ80" s="107">
        <v>0</v>
      </c>
      <c r="BR80" s="107">
        <v>0</v>
      </c>
      <c r="BS80" s="107">
        <v>0</v>
      </c>
      <c r="BT80" s="107">
        <v>0</v>
      </c>
      <c r="BU80" s="107">
        <v>0</v>
      </c>
      <c r="BV80" s="107">
        <v>0</v>
      </c>
      <c r="BW80" s="107">
        <v>0</v>
      </c>
      <c r="BX80" s="107">
        <v>0</v>
      </c>
      <c r="BY80" s="107">
        <v>0</v>
      </c>
      <c r="BZ80" s="107">
        <v>0</v>
      </c>
      <c r="CA80" s="107">
        <v>0</v>
      </c>
      <c r="CB80" s="107">
        <v>0</v>
      </c>
      <c r="CC80" s="107">
        <v>0</v>
      </c>
      <c r="CD80" s="107">
        <v>0</v>
      </c>
      <c r="CE80" s="107">
        <v>0</v>
      </c>
      <c r="CF80" s="107">
        <v>0</v>
      </c>
      <c r="CG80" s="107">
        <v>0</v>
      </c>
      <c r="CH80" s="107">
        <v>0</v>
      </c>
      <c r="CI80" s="107">
        <v>0</v>
      </c>
      <c r="CJ80" s="107">
        <v>0</v>
      </c>
      <c r="CK80" s="107">
        <v>0</v>
      </c>
      <c r="CL80" s="107">
        <v>0</v>
      </c>
      <c r="CM80" s="107">
        <v>0</v>
      </c>
      <c r="CN80" s="107">
        <v>0</v>
      </c>
      <c r="CO80" s="107">
        <v>0</v>
      </c>
      <c r="CP80" s="107">
        <v>0</v>
      </c>
      <c r="CQ80" s="107">
        <v>0</v>
      </c>
      <c r="CR80" s="107">
        <v>0</v>
      </c>
      <c r="CS80" s="107">
        <v>0</v>
      </c>
      <c r="CT80" s="107">
        <v>0</v>
      </c>
      <c r="CU80" s="107">
        <v>0</v>
      </c>
      <c r="CV80" s="107">
        <v>0</v>
      </c>
      <c r="CW80" s="107">
        <v>0</v>
      </c>
      <c r="CX80" s="107">
        <v>0</v>
      </c>
      <c r="CY80" s="107">
        <v>0</v>
      </c>
      <c r="CZ80" s="107">
        <v>0</v>
      </c>
      <c r="DA80" s="107">
        <v>0</v>
      </c>
      <c r="DB80" s="107">
        <v>0</v>
      </c>
      <c r="DC80" s="107">
        <v>0</v>
      </c>
      <c r="DD80" s="107">
        <v>0</v>
      </c>
      <c r="DE80" s="107">
        <v>0</v>
      </c>
      <c r="DF80" s="107">
        <v>0</v>
      </c>
      <c r="DG80" s="107">
        <v>0</v>
      </c>
      <c r="DH80" s="107">
        <v>0</v>
      </c>
      <c r="DI80" s="107">
        <v>0</v>
      </c>
      <c r="DJ80" s="107">
        <v>0</v>
      </c>
      <c r="DK80" s="107">
        <v>0</v>
      </c>
      <c r="DL80" s="107">
        <v>0</v>
      </c>
      <c r="DM80" s="107">
        <v>0</v>
      </c>
      <c r="DN80" s="107">
        <v>0</v>
      </c>
      <c r="DO80" s="116">
        <v>0</v>
      </c>
      <c r="DP80" s="116">
        <v>0</v>
      </c>
      <c r="DQ80" s="116">
        <v>0</v>
      </c>
      <c r="DR80" s="116">
        <v>0</v>
      </c>
      <c r="DS80" s="116">
        <v>0</v>
      </c>
      <c r="DT80" s="116">
        <v>0</v>
      </c>
      <c r="DU80" s="116">
        <v>0</v>
      </c>
      <c r="DV80" s="116">
        <v>0</v>
      </c>
      <c r="DW80" s="116">
        <v>0</v>
      </c>
      <c r="DX80" s="100">
        <v>0</v>
      </c>
      <c r="DY80" s="100">
        <v>0</v>
      </c>
      <c r="EA80" s="100">
        <f t="shared" si="16"/>
        <v>0</v>
      </c>
      <c r="EB80" s="100">
        <f t="shared" si="17"/>
        <v>0</v>
      </c>
      <c r="EC80" s="100">
        <f t="shared" si="18"/>
        <v>0</v>
      </c>
      <c r="ED80" s="100">
        <f t="shared" si="19"/>
        <v>0</v>
      </c>
      <c r="EE80" s="100">
        <f t="shared" si="20"/>
        <v>0</v>
      </c>
      <c r="EF80" s="100">
        <f t="shared" si="21"/>
        <v>0</v>
      </c>
      <c r="EG80" s="100">
        <f t="shared" si="22"/>
        <v>0</v>
      </c>
    </row>
    <row r="81" spans="1:137">
      <c r="A81" s="106" t="s">
        <v>136</v>
      </c>
      <c r="B81" s="107">
        <v>37769.919999999998</v>
      </c>
      <c r="C81" s="107">
        <v>0</v>
      </c>
      <c r="D81" s="107">
        <v>0</v>
      </c>
      <c r="E81" s="107">
        <v>0</v>
      </c>
      <c r="F81" s="107">
        <v>326.41000000000003</v>
      </c>
      <c r="G81" s="107">
        <v>0</v>
      </c>
      <c r="H81" s="107">
        <v>0</v>
      </c>
      <c r="I81" s="107">
        <v>0</v>
      </c>
      <c r="J81" s="107">
        <v>0</v>
      </c>
      <c r="K81" s="107">
        <v>0</v>
      </c>
      <c r="L81" s="107">
        <v>0</v>
      </c>
      <c r="M81" s="107">
        <v>0</v>
      </c>
      <c r="N81" s="107">
        <v>0</v>
      </c>
      <c r="O81" s="107">
        <v>0</v>
      </c>
      <c r="P81" s="107">
        <v>0</v>
      </c>
      <c r="Q81" s="107">
        <v>0</v>
      </c>
      <c r="R81" s="107">
        <v>0</v>
      </c>
      <c r="S81" s="107">
        <v>0</v>
      </c>
      <c r="T81" s="107">
        <v>0</v>
      </c>
      <c r="U81" s="107">
        <v>0</v>
      </c>
      <c r="V81" s="107">
        <v>9.7100000000000009</v>
      </c>
      <c r="W81" s="107">
        <v>0</v>
      </c>
      <c r="X81" s="107">
        <v>0</v>
      </c>
      <c r="Y81" s="107">
        <v>0</v>
      </c>
      <c r="Z81" s="107">
        <v>0</v>
      </c>
      <c r="AA81" s="107">
        <v>34204.5</v>
      </c>
      <c r="AB81" s="107">
        <v>86.4</v>
      </c>
      <c r="AC81" s="107">
        <v>0</v>
      </c>
      <c r="AD81" s="107">
        <v>0</v>
      </c>
      <c r="AE81" s="107">
        <v>0</v>
      </c>
      <c r="AF81" s="107">
        <v>3142.9</v>
      </c>
      <c r="AG81" s="107">
        <v>0</v>
      </c>
      <c r="AH81" s="107">
        <v>0</v>
      </c>
      <c r="AI81" s="107">
        <v>0</v>
      </c>
      <c r="AJ81" s="107">
        <v>0</v>
      </c>
      <c r="AK81" s="107">
        <v>0</v>
      </c>
      <c r="AL81" s="107">
        <v>0</v>
      </c>
      <c r="AM81" s="107">
        <v>0</v>
      </c>
      <c r="AN81" s="107">
        <v>4048.54</v>
      </c>
      <c r="AO81" s="107">
        <v>15755.09</v>
      </c>
      <c r="AP81" s="107">
        <v>10381.65</v>
      </c>
      <c r="AQ81" s="107">
        <v>594.16999999999996</v>
      </c>
      <c r="AR81" s="107">
        <v>252.41</v>
      </c>
      <c r="AS81" s="107">
        <v>3172.64</v>
      </c>
      <c r="AT81" s="107">
        <v>0</v>
      </c>
      <c r="AU81" s="107">
        <v>0</v>
      </c>
      <c r="AV81" s="107">
        <v>0</v>
      </c>
      <c r="AW81" s="107">
        <v>16.5</v>
      </c>
      <c r="AX81" s="107">
        <v>69.900000000000006</v>
      </c>
      <c r="AY81" s="107">
        <v>0</v>
      </c>
      <c r="AZ81" s="107">
        <v>0</v>
      </c>
      <c r="BA81" s="107">
        <v>0</v>
      </c>
      <c r="BB81" s="107">
        <v>64.08</v>
      </c>
      <c r="BC81" s="107">
        <v>0</v>
      </c>
      <c r="BD81" s="107">
        <v>237.57</v>
      </c>
      <c r="BE81" s="107">
        <v>0</v>
      </c>
      <c r="BF81" s="107">
        <v>0</v>
      </c>
      <c r="BG81" s="107">
        <v>2841.25</v>
      </c>
      <c r="BH81" s="107">
        <v>418</v>
      </c>
      <c r="BI81" s="107">
        <v>0</v>
      </c>
      <c r="BJ81" s="107">
        <v>0</v>
      </c>
      <c r="BK81" s="107">
        <v>0</v>
      </c>
      <c r="BL81" s="107">
        <v>0</v>
      </c>
      <c r="BM81" s="107">
        <v>0</v>
      </c>
      <c r="BN81" s="107">
        <v>0</v>
      </c>
      <c r="BO81" s="107">
        <v>0</v>
      </c>
      <c r="BP81" s="107">
        <v>0</v>
      </c>
      <c r="BQ81" s="107">
        <v>0</v>
      </c>
      <c r="BR81" s="107">
        <v>0</v>
      </c>
      <c r="BS81" s="107">
        <v>0</v>
      </c>
      <c r="BT81" s="107">
        <v>0</v>
      </c>
      <c r="BU81" s="107">
        <v>1129</v>
      </c>
      <c r="BV81" s="107">
        <v>0</v>
      </c>
      <c r="BW81" s="107">
        <v>0</v>
      </c>
      <c r="BX81" s="107">
        <v>0</v>
      </c>
      <c r="BY81" s="107">
        <v>0</v>
      </c>
      <c r="BZ81" s="107">
        <v>0</v>
      </c>
      <c r="CA81" s="107">
        <v>0</v>
      </c>
      <c r="CB81" s="107">
        <v>0</v>
      </c>
      <c r="CC81" s="107">
        <v>0</v>
      </c>
      <c r="CD81" s="107">
        <v>0</v>
      </c>
      <c r="CE81" s="107">
        <v>0</v>
      </c>
      <c r="CF81" s="107">
        <v>0</v>
      </c>
      <c r="CG81" s="107">
        <v>0</v>
      </c>
      <c r="CH81" s="107">
        <v>222</v>
      </c>
      <c r="CI81" s="107">
        <v>0</v>
      </c>
      <c r="CJ81" s="107">
        <v>0</v>
      </c>
      <c r="CK81" s="107">
        <v>50.49</v>
      </c>
      <c r="CL81" s="107">
        <v>0</v>
      </c>
      <c r="CM81" s="107">
        <v>0</v>
      </c>
      <c r="CN81" s="107">
        <v>0</v>
      </c>
      <c r="CO81" s="107">
        <v>0</v>
      </c>
      <c r="CP81" s="107">
        <v>0</v>
      </c>
      <c r="CQ81" s="107">
        <v>0</v>
      </c>
      <c r="CR81" s="107">
        <v>635.91999999999996</v>
      </c>
      <c r="CS81" s="107">
        <v>0</v>
      </c>
      <c r="CT81" s="107">
        <v>0</v>
      </c>
      <c r="CU81" s="107">
        <v>40</v>
      </c>
      <c r="CV81" s="107">
        <v>0</v>
      </c>
      <c r="CW81" s="107">
        <v>0</v>
      </c>
      <c r="CX81" s="107">
        <v>135.84</v>
      </c>
      <c r="CY81" s="107">
        <v>0</v>
      </c>
      <c r="CZ81" s="107">
        <v>100</v>
      </c>
      <c r="DA81" s="107">
        <v>0</v>
      </c>
      <c r="DB81" s="107">
        <v>0</v>
      </c>
      <c r="DC81" s="107">
        <v>0</v>
      </c>
      <c r="DD81" s="107">
        <v>550</v>
      </c>
      <c r="DE81" s="107">
        <v>0</v>
      </c>
      <c r="DF81" s="107">
        <v>0</v>
      </c>
      <c r="DG81" s="107">
        <v>0</v>
      </c>
      <c r="DH81" s="107">
        <v>0</v>
      </c>
      <c r="DI81" s="107">
        <v>0</v>
      </c>
      <c r="DJ81" s="107">
        <v>0</v>
      </c>
      <c r="DK81" s="107">
        <v>0</v>
      </c>
      <c r="DL81" s="107">
        <v>0</v>
      </c>
      <c r="DM81" s="107">
        <v>0</v>
      </c>
      <c r="DN81" s="107">
        <v>0</v>
      </c>
      <c r="DO81" s="116">
        <v>0</v>
      </c>
      <c r="DP81" s="116">
        <v>0</v>
      </c>
      <c r="DQ81" s="116">
        <v>0</v>
      </c>
      <c r="DR81" s="116">
        <v>0</v>
      </c>
      <c r="DS81" s="116">
        <v>0</v>
      </c>
      <c r="DT81" s="116">
        <v>0</v>
      </c>
      <c r="DU81" s="116">
        <v>0</v>
      </c>
      <c r="DV81" s="116">
        <v>-440</v>
      </c>
      <c r="DW81" s="116">
        <v>0</v>
      </c>
      <c r="DX81" s="100">
        <v>0</v>
      </c>
      <c r="DY81" s="100">
        <v>0</v>
      </c>
      <c r="EA81" s="100">
        <f t="shared" si="16"/>
        <v>0</v>
      </c>
      <c r="EB81" s="100">
        <f t="shared" si="17"/>
        <v>-2841.25</v>
      </c>
      <c r="EC81" s="100">
        <f t="shared" si="18"/>
        <v>5682.5</v>
      </c>
      <c r="ED81" s="100">
        <f t="shared" si="19"/>
        <v>0</v>
      </c>
      <c r="EE81" s="100">
        <f t="shared" si="20"/>
        <v>86.4</v>
      </c>
      <c r="EF81" s="100">
        <f t="shared" si="21"/>
        <v>34204.5</v>
      </c>
      <c r="EG81" s="100">
        <f t="shared" si="22"/>
        <v>86.4</v>
      </c>
    </row>
    <row r="82" spans="1:137">
      <c r="A82" s="106" t="s">
        <v>137</v>
      </c>
      <c r="B82" s="107">
        <v>2397.92</v>
      </c>
      <c r="C82" s="107">
        <v>0</v>
      </c>
      <c r="D82" s="107">
        <v>0</v>
      </c>
      <c r="E82" s="107">
        <v>843.8</v>
      </c>
      <c r="F82" s="107">
        <v>0</v>
      </c>
      <c r="G82" s="107">
        <v>498</v>
      </c>
      <c r="H82" s="107">
        <v>0</v>
      </c>
      <c r="I82" s="107">
        <v>0</v>
      </c>
      <c r="J82" s="107">
        <v>0</v>
      </c>
      <c r="K82" s="107">
        <v>0</v>
      </c>
      <c r="L82" s="107">
        <v>0</v>
      </c>
      <c r="M82" s="107">
        <v>0</v>
      </c>
      <c r="N82" s="107">
        <v>0</v>
      </c>
      <c r="O82" s="107">
        <v>0</v>
      </c>
      <c r="P82" s="107">
        <v>0</v>
      </c>
      <c r="Q82" s="107">
        <v>0</v>
      </c>
      <c r="R82" s="107">
        <v>0</v>
      </c>
      <c r="S82" s="107">
        <v>0</v>
      </c>
      <c r="T82" s="107">
        <v>0</v>
      </c>
      <c r="U82" s="107">
        <v>0</v>
      </c>
      <c r="V82" s="107">
        <v>0</v>
      </c>
      <c r="W82" s="107">
        <v>0</v>
      </c>
      <c r="X82" s="107">
        <v>0</v>
      </c>
      <c r="Y82" s="107">
        <v>0</v>
      </c>
      <c r="Z82" s="107">
        <v>0</v>
      </c>
      <c r="AA82" s="107">
        <v>0</v>
      </c>
      <c r="AB82" s="107">
        <v>0</v>
      </c>
      <c r="AC82" s="107">
        <v>0</v>
      </c>
      <c r="AD82" s="107">
        <v>0</v>
      </c>
      <c r="AE82" s="107">
        <v>0</v>
      </c>
      <c r="AF82" s="107">
        <v>1056.1199999999999</v>
      </c>
      <c r="AG82" s="107">
        <v>0</v>
      </c>
      <c r="AH82" s="107">
        <v>0</v>
      </c>
      <c r="AI82" s="107">
        <v>0</v>
      </c>
      <c r="AJ82" s="107">
        <v>0</v>
      </c>
      <c r="AK82" s="107">
        <v>0</v>
      </c>
      <c r="AL82" s="107">
        <v>0</v>
      </c>
      <c r="AM82" s="107">
        <v>0</v>
      </c>
      <c r="AN82" s="107">
        <v>0</v>
      </c>
      <c r="AO82" s="107">
        <v>0</v>
      </c>
      <c r="AP82" s="107">
        <v>0</v>
      </c>
      <c r="AQ82" s="107">
        <v>0</v>
      </c>
      <c r="AR82" s="107">
        <v>0</v>
      </c>
      <c r="AS82" s="107">
        <v>0</v>
      </c>
      <c r="AT82" s="107">
        <v>0</v>
      </c>
      <c r="AU82" s="107">
        <v>0</v>
      </c>
      <c r="AV82" s="107">
        <v>0</v>
      </c>
      <c r="AW82" s="107">
        <v>0</v>
      </c>
      <c r="AX82" s="107">
        <v>0</v>
      </c>
      <c r="AY82" s="107">
        <v>0</v>
      </c>
      <c r="AZ82" s="107">
        <v>0</v>
      </c>
      <c r="BA82" s="107">
        <v>0</v>
      </c>
      <c r="BB82" s="107">
        <v>0</v>
      </c>
      <c r="BC82" s="107">
        <v>0</v>
      </c>
      <c r="BD82" s="107">
        <v>0</v>
      </c>
      <c r="BE82" s="107">
        <v>0</v>
      </c>
      <c r="BF82" s="107">
        <v>0</v>
      </c>
      <c r="BG82" s="107">
        <v>1056.1199999999999</v>
      </c>
      <c r="BH82" s="107">
        <v>0</v>
      </c>
      <c r="BI82" s="107">
        <v>0</v>
      </c>
      <c r="BJ82" s="107">
        <v>0</v>
      </c>
      <c r="BK82" s="107">
        <v>0</v>
      </c>
      <c r="BL82" s="107">
        <v>0</v>
      </c>
      <c r="BM82" s="107">
        <v>0</v>
      </c>
      <c r="BN82" s="107">
        <v>0</v>
      </c>
      <c r="BO82" s="107">
        <v>0</v>
      </c>
      <c r="BP82" s="107">
        <v>0</v>
      </c>
      <c r="BQ82" s="107">
        <v>0</v>
      </c>
      <c r="BR82" s="107">
        <v>0</v>
      </c>
      <c r="BS82" s="107">
        <v>0</v>
      </c>
      <c r="BT82" s="107">
        <v>0</v>
      </c>
      <c r="BU82" s="107">
        <v>0</v>
      </c>
      <c r="BV82" s="107">
        <v>0</v>
      </c>
      <c r="BW82" s="107">
        <v>0</v>
      </c>
      <c r="BX82" s="107">
        <v>0</v>
      </c>
      <c r="BY82" s="107">
        <v>0</v>
      </c>
      <c r="BZ82" s="107">
        <v>0</v>
      </c>
      <c r="CA82" s="107">
        <v>0</v>
      </c>
      <c r="CB82" s="107">
        <v>0</v>
      </c>
      <c r="CC82" s="107">
        <v>0</v>
      </c>
      <c r="CD82" s="107">
        <v>0</v>
      </c>
      <c r="CE82" s="107">
        <v>0</v>
      </c>
      <c r="CF82" s="107">
        <v>0</v>
      </c>
      <c r="CG82" s="107">
        <v>0</v>
      </c>
      <c r="CH82" s="107">
        <v>0</v>
      </c>
      <c r="CI82" s="107">
        <v>0</v>
      </c>
      <c r="CJ82" s="107">
        <v>0</v>
      </c>
      <c r="CK82" s="107">
        <v>0</v>
      </c>
      <c r="CL82" s="107">
        <v>0</v>
      </c>
      <c r="CM82" s="107">
        <v>0</v>
      </c>
      <c r="CN82" s="107">
        <v>0</v>
      </c>
      <c r="CO82" s="107">
        <v>0</v>
      </c>
      <c r="CP82" s="107">
        <v>0</v>
      </c>
      <c r="CQ82" s="107">
        <v>0</v>
      </c>
      <c r="CR82" s="107">
        <v>0</v>
      </c>
      <c r="CS82" s="107">
        <v>0</v>
      </c>
      <c r="CT82" s="107">
        <v>0</v>
      </c>
      <c r="CU82" s="107">
        <v>0</v>
      </c>
      <c r="CV82" s="107">
        <v>0</v>
      </c>
      <c r="CW82" s="107">
        <v>149.43</v>
      </c>
      <c r="CX82" s="107">
        <v>0</v>
      </c>
      <c r="CY82" s="107">
        <v>0</v>
      </c>
      <c r="CZ82" s="107">
        <v>0</v>
      </c>
      <c r="DA82" s="107">
        <v>0</v>
      </c>
      <c r="DB82" s="107">
        <v>0</v>
      </c>
      <c r="DC82" s="107">
        <v>0</v>
      </c>
      <c r="DD82" s="107">
        <v>0</v>
      </c>
      <c r="DE82" s="107">
        <v>0</v>
      </c>
      <c r="DF82" s="107">
        <v>0</v>
      </c>
      <c r="DG82" s="107">
        <v>0</v>
      </c>
      <c r="DH82" s="107">
        <v>0</v>
      </c>
      <c r="DI82" s="107">
        <v>0</v>
      </c>
      <c r="DJ82" s="107">
        <v>0</v>
      </c>
      <c r="DK82" s="107">
        <v>0</v>
      </c>
      <c r="DL82" s="107">
        <v>0</v>
      </c>
      <c r="DM82" s="107">
        <v>0</v>
      </c>
      <c r="DN82" s="107">
        <v>0</v>
      </c>
      <c r="DO82" s="116">
        <v>0</v>
      </c>
      <c r="DP82" s="116">
        <v>0</v>
      </c>
      <c r="DQ82" s="116">
        <v>0</v>
      </c>
      <c r="DR82" s="116">
        <v>906.69</v>
      </c>
      <c r="DS82" s="116">
        <v>0</v>
      </c>
      <c r="DT82" s="116">
        <v>0</v>
      </c>
      <c r="DU82" s="116">
        <v>0</v>
      </c>
      <c r="DV82" s="116">
        <v>0</v>
      </c>
      <c r="DW82" s="116">
        <v>0</v>
      </c>
      <c r="DX82" s="100">
        <v>0</v>
      </c>
      <c r="DY82" s="100">
        <v>0</v>
      </c>
      <c r="EA82" s="100">
        <f t="shared" si="16"/>
        <v>0</v>
      </c>
      <c r="EB82" s="100">
        <f t="shared" si="17"/>
        <v>-1056.1199999999999</v>
      </c>
      <c r="EC82" s="100">
        <f t="shared" si="18"/>
        <v>2112.2399999999998</v>
      </c>
      <c r="ED82" s="100">
        <f t="shared" si="19"/>
        <v>0</v>
      </c>
      <c r="EE82" s="100">
        <f t="shared" si="20"/>
        <v>0</v>
      </c>
      <c r="EF82" s="100">
        <f t="shared" si="21"/>
        <v>0</v>
      </c>
      <c r="EG82" s="100">
        <f t="shared" si="22"/>
        <v>0</v>
      </c>
    </row>
    <row r="83" spans="1:137">
      <c r="A83" s="106" t="s">
        <v>138</v>
      </c>
      <c r="B83" s="107">
        <v>64.48</v>
      </c>
      <c r="C83" s="107">
        <v>0</v>
      </c>
      <c r="D83" s="107">
        <v>0</v>
      </c>
      <c r="E83" s="107">
        <v>324.05</v>
      </c>
      <c r="F83" s="107">
        <v>0</v>
      </c>
      <c r="G83" s="107">
        <v>102</v>
      </c>
      <c r="H83" s="107">
        <v>0</v>
      </c>
      <c r="I83" s="107">
        <v>83</v>
      </c>
      <c r="J83" s="107">
        <v>0</v>
      </c>
      <c r="K83" s="107">
        <v>-904</v>
      </c>
      <c r="L83" s="107">
        <v>0</v>
      </c>
      <c r="M83" s="107">
        <v>0</v>
      </c>
      <c r="N83" s="107">
        <v>141.43</v>
      </c>
      <c r="O83" s="107">
        <v>0</v>
      </c>
      <c r="P83" s="107">
        <v>0</v>
      </c>
      <c r="Q83" s="107">
        <v>0</v>
      </c>
      <c r="R83" s="107">
        <v>0</v>
      </c>
      <c r="S83" s="107">
        <v>0</v>
      </c>
      <c r="T83" s="107">
        <v>0</v>
      </c>
      <c r="U83" s="107">
        <v>0</v>
      </c>
      <c r="V83" s="107">
        <v>0</v>
      </c>
      <c r="W83" s="107">
        <v>0</v>
      </c>
      <c r="X83" s="107">
        <v>0</v>
      </c>
      <c r="Y83" s="107">
        <v>0</v>
      </c>
      <c r="Z83" s="107">
        <v>0</v>
      </c>
      <c r="AA83" s="107">
        <v>0</v>
      </c>
      <c r="AB83" s="107">
        <v>0</v>
      </c>
      <c r="AC83" s="107">
        <v>45</v>
      </c>
      <c r="AD83" s="107">
        <v>0</v>
      </c>
      <c r="AE83" s="107">
        <v>0</v>
      </c>
      <c r="AF83" s="107">
        <v>273</v>
      </c>
      <c r="AG83" s="107">
        <v>0</v>
      </c>
      <c r="AH83" s="107">
        <v>0</v>
      </c>
      <c r="AI83" s="107">
        <v>0</v>
      </c>
      <c r="AJ83" s="107">
        <v>0</v>
      </c>
      <c r="AK83" s="107">
        <v>0</v>
      </c>
      <c r="AL83" s="107">
        <v>0</v>
      </c>
      <c r="AM83" s="107">
        <v>0</v>
      </c>
      <c r="AN83" s="107">
        <v>0</v>
      </c>
      <c r="AO83" s="107">
        <v>0</v>
      </c>
      <c r="AP83" s="107">
        <v>0</v>
      </c>
      <c r="AQ83" s="107">
        <v>0</v>
      </c>
      <c r="AR83" s="107">
        <v>0</v>
      </c>
      <c r="AS83" s="107">
        <v>0</v>
      </c>
      <c r="AT83" s="107">
        <v>0</v>
      </c>
      <c r="AU83" s="107">
        <v>0</v>
      </c>
      <c r="AV83" s="107">
        <v>0</v>
      </c>
      <c r="AW83" s="107">
        <v>0</v>
      </c>
      <c r="AX83" s="107">
        <v>0</v>
      </c>
      <c r="AY83" s="107">
        <v>0</v>
      </c>
      <c r="AZ83" s="107">
        <v>45</v>
      </c>
      <c r="BA83" s="107">
        <v>0</v>
      </c>
      <c r="BB83" s="107">
        <v>0</v>
      </c>
      <c r="BC83" s="107">
        <v>0</v>
      </c>
      <c r="BD83" s="107">
        <v>0</v>
      </c>
      <c r="BE83" s="107">
        <v>0</v>
      </c>
      <c r="BF83" s="107">
        <v>0</v>
      </c>
      <c r="BG83" s="107">
        <v>151</v>
      </c>
      <c r="BH83" s="107">
        <v>0</v>
      </c>
      <c r="BI83" s="107">
        <v>0</v>
      </c>
      <c r="BJ83" s="107">
        <v>0</v>
      </c>
      <c r="BK83" s="107">
        <v>0</v>
      </c>
      <c r="BL83" s="107">
        <v>0</v>
      </c>
      <c r="BM83" s="107">
        <v>0</v>
      </c>
      <c r="BN83" s="107">
        <v>0</v>
      </c>
      <c r="BO83" s="107">
        <v>0</v>
      </c>
      <c r="BP83" s="107">
        <v>0</v>
      </c>
      <c r="BQ83" s="107">
        <v>0</v>
      </c>
      <c r="BR83" s="107">
        <v>0</v>
      </c>
      <c r="BS83" s="107">
        <v>0</v>
      </c>
      <c r="BT83" s="107">
        <v>0</v>
      </c>
      <c r="BU83" s="107">
        <v>0</v>
      </c>
      <c r="BV83" s="107">
        <v>0</v>
      </c>
      <c r="BW83" s="107">
        <v>0</v>
      </c>
      <c r="BX83" s="107">
        <v>0</v>
      </c>
      <c r="BY83" s="107">
        <v>0</v>
      </c>
      <c r="BZ83" s="107">
        <v>0</v>
      </c>
      <c r="CA83" s="107">
        <v>0</v>
      </c>
      <c r="CB83" s="107">
        <v>0</v>
      </c>
      <c r="CC83" s="107">
        <v>0</v>
      </c>
      <c r="CD83" s="107">
        <v>0</v>
      </c>
      <c r="CE83" s="107">
        <v>0</v>
      </c>
      <c r="CF83" s="107">
        <v>0</v>
      </c>
      <c r="CG83" s="107">
        <v>0</v>
      </c>
      <c r="CH83" s="107">
        <v>0</v>
      </c>
      <c r="CI83" s="107">
        <v>0</v>
      </c>
      <c r="CJ83" s="107">
        <v>0</v>
      </c>
      <c r="CK83" s="107">
        <v>0</v>
      </c>
      <c r="CL83" s="107">
        <v>0</v>
      </c>
      <c r="CM83" s="107">
        <v>0</v>
      </c>
      <c r="CN83" s="107">
        <v>0</v>
      </c>
      <c r="CO83" s="107">
        <v>0</v>
      </c>
      <c r="CP83" s="107">
        <v>0</v>
      </c>
      <c r="CQ83" s="107">
        <v>0</v>
      </c>
      <c r="CR83" s="107">
        <v>0</v>
      </c>
      <c r="CS83" s="107">
        <v>0</v>
      </c>
      <c r="CT83" s="107">
        <v>0</v>
      </c>
      <c r="CU83" s="107">
        <v>0</v>
      </c>
      <c r="CV83" s="107">
        <v>0</v>
      </c>
      <c r="CW83" s="107">
        <v>0</v>
      </c>
      <c r="CX83" s="107">
        <v>0</v>
      </c>
      <c r="CY83" s="107">
        <v>0</v>
      </c>
      <c r="CZ83" s="107">
        <v>0</v>
      </c>
      <c r="DA83" s="107">
        <v>0</v>
      </c>
      <c r="DB83" s="107">
        <v>0</v>
      </c>
      <c r="DC83" s="107">
        <v>0</v>
      </c>
      <c r="DD83" s="107">
        <v>0</v>
      </c>
      <c r="DE83" s="107">
        <v>0</v>
      </c>
      <c r="DF83" s="107">
        <v>0</v>
      </c>
      <c r="DG83" s="107">
        <v>0</v>
      </c>
      <c r="DH83" s="107">
        <v>0</v>
      </c>
      <c r="DI83" s="107">
        <v>0</v>
      </c>
      <c r="DJ83" s="107">
        <v>0</v>
      </c>
      <c r="DK83" s="107">
        <v>0</v>
      </c>
      <c r="DL83" s="107">
        <v>0</v>
      </c>
      <c r="DM83" s="107">
        <v>0</v>
      </c>
      <c r="DN83" s="107">
        <v>0</v>
      </c>
      <c r="DO83" s="116">
        <v>0</v>
      </c>
      <c r="DP83" s="116">
        <v>0</v>
      </c>
      <c r="DQ83" s="116">
        <v>0</v>
      </c>
      <c r="DR83" s="116">
        <v>0</v>
      </c>
      <c r="DS83" s="116">
        <v>0</v>
      </c>
      <c r="DT83" s="116">
        <v>151</v>
      </c>
      <c r="DU83" s="116">
        <v>0</v>
      </c>
      <c r="DV83" s="116">
        <v>0</v>
      </c>
      <c r="DW83" s="116">
        <v>0</v>
      </c>
      <c r="DX83" s="100">
        <v>0</v>
      </c>
      <c r="DY83" s="100">
        <v>0</v>
      </c>
      <c r="EA83" s="100">
        <f t="shared" si="16"/>
        <v>0</v>
      </c>
      <c r="EB83" s="100">
        <f t="shared" si="17"/>
        <v>-273</v>
      </c>
      <c r="EC83" s="100">
        <f t="shared" si="18"/>
        <v>302</v>
      </c>
      <c r="ED83" s="100">
        <f t="shared" si="19"/>
        <v>0</v>
      </c>
      <c r="EE83" s="100">
        <f t="shared" si="20"/>
        <v>-45</v>
      </c>
      <c r="EF83" s="100">
        <f t="shared" si="21"/>
        <v>0</v>
      </c>
      <c r="EG83" s="100">
        <f t="shared" si="22"/>
        <v>0</v>
      </c>
    </row>
    <row r="84" spans="1:137">
      <c r="A84" s="106" t="s">
        <v>139</v>
      </c>
      <c r="B84" s="107">
        <v>69511.5</v>
      </c>
      <c r="C84" s="107">
        <v>0</v>
      </c>
      <c r="D84" s="107">
        <v>0</v>
      </c>
      <c r="E84" s="107">
        <v>0</v>
      </c>
      <c r="F84" s="107">
        <v>12619.61</v>
      </c>
      <c r="G84" s="107">
        <v>0</v>
      </c>
      <c r="H84" s="107">
        <v>0</v>
      </c>
      <c r="I84" s="107">
        <v>0</v>
      </c>
      <c r="J84" s="107">
        <v>0</v>
      </c>
      <c r="K84" s="107">
        <v>0</v>
      </c>
      <c r="L84" s="107">
        <v>0</v>
      </c>
      <c r="M84" s="107">
        <v>0</v>
      </c>
      <c r="N84" s="107">
        <v>0</v>
      </c>
      <c r="O84" s="107">
        <v>0</v>
      </c>
      <c r="P84" s="107">
        <v>0</v>
      </c>
      <c r="Q84" s="107">
        <v>0</v>
      </c>
      <c r="R84" s="107">
        <v>0</v>
      </c>
      <c r="S84" s="107">
        <v>0</v>
      </c>
      <c r="T84" s="107">
        <v>0</v>
      </c>
      <c r="U84" s="107">
        <v>0</v>
      </c>
      <c r="V84" s="107">
        <v>0</v>
      </c>
      <c r="W84" s="107">
        <v>0</v>
      </c>
      <c r="X84" s="107">
        <v>0</v>
      </c>
      <c r="Y84" s="107">
        <v>0</v>
      </c>
      <c r="Z84" s="107">
        <v>7556</v>
      </c>
      <c r="AA84" s="107">
        <v>0</v>
      </c>
      <c r="AB84" s="107">
        <v>0</v>
      </c>
      <c r="AC84" s="107">
        <v>8713.68</v>
      </c>
      <c r="AD84" s="107">
        <v>0</v>
      </c>
      <c r="AE84" s="107">
        <v>0</v>
      </c>
      <c r="AF84" s="107">
        <v>40622.21</v>
      </c>
      <c r="AG84" s="107">
        <v>7556</v>
      </c>
      <c r="AH84" s="107">
        <v>0</v>
      </c>
      <c r="AI84" s="107">
        <v>0</v>
      </c>
      <c r="AJ84" s="107">
        <v>0</v>
      </c>
      <c r="AK84" s="107">
        <v>0</v>
      </c>
      <c r="AL84" s="107">
        <v>0</v>
      </c>
      <c r="AM84" s="107">
        <v>0</v>
      </c>
      <c r="AN84" s="107">
        <v>0</v>
      </c>
      <c r="AO84" s="107">
        <v>0</v>
      </c>
      <c r="AP84" s="107">
        <v>0</v>
      </c>
      <c r="AQ84" s="107">
        <v>0</v>
      </c>
      <c r="AR84" s="107">
        <v>0</v>
      </c>
      <c r="AS84" s="107">
        <v>0</v>
      </c>
      <c r="AT84" s="107">
        <v>0</v>
      </c>
      <c r="AU84" s="107">
        <v>0</v>
      </c>
      <c r="AV84" s="107">
        <v>0</v>
      </c>
      <c r="AW84" s="107">
        <v>0</v>
      </c>
      <c r="AX84" s="107">
        <v>0</v>
      </c>
      <c r="AY84" s="107">
        <v>0</v>
      </c>
      <c r="AZ84" s="107">
        <v>8713.68</v>
      </c>
      <c r="BA84" s="107">
        <v>0</v>
      </c>
      <c r="BB84" s="107">
        <v>0</v>
      </c>
      <c r="BC84" s="107">
        <v>0</v>
      </c>
      <c r="BD84" s="107">
        <v>0</v>
      </c>
      <c r="BE84" s="107">
        <v>0</v>
      </c>
      <c r="BF84" s="107">
        <v>0</v>
      </c>
      <c r="BG84" s="107">
        <v>40622.21</v>
      </c>
      <c r="BH84" s="107">
        <v>1055</v>
      </c>
      <c r="BI84" s="107">
        <v>0</v>
      </c>
      <c r="BJ84" s="107">
        <v>5558</v>
      </c>
      <c r="BK84" s="107">
        <v>1500</v>
      </c>
      <c r="BL84" s="107">
        <v>0</v>
      </c>
      <c r="BM84" s="107">
        <v>2500</v>
      </c>
      <c r="BN84" s="107">
        <v>2248.65</v>
      </c>
      <c r="BO84" s="107">
        <v>0</v>
      </c>
      <c r="BP84" s="107">
        <v>3373.34</v>
      </c>
      <c r="BQ84" s="107">
        <v>0</v>
      </c>
      <c r="BR84" s="107">
        <v>5881.31</v>
      </c>
      <c r="BS84" s="107">
        <v>0</v>
      </c>
      <c r="BT84" s="107">
        <v>0</v>
      </c>
      <c r="BU84" s="107">
        <v>3300</v>
      </c>
      <c r="BV84" s="107">
        <v>3200</v>
      </c>
      <c r="BW84" s="107">
        <v>5539.25</v>
      </c>
      <c r="BX84" s="107">
        <v>1974.66</v>
      </c>
      <c r="BY84" s="107">
        <v>0</v>
      </c>
      <c r="BZ84" s="107">
        <v>942</v>
      </c>
      <c r="CA84" s="107">
        <v>3550</v>
      </c>
      <c r="CB84" s="107">
        <v>0</v>
      </c>
      <c r="CC84" s="107">
        <v>0</v>
      </c>
      <c r="CD84" s="107">
        <v>0</v>
      </c>
      <c r="CE84" s="107">
        <v>0</v>
      </c>
      <c r="CF84" s="107">
        <v>0</v>
      </c>
      <c r="CG84" s="107">
        <v>0</v>
      </c>
      <c r="CH84" s="107">
        <v>0</v>
      </c>
      <c r="CI84" s="107">
        <v>0</v>
      </c>
      <c r="CJ84" s="107">
        <v>0</v>
      </c>
      <c r="CK84" s="107">
        <v>0</v>
      </c>
      <c r="CL84" s="107">
        <v>0</v>
      </c>
      <c r="CM84" s="107">
        <v>0</v>
      </c>
      <c r="CN84" s="107">
        <v>0</v>
      </c>
      <c r="CO84" s="107">
        <v>0</v>
      </c>
      <c r="CP84" s="107">
        <v>0</v>
      </c>
      <c r="CQ84" s="107">
        <v>0</v>
      </c>
      <c r="CR84" s="107">
        <v>0</v>
      </c>
      <c r="CS84" s="107">
        <v>0</v>
      </c>
      <c r="CT84" s="107">
        <v>0</v>
      </c>
      <c r="CU84" s="107">
        <v>0</v>
      </c>
      <c r="CV84" s="107">
        <v>0</v>
      </c>
      <c r="CW84" s="107">
        <v>0</v>
      </c>
      <c r="CX84" s="107">
        <v>0</v>
      </c>
      <c r="CY84" s="107">
        <v>0</v>
      </c>
      <c r="CZ84" s="107">
        <v>0</v>
      </c>
      <c r="DA84" s="107">
        <v>0</v>
      </c>
      <c r="DB84" s="107">
        <v>0</v>
      </c>
      <c r="DC84" s="107">
        <v>0</v>
      </c>
      <c r="DD84" s="107">
        <v>0</v>
      </c>
      <c r="DE84" s="107">
        <v>0</v>
      </c>
      <c r="DF84" s="107">
        <v>0</v>
      </c>
      <c r="DG84" s="107">
        <v>0</v>
      </c>
      <c r="DH84" s="107">
        <v>0</v>
      </c>
      <c r="DI84" s="107">
        <v>0</v>
      </c>
      <c r="DJ84" s="107">
        <v>0</v>
      </c>
      <c r="DK84" s="107">
        <v>0</v>
      </c>
      <c r="DL84" s="107">
        <v>0</v>
      </c>
      <c r="DM84" s="107">
        <v>0</v>
      </c>
      <c r="DN84" s="107">
        <v>0</v>
      </c>
      <c r="DO84" s="116">
        <v>0</v>
      </c>
      <c r="DP84" s="116">
        <v>0</v>
      </c>
      <c r="DQ84" s="116">
        <v>0</v>
      </c>
      <c r="DR84" s="116">
        <v>0</v>
      </c>
      <c r="DS84" s="116">
        <v>0</v>
      </c>
      <c r="DT84" s="116">
        <v>0</v>
      </c>
      <c r="DU84" s="116">
        <v>0</v>
      </c>
      <c r="DV84" s="116">
        <v>0</v>
      </c>
      <c r="DW84" s="116">
        <v>0</v>
      </c>
      <c r="DX84" s="100">
        <v>0</v>
      </c>
      <c r="DY84" s="100">
        <v>0</v>
      </c>
      <c r="EA84" s="100">
        <f t="shared" si="16"/>
        <v>0</v>
      </c>
      <c r="EB84" s="100">
        <f t="shared" si="17"/>
        <v>-40622.21</v>
      </c>
      <c r="EC84" s="100">
        <f t="shared" si="18"/>
        <v>81244.42</v>
      </c>
      <c r="ED84" s="100">
        <f t="shared" si="19"/>
        <v>7556</v>
      </c>
      <c r="EE84" s="100">
        <f t="shared" si="20"/>
        <v>-8713.68</v>
      </c>
      <c r="EF84" s="100">
        <f t="shared" si="21"/>
        <v>0</v>
      </c>
      <c r="EG84" s="100">
        <f t="shared" si="22"/>
        <v>-7556</v>
      </c>
    </row>
    <row r="85" spans="1:137">
      <c r="A85" s="106" t="s">
        <v>140</v>
      </c>
      <c r="B85" s="107">
        <v>457374.54</v>
      </c>
      <c r="C85" s="107">
        <v>0</v>
      </c>
      <c r="D85" s="107">
        <v>0</v>
      </c>
      <c r="E85" s="107">
        <v>0</v>
      </c>
      <c r="F85" s="107">
        <v>0</v>
      </c>
      <c r="G85" s="107">
        <v>0</v>
      </c>
      <c r="H85" s="107">
        <v>0</v>
      </c>
      <c r="I85" s="107">
        <v>0</v>
      </c>
      <c r="J85" s="107">
        <v>0</v>
      </c>
      <c r="K85" s="107">
        <v>0</v>
      </c>
      <c r="L85" s="107">
        <v>0</v>
      </c>
      <c r="M85" s="107">
        <v>0</v>
      </c>
      <c r="N85" s="107">
        <v>0</v>
      </c>
      <c r="O85" s="107">
        <v>0</v>
      </c>
      <c r="P85" s="107">
        <v>0</v>
      </c>
      <c r="Q85" s="107">
        <v>0</v>
      </c>
      <c r="R85" s="107">
        <v>0</v>
      </c>
      <c r="S85" s="107">
        <v>0</v>
      </c>
      <c r="T85" s="107">
        <v>0</v>
      </c>
      <c r="U85" s="107">
        <v>0</v>
      </c>
      <c r="V85" s="107">
        <v>0</v>
      </c>
      <c r="W85" s="107">
        <v>0</v>
      </c>
      <c r="X85" s="107">
        <v>0</v>
      </c>
      <c r="Y85" s="107">
        <v>0</v>
      </c>
      <c r="Z85" s="107">
        <v>0</v>
      </c>
      <c r="AA85" s="107">
        <v>0</v>
      </c>
      <c r="AB85" s="107">
        <v>0</v>
      </c>
      <c r="AC85" s="107">
        <v>0</v>
      </c>
      <c r="AD85" s="107">
        <v>0</v>
      </c>
      <c r="AE85" s="107">
        <v>0</v>
      </c>
      <c r="AF85" s="107">
        <v>457374.54</v>
      </c>
      <c r="AG85" s="107">
        <v>0</v>
      </c>
      <c r="AH85" s="107">
        <v>0</v>
      </c>
      <c r="AI85" s="107">
        <v>0</v>
      </c>
      <c r="AJ85" s="107">
        <v>0</v>
      </c>
      <c r="AK85" s="107">
        <v>0</v>
      </c>
      <c r="AL85" s="107">
        <v>0</v>
      </c>
      <c r="AM85" s="107">
        <v>0</v>
      </c>
      <c r="AN85" s="107">
        <v>0</v>
      </c>
      <c r="AO85" s="107">
        <v>0</v>
      </c>
      <c r="AP85" s="107">
        <v>0</v>
      </c>
      <c r="AQ85" s="107">
        <v>0</v>
      </c>
      <c r="AR85" s="107">
        <v>0</v>
      </c>
      <c r="AS85" s="107">
        <v>0</v>
      </c>
      <c r="AT85" s="107">
        <v>0</v>
      </c>
      <c r="AU85" s="107">
        <v>0</v>
      </c>
      <c r="AV85" s="107">
        <v>0</v>
      </c>
      <c r="AW85" s="107">
        <v>0</v>
      </c>
      <c r="AX85" s="107">
        <v>0</v>
      </c>
      <c r="AY85" s="107">
        <v>0</v>
      </c>
      <c r="AZ85" s="107">
        <v>0</v>
      </c>
      <c r="BA85" s="107">
        <v>0</v>
      </c>
      <c r="BB85" s="107">
        <v>0</v>
      </c>
      <c r="BC85" s="107">
        <v>0</v>
      </c>
      <c r="BD85" s="107">
        <v>426</v>
      </c>
      <c r="BE85" s="107">
        <v>0</v>
      </c>
      <c r="BF85" s="107">
        <v>0</v>
      </c>
      <c r="BG85" s="107">
        <v>427130.54</v>
      </c>
      <c r="BH85" s="107">
        <v>18899</v>
      </c>
      <c r="BI85" s="107">
        <v>0</v>
      </c>
      <c r="BJ85" s="107">
        <v>13997</v>
      </c>
      <c r="BK85" s="107">
        <v>20654</v>
      </c>
      <c r="BL85" s="107">
        <v>13900</v>
      </c>
      <c r="BM85" s="107">
        <v>14724</v>
      </c>
      <c r="BN85" s="107">
        <v>7691</v>
      </c>
      <c r="BO85" s="107">
        <v>9270</v>
      </c>
      <c r="BP85" s="107">
        <v>3394</v>
      </c>
      <c r="BQ85" s="107">
        <v>1827</v>
      </c>
      <c r="BR85" s="107">
        <v>7837</v>
      </c>
      <c r="BS85" s="107">
        <v>11364</v>
      </c>
      <c r="BT85" s="107">
        <v>6800.21</v>
      </c>
      <c r="BU85" s="107">
        <v>6139</v>
      </c>
      <c r="BV85" s="107">
        <v>7077</v>
      </c>
      <c r="BW85" s="107">
        <v>-7195.4</v>
      </c>
      <c r="BX85" s="107">
        <v>10791</v>
      </c>
      <c r="BY85" s="107">
        <v>11028</v>
      </c>
      <c r="BZ85" s="107">
        <v>6441</v>
      </c>
      <c r="CA85" s="107">
        <v>-8287</v>
      </c>
      <c r="CB85" s="107">
        <v>7894</v>
      </c>
      <c r="CC85" s="107">
        <v>11492</v>
      </c>
      <c r="CD85" s="107">
        <v>9206</v>
      </c>
      <c r="CE85" s="107">
        <v>499</v>
      </c>
      <c r="CF85" s="107">
        <v>5640</v>
      </c>
      <c r="CG85" s="107">
        <v>6990</v>
      </c>
      <c r="CH85" s="107">
        <v>6810</v>
      </c>
      <c r="CI85" s="107">
        <v>18110</v>
      </c>
      <c r="CJ85" s="107">
        <v>6000</v>
      </c>
      <c r="CK85" s="107">
        <v>31094</v>
      </c>
      <c r="CL85" s="107">
        <v>7240</v>
      </c>
      <c r="CM85" s="107">
        <v>2964</v>
      </c>
      <c r="CN85" s="107">
        <v>0</v>
      </c>
      <c r="CO85" s="107">
        <v>3612</v>
      </c>
      <c r="CP85" s="107">
        <v>3389.5</v>
      </c>
      <c r="CQ85" s="107">
        <v>1026</v>
      </c>
      <c r="CR85" s="107">
        <v>26255.52</v>
      </c>
      <c r="CS85" s="107">
        <v>342</v>
      </c>
      <c r="CT85" s="107">
        <v>612</v>
      </c>
      <c r="CU85" s="107">
        <v>33.6</v>
      </c>
      <c r="CV85" s="107">
        <v>1161</v>
      </c>
      <c r="CW85" s="107">
        <v>200</v>
      </c>
      <c r="CX85" s="107">
        <v>2280</v>
      </c>
      <c r="CY85" s="107">
        <v>14100</v>
      </c>
      <c r="CZ85" s="107">
        <v>18502</v>
      </c>
      <c r="DA85" s="107">
        <v>8490</v>
      </c>
      <c r="DB85" s="107">
        <v>3051</v>
      </c>
      <c r="DC85" s="107">
        <v>8517</v>
      </c>
      <c r="DD85" s="107">
        <v>1820</v>
      </c>
      <c r="DE85" s="107">
        <v>1788.7</v>
      </c>
      <c r="DF85" s="107">
        <v>10495</v>
      </c>
      <c r="DG85" s="107">
        <v>423</v>
      </c>
      <c r="DH85" s="107">
        <v>6090</v>
      </c>
      <c r="DI85" s="107">
        <v>6549</v>
      </c>
      <c r="DJ85" s="107">
        <v>0</v>
      </c>
      <c r="DK85" s="107">
        <v>920</v>
      </c>
      <c r="DL85" s="107">
        <v>2460</v>
      </c>
      <c r="DM85" s="107">
        <v>1200</v>
      </c>
      <c r="DN85" s="107">
        <v>2130</v>
      </c>
      <c r="DO85" s="116">
        <v>1080</v>
      </c>
      <c r="DP85" s="116">
        <v>10333.61</v>
      </c>
      <c r="DQ85" s="116">
        <v>300</v>
      </c>
      <c r="DR85" s="116">
        <v>2577</v>
      </c>
      <c r="DS85" s="116">
        <v>1994</v>
      </c>
      <c r="DT85" s="116">
        <v>0</v>
      </c>
      <c r="DU85" s="116">
        <v>3698.8</v>
      </c>
      <c r="DV85" s="116">
        <v>2410</v>
      </c>
      <c r="DW85" s="116">
        <v>9000</v>
      </c>
      <c r="DX85" s="100">
        <v>0</v>
      </c>
      <c r="DY85" s="100">
        <v>0</v>
      </c>
      <c r="EA85" s="100">
        <f t="shared" si="16"/>
        <v>0</v>
      </c>
      <c r="EB85" s="100">
        <f t="shared" si="17"/>
        <v>-456948.54</v>
      </c>
      <c r="EC85" s="100">
        <f t="shared" si="18"/>
        <v>854261.08</v>
      </c>
      <c r="ED85" s="100">
        <f t="shared" si="19"/>
        <v>0</v>
      </c>
      <c r="EE85" s="100">
        <f t="shared" si="20"/>
        <v>0</v>
      </c>
      <c r="EF85" s="100">
        <f t="shared" si="21"/>
        <v>0</v>
      </c>
      <c r="EG85" s="100">
        <f t="shared" si="22"/>
        <v>0</v>
      </c>
    </row>
    <row r="86" spans="1:137">
      <c r="A86" s="106" t="s">
        <v>141</v>
      </c>
      <c r="B86" s="107">
        <v>0</v>
      </c>
      <c r="C86" s="107">
        <v>0</v>
      </c>
      <c r="D86" s="107">
        <v>0</v>
      </c>
      <c r="E86" s="107">
        <v>0</v>
      </c>
      <c r="F86" s="107">
        <v>0</v>
      </c>
      <c r="G86" s="107">
        <v>0</v>
      </c>
      <c r="H86" s="107">
        <v>0</v>
      </c>
      <c r="I86" s="107">
        <v>0</v>
      </c>
      <c r="J86" s="107">
        <v>0</v>
      </c>
      <c r="K86" s="107">
        <v>0</v>
      </c>
      <c r="L86" s="107">
        <v>0</v>
      </c>
      <c r="M86" s="107">
        <v>0</v>
      </c>
      <c r="N86" s="107">
        <v>0</v>
      </c>
      <c r="O86" s="107">
        <v>0</v>
      </c>
      <c r="P86" s="107">
        <v>0</v>
      </c>
      <c r="Q86" s="107">
        <v>0</v>
      </c>
      <c r="R86" s="107">
        <v>0</v>
      </c>
      <c r="S86" s="107">
        <v>0</v>
      </c>
      <c r="T86" s="107">
        <v>0</v>
      </c>
      <c r="U86" s="107">
        <v>0</v>
      </c>
      <c r="V86" s="107">
        <v>0</v>
      </c>
      <c r="W86" s="107">
        <v>0</v>
      </c>
      <c r="X86" s="107">
        <v>0</v>
      </c>
      <c r="Y86" s="107">
        <v>0</v>
      </c>
      <c r="Z86" s="107">
        <v>0</v>
      </c>
      <c r="AA86" s="107">
        <v>0</v>
      </c>
      <c r="AB86" s="107">
        <v>0</v>
      </c>
      <c r="AC86" s="107">
        <v>0</v>
      </c>
      <c r="AD86" s="107">
        <v>0</v>
      </c>
      <c r="AE86" s="107">
        <v>0</v>
      </c>
      <c r="AF86" s="107">
        <v>0</v>
      </c>
      <c r="AG86" s="107">
        <v>0</v>
      </c>
      <c r="AH86" s="107">
        <v>0</v>
      </c>
      <c r="AI86" s="107">
        <v>0</v>
      </c>
      <c r="AJ86" s="107">
        <v>0</v>
      </c>
      <c r="AK86" s="107">
        <v>0</v>
      </c>
      <c r="AL86" s="107">
        <v>0</v>
      </c>
      <c r="AM86" s="107">
        <v>0</v>
      </c>
      <c r="AN86" s="107">
        <v>0</v>
      </c>
      <c r="AO86" s="107">
        <v>0</v>
      </c>
      <c r="AP86" s="107">
        <v>0</v>
      </c>
      <c r="AQ86" s="107">
        <v>0</v>
      </c>
      <c r="AR86" s="107">
        <v>0</v>
      </c>
      <c r="AS86" s="107">
        <v>0</v>
      </c>
      <c r="AT86" s="107">
        <v>0</v>
      </c>
      <c r="AU86" s="107">
        <v>0</v>
      </c>
      <c r="AV86" s="107">
        <v>0</v>
      </c>
      <c r="AW86" s="107">
        <v>0</v>
      </c>
      <c r="AX86" s="107">
        <v>0</v>
      </c>
      <c r="AY86" s="107">
        <v>0</v>
      </c>
      <c r="AZ86" s="107">
        <v>0</v>
      </c>
      <c r="BA86" s="107">
        <v>0</v>
      </c>
      <c r="BB86" s="107">
        <v>0</v>
      </c>
      <c r="BC86" s="107">
        <v>0</v>
      </c>
      <c r="BD86" s="107">
        <v>0</v>
      </c>
      <c r="BE86" s="107">
        <v>0</v>
      </c>
      <c r="BF86" s="107">
        <v>0</v>
      </c>
      <c r="BG86" s="107">
        <v>0</v>
      </c>
      <c r="BH86" s="107">
        <v>0</v>
      </c>
      <c r="BI86" s="107">
        <v>0</v>
      </c>
      <c r="BJ86" s="107">
        <v>0</v>
      </c>
      <c r="BK86" s="107">
        <v>0</v>
      </c>
      <c r="BL86" s="107">
        <v>0</v>
      </c>
      <c r="BM86" s="107">
        <v>0</v>
      </c>
      <c r="BN86" s="107">
        <v>0</v>
      </c>
      <c r="BO86" s="107">
        <v>0</v>
      </c>
      <c r="BP86" s="107">
        <v>0</v>
      </c>
      <c r="BQ86" s="107">
        <v>0</v>
      </c>
      <c r="BR86" s="107">
        <v>0</v>
      </c>
      <c r="BS86" s="107">
        <v>0</v>
      </c>
      <c r="BT86" s="107">
        <v>0</v>
      </c>
      <c r="BU86" s="107">
        <v>0</v>
      </c>
      <c r="BV86" s="107">
        <v>0</v>
      </c>
      <c r="BW86" s="107">
        <v>0</v>
      </c>
      <c r="BX86" s="107">
        <v>0</v>
      </c>
      <c r="BY86" s="107">
        <v>0</v>
      </c>
      <c r="BZ86" s="107">
        <v>0</v>
      </c>
      <c r="CA86" s="107">
        <v>0</v>
      </c>
      <c r="CB86" s="107">
        <v>0</v>
      </c>
      <c r="CC86" s="107">
        <v>0</v>
      </c>
      <c r="CD86" s="107">
        <v>0</v>
      </c>
      <c r="CE86" s="107">
        <v>0</v>
      </c>
      <c r="CF86" s="107">
        <v>0</v>
      </c>
      <c r="CG86" s="107">
        <v>0</v>
      </c>
      <c r="CH86" s="107">
        <v>0</v>
      </c>
      <c r="CI86" s="107">
        <v>0</v>
      </c>
      <c r="CJ86" s="107">
        <v>0</v>
      </c>
      <c r="CK86" s="107">
        <v>0</v>
      </c>
      <c r="CL86" s="107">
        <v>0</v>
      </c>
      <c r="CM86" s="107">
        <v>0</v>
      </c>
      <c r="CN86" s="107">
        <v>0</v>
      </c>
      <c r="CO86" s="107">
        <v>0</v>
      </c>
      <c r="CP86" s="107">
        <v>0</v>
      </c>
      <c r="CQ86" s="107">
        <v>0</v>
      </c>
      <c r="CR86" s="107">
        <v>0</v>
      </c>
      <c r="CS86" s="107">
        <v>0</v>
      </c>
      <c r="CT86" s="107">
        <v>0</v>
      </c>
      <c r="CU86" s="107">
        <v>0</v>
      </c>
      <c r="CV86" s="107">
        <v>0</v>
      </c>
      <c r="CW86" s="107">
        <v>0</v>
      </c>
      <c r="CX86" s="107">
        <v>0</v>
      </c>
      <c r="CY86" s="107">
        <v>0</v>
      </c>
      <c r="CZ86" s="107">
        <v>0</v>
      </c>
      <c r="DA86" s="107">
        <v>0</v>
      </c>
      <c r="DB86" s="107">
        <v>0</v>
      </c>
      <c r="DC86" s="107">
        <v>0</v>
      </c>
      <c r="DD86" s="107">
        <v>0</v>
      </c>
      <c r="DE86" s="107">
        <v>0</v>
      </c>
      <c r="DF86" s="107">
        <v>0</v>
      </c>
      <c r="DG86" s="107">
        <v>0</v>
      </c>
      <c r="DH86" s="107">
        <v>0</v>
      </c>
      <c r="DI86" s="107">
        <v>0</v>
      </c>
      <c r="DJ86" s="107">
        <v>0</v>
      </c>
      <c r="DK86" s="107">
        <v>0</v>
      </c>
      <c r="DL86" s="107">
        <v>0</v>
      </c>
      <c r="DM86" s="107">
        <v>0</v>
      </c>
      <c r="DN86" s="107">
        <v>0</v>
      </c>
      <c r="DO86" s="116">
        <v>0</v>
      </c>
      <c r="DP86" s="116">
        <v>0</v>
      </c>
      <c r="DQ86" s="116">
        <v>0</v>
      </c>
      <c r="DR86" s="116">
        <v>0</v>
      </c>
      <c r="DS86" s="116">
        <v>0</v>
      </c>
      <c r="DT86" s="116">
        <v>0</v>
      </c>
      <c r="DU86" s="116">
        <v>0</v>
      </c>
      <c r="DV86" s="116">
        <v>0</v>
      </c>
      <c r="DW86" s="116">
        <v>0</v>
      </c>
      <c r="DX86" s="100">
        <v>0</v>
      </c>
      <c r="DY86" s="100">
        <v>0</v>
      </c>
      <c r="EA86" s="100">
        <f t="shared" si="16"/>
        <v>0</v>
      </c>
      <c r="EB86" s="100">
        <f t="shared" si="17"/>
        <v>0</v>
      </c>
      <c r="EC86" s="100">
        <f t="shared" si="18"/>
        <v>0</v>
      </c>
      <c r="ED86" s="100">
        <f t="shared" si="19"/>
        <v>0</v>
      </c>
      <c r="EE86" s="100">
        <f t="shared" si="20"/>
        <v>0</v>
      </c>
      <c r="EF86" s="100">
        <f t="shared" si="21"/>
        <v>0</v>
      </c>
      <c r="EG86" s="100">
        <f t="shared" si="22"/>
        <v>0</v>
      </c>
    </row>
    <row r="87" spans="1:137" s="97" customFormat="1">
      <c r="A87" s="120" t="s">
        <v>121</v>
      </c>
      <c r="B87" s="121">
        <v>3117174.22</v>
      </c>
      <c r="C87" s="121">
        <v>8865.2999999999993</v>
      </c>
      <c r="D87" s="121">
        <v>4400</v>
      </c>
      <c r="E87" s="121">
        <v>21002.35</v>
      </c>
      <c r="F87" s="121">
        <v>195718.75</v>
      </c>
      <c r="G87" s="121">
        <v>16777.490000000002</v>
      </c>
      <c r="H87" s="121">
        <v>26154.05</v>
      </c>
      <c r="I87" s="121">
        <v>9814.77</v>
      </c>
      <c r="J87" s="121">
        <v>0</v>
      </c>
      <c r="K87" s="121">
        <v>-28524.79</v>
      </c>
      <c r="L87" s="121">
        <v>7753.85</v>
      </c>
      <c r="M87" s="121">
        <v>4253.8999999999996</v>
      </c>
      <c r="N87" s="121">
        <v>11427.65</v>
      </c>
      <c r="O87" s="121">
        <v>44433.7</v>
      </c>
      <c r="P87" s="121">
        <v>10594.34</v>
      </c>
      <c r="Q87" s="121">
        <v>18564.91</v>
      </c>
      <c r="R87" s="121">
        <v>8034.7</v>
      </c>
      <c r="S87" s="121">
        <v>5555.26</v>
      </c>
      <c r="T87" s="121">
        <v>0</v>
      </c>
      <c r="U87" s="121">
        <v>0</v>
      </c>
      <c r="V87" s="121">
        <v>64.08</v>
      </c>
      <c r="W87" s="121">
        <v>0</v>
      </c>
      <c r="X87" s="121">
        <v>1016</v>
      </c>
      <c r="Y87" s="121">
        <v>0</v>
      </c>
      <c r="Z87" s="121">
        <v>199225.51</v>
      </c>
      <c r="AA87" s="121">
        <v>999593.81</v>
      </c>
      <c r="AB87" s="121">
        <v>74662.710000000006</v>
      </c>
      <c r="AC87" s="121">
        <v>47776.4</v>
      </c>
      <c r="AD87" s="121">
        <v>39237.089999999997</v>
      </c>
      <c r="AE87" s="121">
        <v>0</v>
      </c>
      <c r="AF87" s="121">
        <v>1390772.39</v>
      </c>
      <c r="AG87" s="121">
        <v>29125.81</v>
      </c>
      <c r="AH87" s="121">
        <v>17869.91</v>
      </c>
      <c r="AI87" s="121">
        <v>12024.83</v>
      </c>
      <c r="AJ87" s="121">
        <v>31275.27</v>
      </c>
      <c r="AK87" s="121">
        <v>55771.45</v>
      </c>
      <c r="AL87" s="121">
        <v>15091.13</v>
      </c>
      <c r="AM87" s="121">
        <v>38067.11</v>
      </c>
      <c r="AN87" s="121">
        <v>131507.39000000001</v>
      </c>
      <c r="AO87" s="121">
        <v>444330.72</v>
      </c>
      <c r="AP87" s="121">
        <v>96548.39</v>
      </c>
      <c r="AQ87" s="121">
        <v>66837.850000000006</v>
      </c>
      <c r="AR87" s="121">
        <v>65149.24</v>
      </c>
      <c r="AS87" s="121">
        <v>180475.15</v>
      </c>
      <c r="AT87" s="121">
        <v>14745.07</v>
      </c>
      <c r="AU87" s="121">
        <v>0</v>
      </c>
      <c r="AV87" s="121">
        <v>9657.19</v>
      </c>
      <c r="AW87" s="121">
        <v>21532.49</v>
      </c>
      <c r="AX87" s="121">
        <v>20598.560000000001</v>
      </c>
      <c r="AY87" s="121">
        <v>22874.47</v>
      </c>
      <c r="AZ87" s="121">
        <v>47776.4</v>
      </c>
      <c r="BA87" s="121">
        <v>0</v>
      </c>
      <c r="BB87" s="121">
        <v>20947.39</v>
      </c>
      <c r="BC87" s="121">
        <v>35414.57</v>
      </c>
      <c r="BD87" s="121">
        <v>15663.19</v>
      </c>
      <c r="BE87" s="121">
        <v>26590.12</v>
      </c>
      <c r="BF87" s="121">
        <v>146001.42000000001</v>
      </c>
      <c r="BG87" s="121">
        <v>1047505.7</v>
      </c>
      <c r="BH87" s="121">
        <v>41396.01</v>
      </c>
      <c r="BI87" s="121">
        <v>28787.74</v>
      </c>
      <c r="BJ87" s="121">
        <v>32415.25</v>
      </c>
      <c r="BK87" s="121">
        <v>28510.31</v>
      </c>
      <c r="BL87" s="121">
        <v>40277.279999999999</v>
      </c>
      <c r="BM87" s="121">
        <v>33339.32</v>
      </c>
      <c r="BN87" s="121">
        <v>9939.65</v>
      </c>
      <c r="BO87" s="121">
        <v>33388.300000000003</v>
      </c>
      <c r="BP87" s="121">
        <v>10735.58</v>
      </c>
      <c r="BQ87" s="121">
        <v>14859.6</v>
      </c>
      <c r="BR87" s="121">
        <v>64824.63</v>
      </c>
      <c r="BS87" s="121">
        <v>27638.38</v>
      </c>
      <c r="BT87" s="121">
        <v>9241.7099999999991</v>
      </c>
      <c r="BU87" s="121">
        <v>19152.95</v>
      </c>
      <c r="BV87" s="121">
        <v>20696.79</v>
      </c>
      <c r="BW87" s="121">
        <v>4303.54</v>
      </c>
      <c r="BX87" s="121">
        <v>16509.66</v>
      </c>
      <c r="BY87" s="121">
        <v>22833.75</v>
      </c>
      <c r="BZ87" s="121">
        <v>14070.5</v>
      </c>
      <c r="CA87" s="121">
        <v>7428.13</v>
      </c>
      <c r="CB87" s="121">
        <v>22527.97</v>
      </c>
      <c r="CC87" s="121">
        <v>21673.3</v>
      </c>
      <c r="CD87" s="121">
        <v>9206</v>
      </c>
      <c r="CE87" s="121">
        <v>6664.7</v>
      </c>
      <c r="CF87" s="121">
        <v>26486.02</v>
      </c>
      <c r="CG87" s="121">
        <v>16379.2</v>
      </c>
      <c r="CH87" s="121">
        <v>17072.5</v>
      </c>
      <c r="CI87" s="121">
        <v>22996.07</v>
      </c>
      <c r="CJ87" s="121">
        <v>6000</v>
      </c>
      <c r="CK87" s="121">
        <v>32215.119999999999</v>
      </c>
      <c r="CL87" s="121">
        <v>10923.41</v>
      </c>
      <c r="CM87" s="121">
        <v>3522.44</v>
      </c>
      <c r="CN87" s="121">
        <v>3063</v>
      </c>
      <c r="CO87" s="121">
        <v>3612</v>
      </c>
      <c r="CP87" s="121">
        <v>3389.5</v>
      </c>
      <c r="CQ87" s="121">
        <v>5601.47</v>
      </c>
      <c r="CR87" s="121">
        <v>43332.43</v>
      </c>
      <c r="CS87" s="121">
        <v>1911.97</v>
      </c>
      <c r="CT87" s="121">
        <v>8114.2</v>
      </c>
      <c r="CU87" s="121">
        <v>10004.799999999999</v>
      </c>
      <c r="CV87" s="121">
        <v>13737.7</v>
      </c>
      <c r="CW87" s="121">
        <v>7167.22</v>
      </c>
      <c r="CX87" s="121">
        <v>3371.84</v>
      </c>
      <c r="CY87" s="121">
        <v>23303</v>
      </c>
      <c r="CZ87" s="121">
        <v>18672.09</v>
      </c>
      <c r="DA87" s="121">
        <v>13817</v>
      </c>
      <c r="DB87" s="121">
        <v>6987.5</v>
      </c>
      <c r="DC87" s="121">
        <v>12055</v>
      </c>
      <c r="DD87" s="121">
        <v>11154.2</v>
      </c>
      <c r="DE87" s="121">
        <v>3466.7</v>
      </c>
      <c r="DF87" s="121">
        <v>28017.38</v>
      </c>
      <c r="DG87" s="121">
        <v>10120.77</v>
      </c>
      <c r="DH87" s="121">
        <v>24745.599999999999</v>
      </c>
      <c r="DI87" s="121">
        <v>30415.3</v>
      </c>
      <c r="DJ87" s="121">
        <v>0</v>
      </c>
      <c r="DK87" s="121">
        <v>920</v>
      </c>
      <c r="DL87" s="121">
        <v>13933.63</v>
      </c>
      <c r="DM87" s="121">
        <v>6406</v>
      </c>
      <c r="DN87" s="121">
        <v>9982.2000000000007</v>
      </c>
      <c r="DO87" s="121">
        <v>7752</v>
      </c>
      <c r="DP87" s="121">
        <v>26942.55</v>
      </c>
      <c r="DQ87" s="121">
        <v>3632</v>
      </c>
      <c r="DR87" s="121">
        <v>23187.54</v>
      </c>
      <c r="DS87" s="121">
        <v>1994</v>
      </c>
      <c r="DT87" s="121">
        <v>9755.25</v>
      </c>
      <c r="DU87" s="121">
        <v>16618.669999999998</v>
      </c>
      <c r="DV87" s="121">
        <v>-29933.99</v>
      </c>
      <c r="DW87" s="121">
        <v>6090.1</v>
      </c>
      <c r="DX87" s="100">
        <v>-380.58</v>
      </c>
      <c r="DY87" s="100">
        <v>-11470.15</v>
      </c>
      <c r="DZ87" s="100"/>
      <c r="EA87" s="100">
        <f t="shared" si="16"/>
        <v>0</v>
      </c>
      <c r="EB87" s="100">
        <f t="shared" si="17"/>
        <v>-1146155.7</v>
      </c>
      <c r="EC87" s="100">
        <f t="shared" si="18"/>
        <v>1960860.7099999995</v>
      </c>
      <c r="ED87" s="100">
        <f t="shared" si="19"/>
        <v>198209.51</v>
      </c>
      <c r="EE87" s="100">
        <f t="shared" si="20"/>
        <v>26886.310000000005</v>
      </c>
      <c r="EF87" s="100">
        <f t="shared" si="21"/>
        <v>999593.80999999994</v>
      </c>
      <c r="EG87" s="100">
        <f t="shared" si="22"/>
        <v>-124562.8</v>
      </c>
    </row>
    <row r="88" spans="1:137">
      <c r="A88" s="106" t="s">
        <v>143</v>
      </c>
      <c r="B88" s="107">
        <v>413698.73</v>
      </c>
      <c r="C88" s="107">
        <v>0</v>
      </c>
      <c r="D88" s="107">
        <v>0</v>
      </c>
      <c r="E88" s="107">
        <v>0</v>
      </c>
      <c r="F88" s="107">
        <v>96952.88</v>
      </c>
      <c r="G88" s="107">
        <v>0</v>
      </c>
      <c r="H88" s="107">
        <v>0</v>
      </c>
      <c r="I88" s="107">
        <v>0</v>
      </c>
      <c r="J88" s="107">
        <v>0</v>
      </c>
      <c r="K88" s="107">
        <v>0</v>
      </c>
      <c r="L88" s="107">
        <v>0</v>
      </c>
      <c r="M88" s="107">
        <v>0</v>
      </c>
      <c r="N88" s="107">
        <v>0</v>
      </c>
      <c r="O88" s="107">
        <v>0</v>
      </c>
      <c r="P88" s="107">
        <v>0</v>
      </c>
      <c r="Q88" s="107">
        <v>0</v>
      </c>
      <c r="R88" s="107">
        <v>0</v>
      </c>
      <c r="S88" s="107">
        <v>0</v>
      </c>
      <c r="T88" s="107">
        <v>0</v>
      </c>
      <c r="U88" s="107">
        <v>0</v>
      </c>
      <c r="V88" s="107">
        <v>0</v>
      </c>
      <c r="W88" s="107">
        <v>0</v>
      </c>
      <c r="X88" s="107">
        <v>0</v>
      </c>
      <c r="Y88" s="107">
        <v>0</v>
      </c>
      <c r="Z88" s="107">
        <v>15606.4</v>
      </c>
      <c r="AA88" s="107">
        <v>7720.73</v>
      </c>
      <c r="AB88" s="107">
        <v>0</v>
      </c>
      <c r="AC88" s="107">
        <v>12040.47</v>
      </c>
      <c r="AD88" s="107">
        <v>0</v>
      </c>
      <c r="AE88" s="107">
        <v>0</v>
      </c>
      <c r="AF88" s="107">
        <v>281378.25</v>
      </c>
      <c r="AG88" s="107">
        <v>15606.4</v>
      </c>
      <c r="AH88" s="107">
        <v>0</v>
      </c>
      <c r="AI88" s="107">
        <v>0</v>
      </c>
      <c r="AJ88" s="107">
        <v>0</v>
      </c>
      <c r="AK88" s="107">
        <v>0</v>
      </c>
      <c r="AL88" s="107">
        <v>0</v>
      </c>
      <c r="AM88" s="107">
        <v>0</v>
      </c>
      <c r="AN88" s="107">
        <v>-5829.55</v>
      </c>
      <c r="AO88" s="107">
        <v>8130.17</v>
      </c>
      <c r="AP88" s="107">
        <v>5420.11</v>
      </c>
      <c r="AQ88" s="107">
        <v>0</v>
      </c>
      <c r="AR88" s="107">
        <v>0</v>
      </c>
      <c r="AS88" s="107">
        <v>0</v>
      </c>
      <c r="AT88" s="107">
        <v>0</v>
      </c>
      <c r="AU88" s="107">
        <v>0</v>
      </c>
      <c r="AV88" s="107">
        <v>0</v>
      </c>
      <c r="AW88" s="107">
        <v>0</v>
      </c>
      <c r="AX88" s="107">
        <v>0</v>
      </c>
      <c r="AY88" s="107">
        <v>0</v>
      </c>
      <c r="AZ88" s="107">
        <v>12040.47</v>
      </c>
      <c r="BA88" s="107">
        <v>0</v>
      </c>
      <c r="BB88" s="107">
        <v>12975.82</v>
      </c>
      <c r="BC88" s="107">
        <v>0</v>
      </c>
      <c r="BD88" s="107">
        <v>0</v>
      </c>
      <c r="BE88" s="107">
        <v>0</v>
      </c>
      <c r="BF88" s="107">
        <v>0</v>
      </c>
      <c r="BG88" s="107">
        <v>268402.43</v>
      </c>
      <c r="BH88" s="107">
        <v>19912.29</v>
      </c>
      <c r="BI88" s="107">
        <v>1355.74</v>
      </c>
      <c r="BJ88" s="107">
        <v>2373.2800000000002</v>
      </c>
      <c r="BK88" s="107">
        <v>0</v>
      </c>
      <c r="BL88" s="107">
        <v>44028.51</v>
      </c>
      <c r="BM88" s="107">
        <v>11186.24</v>
      </c>
      <c r="BN88" s="107">
        <v>3069.16</v>
      </c>
      <c r="BO88" s="107">
        <v>13997</v>
      </c>
      <c r="BP88" s="107">
        <v>0</v>
      </c>
      <c r="BQ88" s="107">
        <v>8620.69</v>
      </c>
      <c r="BR88" s="107">
        <v>36529.800000000003</v>
      </c>
      <c r="BS88" s="107">
        <v>19783.93</v>
      </c>
      <c r="BT88" s="107">
        <v>18170.78</v>
      </c>
      <c r="BU88" s="107">
        <v>0</v>
      </c>
      <c r="BV88" s="107">
        <v>4005.09</v>
      </c>
      <c r="BW88" s="107">
        <v>0</v>
      </c>
      <c r="BX88" s="107">
        <v>0</v>
      </c>
      <c r="BY88" s="107">
        <v>12320.09</v>
      </c>
      <c r="BZ88" s="107">
        <v>8171</v>
      </c>
      <c r="CA88" s="107">
        <v>15873.68</v>
      </c>
      <c r="CB88" s="107">
        <v>9047.57</v>
      </c>
      <c r="CC88" s="107">
        <v>7075.47</v>
      </c>
      <c r="CD88" s="107">
        <v>0</v>
      </c>
      <c r="CE88" s="107">
        <v>1456.31</v>
      </c>
      <c r="CF88" s="107">
        <v>2107.8200000000002</v>
      </c>
      <c r="CG88" s="107">
        <v>0</v>
      </c>
      <c r="CH88" s="107">
        <v>0</v>
      </c>
      <c r="CI88" s="107">
        <v>1525.18</v>
      </c>
      <c r="CJ88" s="107">
        <v>1267</v>
      </c>
      <c r="CK88" s="107">
        <v>0</v>
      </c>
      <c r="CL88" s="107">
        <v>0</v>
      </c>
      <c r="CM88" s="107">
        <v>1941.75</v>
      </c>
      <c r="CN88" s="107">
        <v>246.95</v>
      </c>
      <c r="CO88" s="107">
        <v>0</v>
      </c>
      <c r="CP88" s="107">
        <v>0</v>
      </c>
      <c r="CQ88" s="107">
        <v>4047.93</v>
      </c>
      <c r="CR88" s="107">
        <v>0</v>
      </c>
      <c r="CS88" s="107">
        <v>0</v>
      </c>
      <c r="CT88" s="107">
        <v>3082.41</v>
      </c>
      <c r="CU88" s="107">
        <v>360.98</v>
      </c>
      <c r="CV88" s="107">
        <v>3037</v>
      </c>
      <c r="CW88" s="107">
        <v>0</v>
      </c>
      <c r="CX88" s="107">
        <v>1710</v>
      </c>
      <c r="CY88" s="107">
        <v>462</v>
      </c>
      <c r="CZ88" s="107">
        <v>232.1</v>
      </c>
      <c r="DA88" s="107">
        <v>343.89</v>
      </c>
      <c r="DB88" s="107">
        <v>0</v>
      </c>
      <c r="DC88" s="107">
        <v>403.2</v>
      </c>
      <c r="DD88" s="107">
        <v>1509.1</v>
      </c>
      <c r="DE88" s="107">
        <v>736.3</v>
      </c>
      <c r="DF88" s="107">
        <v>0</v>
      </c>
      <c r="DG88" s="107">
        <v>0</v>
      </c>
      <c r="DH88" s="107">
        <v>6967</v>
      </c>
      <c r="DI88" s="107">
        <v>0</v>
      </c>
      <c r="DJ88" s="107">
        <v>0</v>
      </c>
      <c r="DK88" s="107">
        <v>0</v>
      </c>
      <c r="DL88" s="107">
        <v>265</v>
      </c>
      <c r="DM88" s="107">
        <v>947.08</v>
      </c>
      <c r="DN88" s="107">
        <v>0</v>
      </c>
      <c r="DO88" s="116">
        <v>0</v>
      </c>
      <c r="DP88" s="116">
        <v>0</v>
      </c>
      <c r="DQ88" s="116">
        <v>702.43</v>
      </c>
      <c r="DR88" s="116">
        <v>3923.55</v>
      </c>
      <c r="DS88" s="116">
        <v>0</v>
      </c>
      <c r="DT88" s="116">
        <v>1134.0999999999999</v>
      </c>
      <c r="DU88" s="116">
        <v>0</v>
      </c>
      <c r="DV88" s="116">
        <v>0</v>
      </c>
      <c r="DW88" s="116">
        <v>0</v>
      </c>
      <c r="DX88" s="100">
        <v>482.41</v>
      </c>
      <c r="DY88" s="100">
        <v>-6009.38</v>
      </c>
      <c r="EA88" s="100">
        <f t="shared" si="16"/>
        <v>0</v>
      </c>
      <c r="EB88" s="100">
        <f t="shared" si="17"/>
        <v>-268402.43</v>
      </c>
      <c r="EC88" s="100">
        <f t="shared" si="18"/>
        <v>542331.82999999996</v>
      </c>
      <c r="ED88" s="100">
        <f t="shared" si="19"/>
        <v>15606.4</v>
      </c>
      <c r="EE88" s="100">
        <f t="shared" si="20"/>
        <v>-12040.47</v>
      </c>
      <c r="EF88" s="100">
        <f t="shared" si="21"/>
        <v>7720.73</v>
      </c>
      <c r="EG88" s="100">
        <f t="shared" si="22"/>
        <v>-15606.4</v>
      </c>
    </row>
    <row r="89" spans="1:137">
      <c r="A89" s="106" t="s">
        <v>144</v>
      </c>
      <c r="B89" s="107">
        <v>227540.66</v>
      </c>
      <c r="C89" s="107">
        <v>216</v>
      </c>
      <c r="D89" s="107">
        <v>0</v>
      </c>
      <c r="E89" s="107">
        <v>94.08</v>
      </c>
      <c r="F89" s="107">
        <v>32242.31</v>
      </c>
      <c r="G89" s="107">
        <v>4691.4799999999996</v>
      </c>
      <c r="H89" s="107">
        <v>3568.88</v>
      </c>
      <c r="I89" s="107">
        <v>1973.68</v>
      </c>
      <c r="J89" s="107">
        <v>0</v>
      </c>
      <c r="K89" s="107">
        <v>153.25</v>
      </c>
      <c r="L89" s="107">
        <v>3417.42</v>
      </c>
      <c r="M89" s="107">
        <v>0</v>
      </c>
      <c r="N89" s="107">
        <v>3173.06</v>
      </c>
      <c r="O89" s="107">
        <v>1482.34</v>
      </c>
      <c r="P89" s="107">
        <v>4168.92</v>
      </c>
      <c r="Q89" s="107">
        <v>3053.23</v>
      </c>
      <c r="R89" s="107">
        <v>135.33000000000001</v>
      </c>
      <c r="S89" s="107">
        <v>3633.03</v>
      </c>
      <c r="T89" s="107">
        <v>0</v>
      </c>
      <c r="U89" s="107">
        <v>0</v>
      </c>
      <c r="V89" s="107">
        <v>0</v>
      </c>
      <c r="W89" s="107">
        <v>0</v>
      </c>
      <c r="X89" s="107">
        <v>0</v>
      </c>
      <c r="Y89" s="107">
        <v>0</v>
      </c>
      <c r="Z89" s="107">
        <v>-5094.38</v>
      </c>
      <c r="AA89" s="107">
        <v>16294.31</v>
      </c>
      <c r="AB89" s="107">
        <v>4377.0600000000004</v>
      </c>
      <c r="AC89" s="107">
        <v>6952.97</v>
      </c>
      <c r="AD89" s="107">
        <v>1872.3</v>
      </c>
      <c r="AE89" s="107">
        <v>0</v>
      </c>
      <c r="AF89" s="107">
        <v>141135.39000000001</v>
      </c>
      <c r="AG89" s="107">
        <v>-19466.8</v>
      </c>
      <c r="AH89" s="107">
        <v>590.83000000000004</v>
      </c>
      <c r="AI89" s="107">
        <v>1181.3800000000001</v>
      </c>
      <c r="AJ89" s="107">
        <v>793.14</v>
      </c>
      <c r="AK89" s="107">
        <v>3726.24</v>
      </c>
      <c r="AL89" s="107">
        <v>1876.35</v>
      </c>
      <c r="AM89" s="107">
        <v>6204.48</v>
      </c>
      <c r="AN89" s="107">
        <v>2786.23</v>
      </c>
      <c r="AO89" s="107">
        <v>3483.21</v>
      </c>
      <c r="AP89" s="107">
        <v>2997.03</v>
      </c>
      <c r="AQ89" s="107">
        <v>4636.03</v>
      </c>
      <c r="AR89" s="107">
        <v>191.7</v>
      </c>
      <c r="AS89" s="107">
        <v>2200.11</v>
      </c>
      <c r="AT89" s="107">
        <v>0</v>
      </c>
      <c r="AU89" s="107">
        <v>0</v>
      </c>
      <c r="AV89" s="107">
        <v>2381.08</v>
      </c>
      <c r="AW89" s="107">
        <v>819.15</v>
      </c>
      <c r="AX89" s="107">
        <v>100.66</v>
      </c>
      <c r="AY89" s="107">
        <v>1076.17</v>
      </c>
      <c r="AZ89" s="107">
        <v>6952.97</v>
      </c>
      <c r="BA89" s="107">
        <v>0</v>
      </c>
      <c r="BB89" s="107">
        <v>6726.28</v>
      </c>
      <c r="BC89" s="107">
        <v>330.52</v>
      </c>
      <c r="BD89" s="107">
        <v>247.36</v>
      </c>
      <c r="BE89" s="107">
        <v>6888.92</v>
      </c>
      <c r="BF89" s="107">
        <v>5184.2299999999996</v>
      </c>
      <c r="BG89" s="107">
        <v>121758.08</v>
      </c>
      <c r="BH89" s="107">
        <v>3057.04</v>
      </c>
      <c r="BI89" s="107">
        <v>2251.06</v>
      </c>
      <c r="BJ89" s="107">
        <v>11642.49</v>
      </c>
      <c r="BK89" s="107">
        <v>0</v>
      </c>
      <c r="BL89" s="107">
        <v>6842.78</v>
      </c>
      <c r="BM89" s="107">
        <v>2864.61</v>
      </c>
      <c r="BN89" s="107">
        <v>255.19</v>
      </c>
      <c r="BO89" s="107">
        <v>1990.48</v>
      </c>
      <c r="BP89" s="107">
        <v>1581.62</v>
      </c>
      <c r="BQ89" s="107">
        <v>4172.43</v>
      </c>
      <c r="BR89" s="107">
        <v>7463.09</v>
      </c>
      <c r="BS89" s="107">
        <v>2916.4</v>
      </c>
      <c r="BT89" s="107">
        <v>1735.43</v>
      </c>
      <c r="BU89" s="107">
        <v>3325.99</v>
      </c>
      <c r="BV89" s="107">
        <v>845.39</v>
      </c>
      <c r="BW89" s="107">
        <v>1151.94</v>
      </c>
      <c r="BX89" s="107">
        <v>1495.53</v>
      </c>
      <c r="BY89" s="107">
        <v>802.97</v>
      </c>
      <c r="BZ89" s="107">
        <v>0</v>
      </c>
      <c r="CA89" s="107">
        <v>7651.53</v>
      </c>
      <c r="CB89" s="107">
        <v>3265.61</v>
      </c>
      <c r="CC89" s="107">
        <v>5648.71</v>
      </c>
      <c r="CD89" s="107">
        <v>407.1</v>
      </c>
      <c r="CE89" s="107">
        <v>848.48</v>
      </c>
      <c r="CF89" s="107">
        <v>0</v>
      </c>
      <c r="CG89" s="107">
        <v>1439.32</v>
      </c>
      <c r="CH89" s="107">
        <v>0</v>
      </c>
      <c r="CI89" s="107">
        <v>0</v>
      </c>
      <c r="CJ89" s="107">
        <v>500</v>
      </c>
      <c r="CK89" s="107">
        <v>1924.22</v>
      </c>
      <c r="CL89" s="107">
        <v>1239.81</v>
      </c>
      <c r="CM89" s="107">
        <v>1507.94</v>
      </c>
      <c r="CN89" s="107">
        <v>238.5</v>
      </c>
      <c r="CO89" s="107">
        <v>0</v>
      </c>
      <c r="CP89" s="107">
        <v>353.2</v>
      </c>
      <c r="CQ89" s="107">
        <v>5217.7700000000004</v>
      </c>
      <c r="CR89" s="107">
        <v>4406.1499999999996</v>
      </c>
      <c r="CS89" s="107">
        <v>615</v>
      </c>
      <c r="CT89" s="107">
        <v>396.02</v>
      </c>
      <c r="CU89" s="107">
        <v>832.56</v>
      </c>
      <c r="CV89" s="107">
        <v>621.79999999999995</v>
      </c>
      <c r="CW89" s="107">
        <v>393.55</v>
      </c>
      <c r="CX89" s="107">
        <v>1138.4000000000001</v>
      </c>
      <c r="CY89" s="107">
        <v>0</v>
      </c>
      <c r="CZ89" s="107">
        <v>480</v>
      </c>
      <c r="DA89" s="107">
        <v>3087</v>
      </c>
      <c r="DB89" s="107">
        <v>1496.36</v>
      </c>
      <c r="DC89" s="107">
        <v>300.5</v>
      </c>
      <c r="DD89" s="107">
        <v>1936.97</v>
      </c>
      <c r="DE89" s="107">
        <v>2092.21</v>
      </c>
      <c r="DF89" s="107">
        <v>488.4</v>
      </c>
      <c r="DG89" s="107">
        <v>0</v>
      </c>
      <c r="DH89" s="107">
        <v>0</v>
      </c>
      <c r="DI89" s="107">
        <v>1134.1300000000001</v>
      </c>
      <c r="DJ89" s="107">
        <v>23</v>
      </c>
      <c r="DK89" s="107">
        <v>115</v>
      </c>
      <c r="DL89" s="107">
        <v>2303.9</v>
      </c>
      <c r="DM89" s="107">
        <v>1440</v>
      </c>
      <c r="DN89" s="107">
        <v>428.39</v>
      </c>
      <c r="DO89" s="116">
        <v>912.77</v>
      </c>
      <c r="DP89" s="116">
        <v>0</v>
      </c>
      <c r="DQ89" s="116">
        <v>6669.23</v>
      </c>
      <c r="DR89" s="116">
        <v>1199</v>
      </c>
      <c r="DS89" s="116">
        <v>0</v>
      </c>
      <c r="DT89" s="116">
        <v>3667.33</v>
      </c>
      <c r="DU89" s="116">
        <v>1625</v>
      </c>
      <c r="DV89" s="116">
        <v>-622.29999999999995</v>
      </c>
      <c r="DW89" s="116">
        <v>-205</v>
      </c>
      <c r="DX89" s="100">
        <v>0</v>
      </c>
      <c r="DY89" s="100">
        <v>146.08000000000001</v>
      </c>
      <c r="EA89" s="100">
        <f t="shared" si="16"/>
        <v>0</v>
      </c>
      <c r="EB89" s="100">
        <f t="shared" si="17"/>
        <v>-121758.08000000002</v>
      </c>
      <c r="EC89" s="100">
        <f t="shared" si="18"/>
        <v>238185.84999999989</v>
      </c>
      <c r="ED89" s="100">
        <f t="shared" si="19"/>
        <v>-5094.3799999999974</v>
      </c>
      <c r="EE89" s="100">
        <f t="shared" si="20"/>
        <v>-2575.91</v>
      </c>
      <c r="EF89" s="100">
        <f t="shared" si="21"/>
        <v>16294.310000000001</v>
      </c>
      <c r="EG89" s="100">
        <f t="shared" si="22"/>
        <v>9471.4399999999987</v>
      </c>
    </row>
    <row r="90" spans="1:137">
      <c r="A90" s="106" t="s">
        <v>145</v>
      </c>
      <c r="B90" s="107">
        <v>424528.29</v>
      </c>
      <c r="C90" s="107">
        <v>0</v>
      </c>
      <c r="D90" s="107">
        <v>0</v>
      </c>
      <c r="E90" s="107">
        <v>0</v>
      </c>
      <c r="F90" s="107">
        <v>0</v>
      </c>
      <c r="G90" s="107">
        <v>422641.5</v>
      </c>
      <c r="H90" s="107">
        <v>0</v>
      </c>
      <c r="I90" s="107">
        <v>0</v>
      </c>
      <c r="J90" s="107">
        <v>0</v>
      </c>
      <c r="K90" s="107">
        <v>0</v>
      </c>
      <c r="L90" s="107">
        <v>0</v>
      </c>
      <c r="M90" s="107">
        <v>0</v>
      </c>
      <c r="N90" s="107">
        <v>1886.79</v>
      </c>
      <c r="O90" s="107">
        <v>0</v>
      </c>
      <c r="P90" s="107">
        <v>0</v>
      </c>
      <c r="Q90" s="107">
        <v>0</v>
      </c>
      <c r="R90" s="107">
        <v>0</v>
      </c>
      <c r="S90" s="107">
        <v>0</v>
      </c>
      <c r="T90" s="107">
        <v>0</v>
      </c>
      <c r="U90" s="107">
        <v>0</v>
      </c>
      <c r="V90" s="107">
        <v>0</v>
      </c>
      <c r="W90" s="107">
        <v>0</v>
      </c>
      <c r="X90" s="107">
        <v>0</v>
      </c>
      <c r="Y90" s="107">
        <v>0</v>
      </c>
      <c r="Z90" s="107">
        <v>0</v>
      </c>
      <c r="AA90" s="107">
        <v>0</v>
      </c>
      <c r="AB90" s="107">
        <v>0</v>
      </c>
      <c r="AC90" s="107">
        <v>0</v>
      </c>
      <c r="AD90" s="107">
        <v>0</v>
      </c>
      <c r="AE90" s="107">
        <v>0</v>
      </c>
      <c r="AF90" s="107">
        <v>0</v>
      </c>
      <c r="AG90" s="107">
        <v>0</v>
      </c>
      <c r="AH90" s="107">
        <v>0</v>
      </c>
      <c r="AI90" s="107">
        <v>0</v>
      </c>
      <c r="AJ90" s="107">
        <v>0</v>
      </c>
      <c r="AK90" s="107">
        <v>0</v>
      </c>
      <c r="AL90" s="107">
        <v>0</v>
      </c>
      <c r="AM90" s="107">
        <v>0</v>
      </c>
      <c r="AN90" s="107">
        <v>0</v>
      </c>
      <c r="AO90" s="107">
        <v>0</v>
      </c>
      <c r="AP90" s="107">
        <v>0</v>
      </c>
      <c r="AQ90" s="107">
        <v>0</v>
      </c>
      <c r="AR90" s="107">
        <v>0</v>
      </c>
      <c r="AS90" s="107">
        <v>0</v>
      </c>
      <c r="AT90" s="107">
        <v>0</v>
      </c>
      <c r="AU90" s="107">
        <v>0</v>
      </c>
      <c r="AV90" s="107">
        <v>0</v>
      </c>
      <c r="AW90" s="107">
        <v>0</v>
      </c>
      <c r="AX90" s="107">
        <v>0</v>
      </c>
      <c r="AY90" s="107">
        <v>0</v>
      </c>
      <c r="AZ90" s="107">
        <v>0</v>
      </c>
      <c r="BA90" s="107">
        <v>0</v>
      </c>
      <c r="BB90" s="107">
        <v>0</v>
      </c>
      <c r="BC90" s="107">
        <v>0</v>
      </c>
      <c r="BD90" s="107">
        <v>0</v>
      </c>
      <c r="BE90" s="107">
        <v>0</v>
      </c>
      <c r="BF90" s="107">
        <v>0</v>
      </c>
      <c r="BG90" s="107">
        <v>0</v>
      </c>
      <c r="BH90" s="107">
        <v>0</v>
      </c>
      <c r="BI90" s="107">
        <v>0</v>
      </c>
      <c r="BJ90" s="107">
        <v>0</v>
      </c>
      <c r="BK90" s="107">
        <v>0</v>
      </c>
      <c r="BL90" s="107">
        <v>0</v>
      </c>
      <c r="BM90" s="107">
        <v>0</v>
      </c>
      <c r="BN90" s="107">
        <v>0</v>
      </c>
      <c r="BO90" s="107">
        <v>0</v>
      </c>
      <c r="BP90" s="107">
        <v>0</v>
      </c>
      <c r="BQ90" s="107">
        <v>0</v>
      </c>
      <c r="BR90" s="107">
        <v>0</v>
      </c>
      <c r="BS90" s="107">
        <v>0</v>
      </c>
      <c r="BT90" s="107">
        <v>0</v>
      </c>
      <c r="BU90" s="107">
        <v>0</v>
      </c>
      <c r="BV90" s="107">
        <v>0</v>
      </c>
      <c r="BW90" s="107">
        <v>0</v>
      </c>
      <c r="BX90" s="107">
        <v>0</v>
      </c>
      <c r="BY90" s="107">
        <v>0</v>
      </c>
      <c r="BZ90" s="107">
        <v>0</v>
      </c>
      <c r="CA90" s="107">
        <v>0</v>
      </c>
      <c r="CB90" s="107">
        <v>0</v>
      </c>
      <c r="CC90" s="107">
        <v>0</v>
      </c>
      <c r="CD90" s="107">
        <v>0</v>
      </c>
      <c r="CE90" s="107">
        <v>0</v>
      </c>
      <c r="CF90" s="107">
        <v>0</v>
      </c>
      <c r="CG90" s="107">
        <v>0</v>
      </c>
      <c r="CH90" s="107">
        <v>0</v>
      </c>
      <c r="CI90" s="107">
        <v>0</v>
      </c>
      <c r="CJ90" s="107">
        <v>0</v>
      </c>
      <c r="CK90" s="107">
        <v>0</v>
      </c>
      <c r="CL90" s="107">
        <v>0</v>
      </c>
      <c r="CM90" s="107">
        <v>0</v>
      </c>
      <c r="CN90" s="107">
        <v>0</v>
      </c>
      <c r="CO90" s="107">
        <v>0</v>
      </c>
      <c r="CP90" s="107">
        <v>0</v>
      </c>
      <c r="CQ90" s="107">
        <v>0</v>
      </c>
      <c r="CR90" s="107">
        <v>0</v>
      </c>
      <c r="CS90" s="107">
        <v>0</v>
      </c>
      <c r="CT90" s="107">
        <v>0</v>
      </c>
      <c r="CU90" s="107">
        <v>0</v>
      </c>
      <c r="CV90" s="107">
        <v>0</v>
      </c>
      <c r="CW90" s="107">
        <v>0</v>
      </c>
      <c r="CX90" s="107">
        <v>0</v>
      </c>
      <c r="CY90" s="107">
        <v>0</v>
      </c>
      <c r="CZ90" s="107">
        <v>0</v>
      </c>
      <c r="DA90" s="107">
        <v>0</v>
      </c>
      <c r="DB90" s="107">
        <v>0</v>
      </c>
      <c r="DC90" s="107">
        <v>0</v>
      </c>
      <c r="DD90" s="107">
        <v>0</v>
      </c>
      <c r="DE90" s="107">
        <v>0</v>
      </c>
      <c r="DF90" s="107">
        <v>0</v>
      </c>
      <c r="DG90" s="107">
        <v>0</v>
      </c>
      <c r="DH90" s="107">
        <v>0</v>
      </c>
      <c r="DI90" s="107">
        <v>0</v>
      </c>
      <c r="DJ90" s="107">
        <v>0</v>
      </c>
      <c r="DK90" s="107">
        <v>0</v>
      </c>
      <c r="DL90" s="107">
        <v>0</v>
      </c>
      <c r="DM90" s="107">
        <v>0</v>
      </c>
      <c r="DN90" s="107">
        <v>0</v>
      </c>
      <c r="DO90" s="116">
        <v>0</v>
      </c>
      <c r="DP90" s="116">
        <v>0</v>
      </c>
      <c r="DQ90" s="116">
        <v>0</v>
      </c>
      <c r="DR90" s="116">
        <v>0</v>
      </c>
      <c r="DS90" s="116">
        <v>0</v>
      </c>
      <c r="DT90" s="116">
        <v>0</v>
      </c>
      <c r="DU90" s="116">
        <v>0</v>
      </c>
      <c r="DV90" s="116">
        <v>0</v>
      </c>
      <c r="DW90" s="116">
        <v>0</v>
      </c>
      <c r="DX90" s="100">
        <v>0</v>
      </c>
      <c r="DY90" s="100">
        <v>0</v>
      </c>
      <c r="EA90" s="100">
        <f t="shared" si="16"/>
        <v>0</v>
      </c>
      <c r="EB90" s="100">
        <f t="shared" si="17"/>
        <v>0</v>
      </c>
      <c r="EC90" s="100">
        <f t="shared" si="18"/>
        <v>0</v>
      </c>
      <c r="ED90" s="100">
        <f t="shared" si="19"/>
        <v>0</v>
      </c>
      <c r="EE90" s="100">
        <f t="shared" si="20"/>
        <v>0</v>
      </c>
      <c r="EF90" s="100">
        <f t="shared" si="21"/>
        <v>0</v>
      </c>
      <c r="EG90" s="100">
        <f t="shared" si="22"/>
        <v>0</v>
      </c>
    </row>
    <row r="91" spans="1:137">
      <c r="A91" s="106" t="s">
        <v>146</v>
      </c>
      <c r="B91" s="107">
        <v>232273.69</v>
      </c>
      <c r="C91" s="107">
        <v>0</v>
      </c>
      <c r="D91" s="107">
        <v>0</v>
      </c>
      <c r="E91" s="107">
        <v>0</v>
      </c>
      <c r="F91" s="107">
        <v>35220.949999999997</v>
      </c>
      <c r="G91" s="107">
        <v>0</v>
      </c>
      <c r="H91" s="107">
        <v>0</v>
      </c>
      <c r="I91" s="107">
        <v>0</v>
      </c>
      <c r="J91" s="107">
        <v>0</v>
      </c>
      <c r="K91" s="107">
        <v>0</v>
      </c>
      <c r="L91" s="107">
        <v>0</v>
      </c>
      <c r="M91" s="107">
        <v>0</v>
      </c>
      <c r="N91" s="107">
        <v>0</v>
      </c>
      <c r="O91" s="107">
        <v>0</v>
      </c>
      <c r="P91" s="107">
        <v>0</v>
      </c>
      <c r="Q91" s="107">
        <v>0</v>
      </c>
      <c r="R91" s="107">
        <v>0</v>
      </c>
      <c r="S91" s="107">
        <v>0</v>
      </c>
      <c r="T91" s="107">
        <v>0</v>
      </c>
      <c r="U91" s="107">
        <v>0</v>
      </c>
      <c r="V91" s="107">
        <v>0</v>
      </c>
      <c r="W91" s="107">
        <v>0</v>
      </c>
      <c r="X91" s="107">
        <v>0</v>
      </c>
      <c r="Y91" s="107">
        <v>0</v>
      </c>
      <c r="Z91" s="107">
        <v>0</v>
      </c>
      <c r="AA91" s="107">
        <v>0</v>
      </c>
      <c r="AB91" s="107">
        <v>0</v>
      </c>
      <c r="AC91" s="107">
        <v>0</v>
      </c>
      <c r="AD91" s="107">
        <v>0</v>
      </c>
      <c r="AE91" s="107">
        <v>0</v>
      </c>
      <c r="AF91" s="107">
        <v>197052.74</v>
      </c>
      <c r="AG91" s="107">
        <v>0</v>
      </c>
      <c r="AH91" s="107">
        <v>0</v>
      </c>
      <c r="AI91" s="107">
        <v>0</v>
      </c>
      <c r="AJ91" s="107">
        <v>0</v>
      </c>
      <c r="AK91" s="107">
        <v>0</v>
      </c>
      <c r="AL91" s="107">
        <v>0</v>
      </c>
      <c r="AM91" s="107">
        <v>0</v>
      </c>
      <c r="AN91" s="107">
        <v>0</v>
      </c>
      <c r="AO91" s="107">
        <v>0</v>
      </c>
      <c r="AP91" s="107">
        <v>0</v>
      </c>
      <c r="AQ91" s="107">
        <v>0</v>
      </c>
      <c r="AR91" s="107">
        <v>0</v>
      </c>
      <c r="AS91" s="107">
        <v>0</v>
      </c>
      <c r="AT91" s="107">
        <v>0</v>
      </c>
      <c r="AU91" s="107">
        <v>0</v>
      </c>
      <c r="AV91" s="107">
        <v>0</v>
      </c>
      <c r="AW91" s="107">
        <v>0</v>
      </c>
      <c r="AX91" s="107">
        <v>0</v>
      </c>
      <c r="AY91" s="107">
        <v>0</v>
      </c>
      <c r="AZ91" s="107">
        <v>0</v>
      </c>
      <c r="BA91" s="107">
        <v>0</v>
      </c>
      <c r="BB91" s="107">
        <v>0</v>
      </c>
      <c r="BC91" s="107">
        <v>0</v>
      </c>
      <c r="BD91" s="107">
        <v>0</v>
      </c>
      <c r="BE91" s="107">
        <v>2738</v>
      </c>
      <c r="BF91" s="107">
        <v>0</v>
      </c>
      <c r="BG91" s="107">
        <v>194314.74</v>
      </c>
      <c r="BH91" s="107">
        <v>6817.36</v>
      </c>
      <c r="BI91" s="107">
        <v>29586.86</v>
      </c>
      <c r="BJ91" s="107">
        <v>3185.71</v>
      </c>
      <c r="BK91" s="107">
        <v>0</v>
      </c>
      <c r="BL91" s="107">
        <v>8228.57</v>
      </c>
      <c r="BM91" s="107">
        <v>8806.5499999999993</v>
      </c>
      <c r="BN91" s="107">
        <v>2883.49</v>
      </c>
      <c r="BO91" s="107">
        <v>26796.12</v>
      </c>
      <c r="BP91" s="107">
        <v>0</v>
      </c>
      <c r="BQ91" s="107">
        <v>3398.06</v>
      </c>
      <c r="BR91" s="107">
        <v>16108.92</v>
      </c>
      <c r="BS91" s="107">
        <v>6481.35</v>
      </c>
      <c r="BT91" s="107">
        <v>16714.939999999999</v>
      </c>
      <c r="BU91" s="107">
        <v>0</v>
      </c>
      <c r="BV91" s="107">
        <v>6380.96</v>
      </c>
      <c r="BW91" s="107">
        <v>0</v>
      </c>
      <c r="BX91" s="107">
        <v>5242.72</v>
      </c>
      <c r="BY91" s="107">
        <v>0</v>
      </c>
      <c r="BZ91" s="107">
        <v>0</v>
      </c>
      <c r="CA91" s="107">
        <v>18640.77</v>
      </c>
      <c r="CB91" s="107">
        <v>0</v>
      </c>
      <c r="CC91" s="107">
        <v>23770</v>
      </c>
      <c r="CD91" s="107">
        <v>0</v>
      </c>
      <c r="CE91" s="107">
        <v>0</v>
      </c>
      <c r="CF91" s="107">
        <v>1843.09</v>
      </c>
      <c r="CG91" s="107">
        <v>0</v>
      </c>
      <c r="CH91" s="107">
        <v>0</v>
      </c>
      <c r="CI91" s="107">
        <v>2700</v>
      </c>
      <c r="CJ91" s="107">
        <v>0</v>
      </c>
      <c r="CK91" s="107">
        <v>0</v>
      </c>
      <c r="CL91" s="107">
        <v>0</v>
      </c>
      <c r="CM91" s="107">
        <v>0</v>
      </c>
      <c r="CN91" s="107">
        <v>0</v>
      </c>
      <c r="CO91" s="107">
        <v>0</v>
      </c>
      <c r="CP91" s="107">
        <v>0</v>
      </c>
      <c r="CQ91" s="107">
        <v>4274.2700000000004</v>
      </c>
      <c r="CR91" s="107">
        <v>0</v>
      </c>
      <c r="CS91" s="107">
        <v>0</v>
      </c>
      <c r="CT91" s="107">
        <v>0</v>
      </c>
      <c r="CU91" s="107">
        <v>0</v>
      </c>
      <c r="CV91" s="107">
        <v>0</v>
      </c>
      <c r="CW91" s="107">
        <v>0</v>
      </c>
      <c r="CX91" s="107">
        <v>0</v>
      </c>
      <c r="CY91" s="107">
        <v>2180</v>
      </c>
      <c r="CZ91" s="107">
        <v>0</v>
      </c>
      <c r="DA91" s="107">
        <v>0</v>
      </c>
      <c r="DB91" s="107">
        <v>0</v>
      </c>
      <c r="DC91" s="107">
        <v>0</v>
      </c>
      <c r="DD91" s="107">
        <v>0</v>
      </c>
      <c r="DE91" s="107">
        <v>0</v>
      </c>
      <c r="DF91" s="107">
        <v>0</v>
      </c>
      <c r="DG91" s="107">
        <v>0</v>
      </c>
      <c r="DH91" s="107">
        <v>0</v>
      </c>
      <c r="DI91" s="107">
        <v>0</v>
      </c>
      <c r="DJ91" s="107">
        <v>0</v>
      </c>
      <c r="DK91" s="107">
        <v>0</v>
      </c>
      <c r="DL91" s="107">
        <v>0</v>
      </c>
      <c r="DM91" s="107">
        <v>0</v>
      </c>
      <c r="DN91" s="107">
        <v>0</v>
      </c>
      <c r="DO91" s="116">
        <v>0</v>
      </c>
      <c r="DP91" s="116">
        <v>0</v>
      </c>
      <c r="DQ91" s="116">
        <v>0</v>
      </c>
      <c r="DR91" s="116">
        <v>275</v>
      </c>
      <c r="DS91" s="116">
        <v>0</v>
      </c>
      <c r="DT91" s="116">
        <v>0</v>
      </c>
      <c r="DU91" s="116">
        <v>0</v>
      </c>
      <c r="DV91" s="116">
        <v>0</v>
      </c>
      <c r="DW91" s="116">
        <v>0</v>
      </c>
      <c r="DX91" s="100">
        <v>0</v>
      </c>
      <c r="DY91" s="100">
        <v>0</v>
      </c>
      <c r="EA91" s="100">
        <f t="shared" si="16"/>
        <v>0</v>
      </c>
      <c r="EB91" s="100">
        <f t="shared" si="17"/>
        <v>-194314.74</v>
      </c>
      <c r="EC91" s="100">
        <f t="shared" si="18"/>
        <v>388629.48</v>
      </c>
      <c r="ED91" s="100">
        <f t="shared" si="19"/>
        <v>0</v>
      </c>
      <c r="EE91" s="100">
        <f t="shared" si="20"/>
        <v>0</v>
      </c>
      <c r="EF91" s="100">
        <f t="shared" si="21"/>
        <v>0</v>
      </c>
      <c r="EG91" s="100">
        <f t="shared" si="22"/>
        <v>0</v>
      </c>
    </row>
    <row r="92" spans="1:137">
      <c r="A92" s="106" t="s">
        <v>147</v>
      </c>
      <c r="B92" s="107">
        <v>47500</v>
      </c>
      <c r="C92" s="107">
        <v>0</v>
      </c>
      <c r="D92" s="107">
        <v>0</v>
      </c>
      <c r="E92" s="107">
        <v>47500</v>
      </c>
      <c r="F92" s="107">
        <v>0</v>
      </c>
      <c r="G92" s="107">
        <v>0</v>
      </c>
      <c r="H92" s="107">
        <v>0</v>
      </c>
      <c r="I92" s="107">
        <v>0</v>
      </c>
      <c r="J92" s="107">
        <v>0</v>
      </c>
      <c r="K92" s="107">
        <v>0</v>
      </c>
      <c r="L92" s="107">
        <v>0</v>
      </c>
      <c r="M92" s="107">
        <v>0</v>
      </c>
      <c r="N92" s="107">
        <v>0</v>
      </c>
      <c r="O92" s="107">
        <v>0</v>
      </c>
      <c r="P92" s="107">
        <v>0</v>
      </c>
      <c r="Q92" s="107">
        <v>0</v>
      </c>
      <c r="R92" s="107">
        <v>0</v>
      </c>
      <c r="S92" s="107">
        <v>0</v>
      </c>
      <c r="T92" s="107">
        <v>0</v>
      </c>
      <c r="U92" s="107">
        <v>0</v>
      </c>
      <c r="V92" s="107">
        <v>0</v>
      </c>
      <c r="W92" s="107">
        <v>0</v>
      </c>
      <c r="X92" s="107">
        <v>0</v>
      </c>
      <c r="Y92" s="107">
        <v>0</v>
      </c>
      <c r="Z92" s="107">
        <v>0</v>
      </c>
      <c r="AA92" s="107">
        <v>0</v>
      </c>
      <c r="AB92" s="107">
        <v>0</v>
      </c>
      <c r="AC92" s="107">
        <v>0</v>
      </c>
      <c r="AD92" s="107">
        <v>0</v>
      </c>
      <c r="AE92" s="107">
        <v>0</v>
      </c>
      <c r="AF92" s="107">
        <v>0</v>
      </c>
      <c r="AG92" s="107">
        <v>0</v>
      </c>
      <c r="AH92" s="107">
        <v>0</v>
      </c>
      <c r="AI92" s="107">
        <v>0</v>
      </c>
      <c r="AJ92" s="107">
        <v>0</v>
      </c>
      <c r="AK92" s="107">
        <v>0</v>
      </c>
      <c r="AL92" s="107">
        <v>0</v>
      </c>
      <c r="AM92" s="107">
        <v>0</v>
      </c>
      <c r="AN92" s="107">
        <v>0</v>
      </c>
      <c r="AO92" s="107">
        <v>0</v>
      </c>
      <c r="AP92" s="107">
        <v>0</v>
      </c>
      <c r="AQ92" s="107">
        <v>0</v>
      </c>
      <c r="AR92" s="107">
        <v>0</v>
      </c>
      <c r="AS92" s="107">
        <v>0</v>
      </c>
      <c r="AT92" s="107">
        <v>0</v>
      </c>
      <c r="AU92" s="107">
        <v>0</v>
      </c>
      <c r="AV92" s="107">
        <v>0</v>
      </c>
      <c r="AW92" s="107">
        <v>0</v>
      </c>
      <c r="AX92" s="107">
        <v>0</v>
      </c>
      <c r="AY92" s="107">
        <v>0</v>
      </c>
      <c r="AZ92" s="107">
        <v>0</v>
      </c>
      <c r="BA92" s="107">
        <v>0</v>
      </c>
      <c r="BB92" s="107">
        <v>0</v>
      </c>
      <c r="BC92" s="107">
        <v>0</v>
      </c>
      <c r="BD92" s="107">
        <v>0</v>
      </c>
      <c r="BE92" s="107">
        <v>0</v>
      </c>
      <c r="BF92" s="107">
        <v>0</v>
      </c>
      <c r="BG92" s="107">
        <v>0</v>
      </c>
      <c r="BH92" s="107">
        <v>0</v>
      </c>
      <c r="BI92" s="107">
        <v>0</v>
      </c>
      <c r="BJ92" s="107">
        <v>0</v>
      </c>
      <c r="BK92" s="107">
        <v>0</v>
      </c>
      <c r="BL92" s="107">
        <v>0</v>
      </c>
      <c r="BM92" s="107">
        <v>0</v>
      </c>
      <c r="BN92" s="107">
        <v>0</v>
      </c>
      <c r="BO92" s="107">
        <v>0</v>
      </c>
      <c r="BP92" s="107">
        <v>0</v>
      </c>
      <c r="BQ92" s="107">
        <v>0</v>
      </c>
      <c r="BR92" s="107">
        <v>0</v>
      </c>
      <c r="BS92" s="107">
        <v>0</v>
      </c>
      <c r="BT92" s="107">
        <v>0</v>
      </c>
      <c r="BU92" s="107">
        <v>0</v>
      </c>
      <c r="BV92" s="107">
        <v>0</v>
      </c>
      <c r="BW92" s="107">
        <v>0</v>
      </c>
      <c r="BX92" s="107">
        <v>0</v>
      </c>
      <c r="BY92" s="107">
        <v>0</v>
      </c>
      <c r="BZ92" s="107">
        <v>0</v>
      </c>
      <c r="CA92" s="107">
        <v>0</v>
      </c>
      <c r="CB92" s="107">
        <v>0</v>
      </c>
      <c r="CC92" s="107">
        <v>0</v>
      </c>
      <c r="CD92" s="107">
        <v>0</v>
      </c>
      <c r="CE92" s="107">
        <v>0</v>
      </c>
      <c r="CF92" s="107">
        <v>0</v>
      </c>
      <c r="CG92" s="107">
        <v>0</v>
      </c>
      <c r="CH92" s="107">
        <v>0</v>
      </c>
      <c r="CI92" s="107">
        <v>0</v>
      </c>
      <c r="CJ92" s="107">
        <v>0</v>
      </c>
      <c r="CK92" s="107">
        <v>0</v>
      </c>
      <c r="CL92" s="107">
        <v>0</v>
      </c>
      <c r="CM92" s="107">
        <v>0</v>
      </c>
      <c r="CN92" s="107">
        <v>0</v>
      </c>
      <c r="CO92" s="107">
        <v>0</v>
      </c>
      <c r="CP92" s="107">
        <v>0</v>
      </c>
      <c r="CQ92" s="107">
        <v>0</v>
      </c>
      <c r="CR92" s="107">
        <v>0</v>
      </c>
      <c r="CS92" s="107">
        <v>0</v>
      </c>
      <c r="CT92" s="107">
        <v>0</v>
      </c>
      <c r="CU92" s="107">
        <v>0</v>
      </c>
      <c r="CV92" s="107">
        <v>0</v>
      </c>
      <c r="CW92" s="107">
        <v>0</v>
      </c>
      <c r="CX92" s="107">
        <v>0</v>
      </c>
      <c r="CY92" s="107">
        <v>0</v>
      </c>
      <c r="CZ92" s="107">
        <v>0</v>
      </c>
      <c r="DA92" s="107">
        <v>0</v>
      </c>
      <c r="DB92" s="107">
        <v>0</v>
      </c>
      <c r="DC92" s="107">
        <v>0</v>
      </c>
      <c r="DD92" s="107">
        <v>0</v>
      </c>
      <c r="DE92" s="107">
        <v>0</v>
      </c>
      <c r="DF92" s="107">
        <v>0</v>
      </c>
      <c r="DG92" s="107">
        <v>0</v>
      </c>
      <c r="DH92" s="107">
        <v>0</v>
      </c>
      <c r="DI92" s="107">
        <v>0</v>
      </c>
      <c r="DJ92" s="107">
        <v>0</v>
      </c>
      <c r="DK92" s="107">
        <v>0</v>
      </c>
      <c r="DL92" s="107">
        <v>0</v>
      </c>
      <c r="DM92" s="107">
        <v>0</v>
      </c>
      <c r="DN92" s="107">
        <v>0</v>
      </c>
      <c r="DO92" s="116">
        <v>0</v>
      </c>
      <c r="DP92" s="116">
        <v>0</v>
      </c>
      <c r="DQ92" s="116">
        <v>0</v>
      </c>
      <c r="DR92" s="116">
        <v>0</v>
      </c>
      <c r="DS92" s="116">
        <v>0</v>
      </c>
      <c r="DT92" s="116">
        <v>0</v>
      </c>
      <c r="DU92" s="116">
        <v>0</v>
      </c>
      <c r="DV92" s="116">
        <v>0</v>
      </c>
      <c r="DW92" s="116">
        <v>0</v>
      </c>
      <c r="DX92" s="100">
        <v>0</v>
      </c>
      <c r="DY92" s="100">
        <v>0</v>
      </c>
      <c r="EA92" s="100">
        <f t="shared" si="16"/>
        <v>0</v>
      </c>
      <c r="EB92" s="100">
        <f t="shared" si="17"/>
        <v>0</v>
      </c>
      <c r="EC92" s="100">
        <f t="shared" si="18"/>
        <v>0</v>
      </c>
      <c r="ED92" s="100">
        <f t="shared" si="19"/>
        <v>0</v>
      </c>
      <c r="EE92" s="100">
        <f t="shared" si="20"/>
        <v>0</v>
      </c>
      <c r="EF92" s="100">
        <f t="shared" si="21"/>
        <v>0</v>
      </c>
      <c r="EG92" s="100">
        <f t="shared" si="22"/>
        <v>0</v>
      </c>
    </row>
    <row r="93" spans="1:137">
      <c r="A93" s="106" t="s">
        <v>148</v>
      </c>
      <c r="B93" s="107">
        <v>23598.12</v>
      </c>
      <c r="C93" s="107">
        <v>0</v>
      </c>
      <c r="D93" s="107">
        <v>0</v>
      </c>
      <c r="E93" s="107">
        <v>0</v>
      </c>
      <c r="F93" s="107">
        <v>8259.17</v>
      </c>
      <c r="G93" s="107">
        <v>0</v>
      </c>
      <c r="H93" s="107">
        <v>0</v>
      </c>
      <c r="I93" s="107">
        <v>0</v>
      </c>
      <c r="J93" s="107">
        <v>0</v>
      </c>
      <c r="K93" s="107">
        <v>0</v>
      </c>
      <c r="L93" s="107">
        <v>0</v>
      </c>
      <c r="M93" s="107">
        <v>0</v>
      </c>
      <c r="N93" s="107">
        <v>0</v>
      </c>
      <c r="O93" s="107">
        <v>0</v>
      </c>
      <c r="P93" s="107">
        <v>0</v>
      </c>
      <c r="Q93" s="107">
        <v>0</v>
      </c>
      <c r="R93" s="107">
        <v>0</v>
      </c>
      <c r="S93" s="107">
        <v>0</v>
      </c>
      <c r="T93" s="107">
        <v>0</v>
      </c>
      <c r="U93" s="107">
        <v>0</v>
      </c>
      <c r="V93" s="107">
        <v>0</v>
      </c>
      <c r="W93" s="107">
        <v>0</v>
      </c>
      <c r="X93" s="107">
        <v>0</v>
      </c>
      <c r="Y93" s="107">
        <v>0</v>
      </c>
      <c r="Z93" s="107">
        <v>0</v>
      </c>
      <c r="AA93" s="107">
        <v>0</v>
      </c>
      <c r="AB93" s="107">
        <v>0</v>
      </c>
      <c r="AC93" s="107">
        <v>0</v>
      </c>
      <c r="AD93" s="107">
        <v>0</v>
      </c>
      <c r="AE93" s="107">
        <v>0</v>
      </c>
      <c r="AF93" s="107">
        <v>15338.95</v>
      </c>
      <c r="AG93" s="107">
        <v>0</v>
      </c>
      <c r="AH93" s="107">
        <v>0</v>
      </c>
      <c r="AI93" s="107">
        <v>0</v>
      </c>
      <c r="AJ93" s="107">
        <v>0</v>
      </c>
      <c r="AK93" s="107">
        <v>0</v>
      </c>
      <c r="AL93" s="107">
        <v>0</v>
      </c>
      <c r="AM93" s="107">
        <v>0</v>
      </c>
      <c r="AN93" s="107">
        <v>0</v>
      </c>
      <c r="AO93" s="107">
        <v>0</v>
      </c>
      <c r="AP93" s="107">
        <v>0</v>
      </c>
      <c r="AQ93" s="107">
        <v>0</v>
      </c>
      <c r="AR93" s="107">
        <v>0</v>
      </c>
      <c r="AS93" s="107">
        <v>0</v>
      </c>
      <c r="AT93" s="107">
        <v>0</v>
      </c>
      <c r="AU93" s="107">
        <v>0</v>
      </c>
      <c r="AV93" s="107">
        <v>0</v>
      </c>
      <c r="AW93" s="107">
        <v>0</v>
      </c>
      <c r="AX93" s="107">
        <v>0</v>
      </c>
      <c r="AY93" s="107">
        <v>0</v>
      </c>
      <c r="AZ93" s="107">
        <v>0</v>
      </c>
      <c r="BA93" s="107">
        <v>0</v>
      </c>
      <c r="BB93" s="107">
        <v>0</v>
      </c>
      <c r="BC93" s="107">
        <v>0</v>
      </c>
      <c r="BD93" s="107">
        <v>0</v>
      </c>
      <c r="BE93" s="107">
        <v>0</v>
      </c>
      <c r="BF93" s="107">
        <v>0</v>
      </c>
      <c r="BG93" s="107">
        <v>15338.95</v>
      </c>
      <c r="BH93" s="107">
        <v>0</v>
      </c>
      <c r="BI93" s="107">
        <v>0</v>
      </c>
      <c r="BJ93" s="107">
        <v>0</v>
      </c>
      <c r="BK93" s="107">
        <v>0</v>
      </c>
      <c r="BL93" s="107">
        <v>0</v>
      </c>
      <c r="BM93" s="107">
        <v>0</v>
      </c>
      <c r="BN93" s="107">
        <v>0</v>
      </c>
      <c r="BO93" s="107">
        <v>0</v>
      </c>
      <c r="BP93" s="107">
        <v>0</v>
      </c>
      <c r="BQ93" s="107">
        <v>0</v>
      </c>
      <c r="BR93" s="107">
        <v>4240</v>
      </c>
      <c r="BS93" s="107">
        <v>283.02</v>
      </c>
      <c r="BT93" s="107">
        <v>0</v>
      </c>
      <c r="BU93" s="107">
        <v>0</v>
      </c>
      <c r="BV93" s="107">
        <v>0</v>
      </c>
      <c r="BW93" s="107">
        <v>0</v>
      </c>
      <c r="BX93" s="107">
        <v>73</v>
      </c>
      <c r="BY93" s="107">
        <v>1400</v>
      </c>
      <c r="BZ93" s="107">
        <v>3365</v>
      </c>
      <c r="CA93" s="107">
        <v>0</v>
      </c>
      <c r="CB93" s="107">
        <v>0</v>
      </c>
      <c r="CC93" s="107">
        <v>4137.93</v>
      </c>
      <c r="CD93" s="107">
        <v>0</v>
      </c>
      <c r="CE93" s="107">
        <v>0</v>
      </c>
      <c r="CF93" s="107">
        <v>0</v>
      </c>
      <c r="CG93" s="107">
        <v>0</v>
      </c>
      <c r="CH93" s="107">
        <v>0</v>
      </c>
      <c r="CI93" s="107">
        <v>0</v>
      </c>
      <c r="CJ93" s="107">
        <v>0</v>
      </c>
      <c r="CK93" s="107">
        <v>0</v>
      </c>
      <c r="CL93" s="107">
        <v>0</v>
      </c>
      <c r="CM93" s="107">
        <v>0</v>
      </c>
      <c r="CN93" s="107">
        <v>0</v>
      </c>
      <c r="CO93" s="107">
        <v>0</v>
      </c>
      <c r="CP93" s="107">
        <v>0</v>
      </c>
      <c r="CQ93" s="107">
        <v>0</v>
      </c>
      <c r="CR93" s="107">
        <v>0</v>
      </c>
      <c r="CS93" s="107">
        <v>0</v>
      </c>
      <c r="CT93" s="107">
        <v>0</v>
      </c>
      <c r="CU93" s="107">
        <v>0</v>
      </c>
      <c r="CV93" s="107">
        <v>0</v>
      </c>
      <c r="CW93" s="107">
        <v>0</v>
      </c>
      <c r="CX93" s="107">
        <v>0</v>
      </c>
      <c r="CY93" s="107">
        <v>0</v>
      </c>
      <c r="CZ93" s="107">
        <v>1200</v>
      </c>
      <c r="DA93" s="107">
        <v>0</v>
      </c>
      <c r="DB93" s="107">
        <v>0</v>
      </c>
      <c r="DC93" s="107">
        <v>0</v>
      </c>
      <c r="DD93" s="107">
        <v>0</v>
      </c>
      <c r="DE93" s="107">
        <v>0</v>
      </c>
      <c r="DF93" s="107">
        <v>0</v>
      </c>
      <c r="DG93" s="107">
        <v>0</v>
      </c>
      <c r="DH93" s="107">
        <v>0</v>
      </c>
      <c r="DI93" s="107">
        <v>0</v>
      </c>
      <c r="DJ93" s="107">
        <v>0</v>
      </c>
      <c r="DK93" s="107">
        <v>0</v>
      </c>
      <c r="DL93" s="107">
        <v>0</v>
      </c>
      <c r="DM93" s="107">
        <v>0</v>
      </c>
      <c r="DN93" s="107">
        <v>0</v>
      </c>
      <c r="DO93" s="116">
        <v>0</v>
      </c>
      <c r="DP93" s="116">
        <v>0</v>
      </c>
      <c r="DQ93" s="116">
        <v>0</v>
      </c>
      <c r="DR93" s="116">
        <v>0</v>
      </c>
      <c r="DS93" s="116">
        <v>0</v>
      </c>
      <c r="DT93" s="116">
        <v>0</v>
      </c>
      <c r="DU93" s="116">
        <v>640</v>
      </c>
      <c r="DV93" s="116">
        <v>0</v>
      </c>
      <c r="DW93" s="116">
        <v>0</v>
      </c>
      <c r="DX93" s="100">
        <v>0</v>
      </c>
      <c r="DY93" s="100">
        <v>0</v>
      </c>
      <c r="EA93" s="100">
        <f t="shared" si="16"/>
        <v>0</v>
      </c>
      <c r="EB93" s="100">
        <f t="shared" si="17"/>
        <v>-15338.95</v>
      </c>
      <c r="EC93" s="100">
        <f t="shared" si="18"/>
        <v>30677.9</v>
      </c>
      <c r="ED93" s="100">
        <f t="shared" si="19"/>
        <v>0</v>
      </c>
      <c r="EE93" s="100">
        <f t="shared" si="20"/>
        <v>0</v>
      </c>
      <c r="EF93" s="100">
        <f t="shared" si="21"/>
        <v>0</v>
      </c>
      <c r="EG93" s="100">
        <f t="shared" si="22"/>
        <v>0</v>
      </c>
    </row>
    <row r="94" spans="1:137">
      <c r="A94" s="106" t="s">
        <v>149</v>
      </c>
      <c r="B94" s="107">
        <v>28000</v>
      </c>
      <c r="C94" s="107">
        <v>0</v>
      </c>
      <c r="D94" s="107">
        <v>0</v>
      </c>
      <c r="E94" s="107">
        <v>0</v>
      </c>
      <c r="F94" s="107">
        <v>0</v>
      </c>
      <c r="G94" s="107">
        <v>0</v>
      </c>
      <c r="H94" s="107">
        <v>0</v>
      </c>
      <c r="I94" s="107">
        <v>0</v>
      </c>
      <c r="J94" s="107">
        <v>0</v>
      </c>
      <c r="K94" s="107">
        <v>0</v>
      </c>
      <c r="L94" s="107">
        <v>0</v>
      </c>
      <c r="M94" s="107">
        <v>0</v>
      </c>
      <c r="N94" s="107">
        <v>0</v>
      </c>
      <c r="O94" s="107">
        <v>0</v>
      </c>
      <c r="P94" s="107">
        <v>0</v>
      </c>
      <c r="Q94" s="107">
        <v>0</v>
      </c>
      <c r="R94" s="107">
        <v>0</v>
      </c>
      <c r="S94" s="107">
        <v>0</v>
      </c>
      <c r="T94" s="107">
        <v>0</v>
      </c>
      <c r="U94" s="107">
        <v>0</v>
      </c>
      <c r="V94" s="107">
        <v>0</v>
      </c>
      <c r="W94" s="107">
        <v>0</v>
      </c>
      <c r="X94" s="107">
        <v>0</v>
      </c>
      <c r="Y94" s="107">
        <v>0</v>
      </c>
      <c r="Z94" s="107">
        <v>0</v>
      </c>
      <c r="AA94" s="107">
        <v>0</v>
      </c>
      <c r="AB94" s="107">
        <v>0</v>
      </c>
      <c r="AC94" s="107">
        <v>0</v>
      </c>
      <c r="AD94" s="107">
        <v>8000</v>
      </c>
      <c r="AE94" s="107">
        <v>0</v>
      </c>
      <c r="AF94" s="107">
        <v>20000</v>
      </c>
      <c r="AG94" s="107">
        <v>0</v>
      </c>
      <c r="AH94" s="107">
        <v>0</v>
      </c>
      <c r="AI94" s="107">
        <v>0</v>
      </c>
      <c r="AJ94" s="107">
        <v>0</v>
      </c>
      <c r="AK94" s="107">
        <v>0</v>
      </c>
      <c r="AL94" s="107">
        <v>0</v>
      </c>
      <c r="AM94" s="107">
        <v>0</v>
      </c>
      <c r="AN94" s="107">
        <v>0</v>
      </c>
      <c r="AO94" s="107">
        <v>0</v>
      </c>
      <c r="AP94" s="107">
        <v>0</v>
      </c>
      <c r="AQ94" s="107">
        <v>0</v>
      </c>
      <c r="AR94" s="107">
        <v>0</v>
      </c>
      <c r="AS94" s="107">
        <v>0</v>
      </c>
      <c r="AT94" s="107">
        <v>0</v>
      </c>
      <c r="AU94" s="107">
        <v>0</v>
      </c>
      <c r="AV94" s="107">
        <v>0</v>
      </c>
      <c r="AW94" s="107">
        <v>0</v>
      </c>
      <c r="AX94" s="107">
        <v>0</v>
      </c>
      <c r="AY94" s="107">
        <v>0</v>
      </c>
      <c r="AZ94" s="107">
        <v>0</v>
      </c>
      <c r="BA94" s="107">
        <v>0</v>
      </c>
      <c r="BB94" s="107">
        <v>0</v>
      </c>
      <c r="BC94" s="107">
        <v>0</v>
      </c>
      <c r="BD94" s="107">
        <v>0</v>
      </c>
      <c r="BE94" s="107">
        <v>0</v>
      </c>
      <c r="BF94" s="107">
        <v>0</v>
      </c>
      <c r="BG94" s="107">
        <v>20000</v>
      </c>
      <c r="BH94" s="107">
        <v>0</v>
      </c>
      <c r="BI94" s="107">
        <v>0</v>
      </c>
      <c r="BJ94" s="107">
        <v>0</v>
      </c>
      <c r="BK94" s="107">
        <v>0</v>
      </c>
      <c r="BL94" s="107">
        <v>0</v>
      </c>
      <c r="BM94" s="107">
        <v>0</v>
      </c>
      <c r="BN94" s="107">
        <v>0</v>
      </c>
      <c r="BO94" s="107">
        <v>0</v>
      </c>
      <c r="BP94" s="107">
        <v>0</v>
      </c>
      <c r="BQ94" s="107">
        <v>0</v>
      </c>
      <c r="BR94" s="107">
        <v>0</v>
      </c>
      <c r="BS94" s="107">
        <v>0</v>
      </c>
      <c r="BT94" s="107">
        <v>0</v>
      </c>
      <c r="BU94" s="107">
        <v>0</v>
      </c>
      <c r="BV94" s="107">
        <v>0</v>
      </c>
      <c r="BW94" s="107">
        <v>0</v>
      </c>
      <c r="BX94" s="107">
        <v>0</v>
      </c>
      <c r="BY94" s="107">
        <v>0</v>
      </c>
      <c r="BZ94" s="107">
        <v>0</v>
      </c>
      <c r="CA94" s="107">
        <v>0</v>
      </c>
      <c r="CB94" s="107">
        <v>0</v>
      </c>
      <c r="CC94" s="107">
        <v>0</v>
      </c>
      <c r="CD94" s="107">
        <v>0</v>
      </c>
      <c r="CE94" s="107">
        <v>0</v>
      </c>
      <c r="CF94" s="107">
        <v>0</v>
      </c>
      <c r="CG94" s="107">
        <v>0</v>
      </c>
      <c r="CH94" s="107">
        <v>0</v>
      </c>
      <c r="CI94" s="107">
        <v>0</v>
      </c>
      <c r="CJ94" s="107">
        <v>0</v>
      </c>
      <c r="CK94" s="107">
        <v>0</v>
      </c>
      <c r="CL94" s="107">
        <v>0</v>
      </c>
      <c r="CM94" s="107">
        <v>0</v>
      </c>
      <c r="CN94" s="107">
        <v>0</v>
      </c>
      <c r="CO94" s="107">
        <v>0</v>
      </c>
      <c r="CP94" s="107">
        <v>0</v>
      </c>
      <c r="CQ94" s="107">
        <v>0</v>
      </c>
      <c r="CR94" s="107">
        <v>0</v>
      </c>
      <c r="CS94" s="107">
        <v>0</v>
      </c>
      <c r="CT94" s="107">
        <v>0</v>
      </c>
      <c r="CU94" s="107">
        <v>0</v>
      </c>
      <c r="CV94" s="107">
        <v>0</v>
      </c>
      <c r="CW94" s="107">
        <v>0</v>
      </c>
      <c r="CX94" s="107">
        <v>0</v>
      </c>
      <c r="CY94" s="107">
        <v>0</v>
      </c>
      <c r="CZ94" s="107">
        <v>0</v>
      </c>
      <c r="DA94" s="107">
        <v>0</v>
      </c>
      <c r="DB94" s="107">
        <v>0</v>
      </c>
      <c r="DC94" s="107">
        <v>10000</v>
      </c>
      <c r="DD94" s="107">
        <v>0</v>
      </c>
      <c r="DE94" s="107">
        <v>5000</v>
      </c>
      <c r="DF94" s="107">
        <v>0</v>
      </c>
      <c r="DG94" s="107">
        <v>0</v>
      </c>
      <c r="DH94" s="107">
        <v>0</v>
      </c>
      <c r="DI94" s="107">
        <v>0</v>
      </c>
      <c r="DJ94" s="107">
        <v>0</v>
      </c>
      <c r="DK94" s="107">
        <v>0</v>
      </c>
      <c r="DL94" s="107">
        <v>0</v>
      </c>
      <c r="DM94" s="107">
        <v>0</v>
      </c>
      <c r="DN94" s="107">
        <v>0</v>
      </c>
      <c r="DO94" s="116">
        <v>5000</v>
      </c>
      <c r="DP94" s="116">
        <v>0</v>
      </c>
      <c r="DQ94" s="116">
        <v>0</v>
      </c>
      <c r="DR94" s="116">
        <v>0</v>
      </c>
      <c r="DS94" s="116">
        <v>0</v>
      </c>
      <c r="DT94" s="116">
        <v>0</v>
      </c>
      <c r="DU94" s="116">
        <v>0</v>
      </c>
      <c r="DV94" s="116">
        <v>0</v>
      </c>
      <c r="DW94" s="116">
        <v>0</v>
      </c>
      <c r="DX94" s="100">
        <v>0</v>
      </c>
      <c r="DY94" s="100">
        <v>0</v>
      </c>
      <c r="EA94" s="100">
        <f t="shared" si="16"/>
        <v>0</v>
      </c>
      <c r="EB94" s="100">
        <f t="shared" si="17"/>
        <v>-20000</v>
      </c>
      <c r="EC94" s="100">
        <f t="shared" si="18"/>
        <v>40000</v>
      </c>
      <c r="ED94" s="100">
        <f t="shared" si="19"/>
        <v>0</v>
      </c>
      <c r="EE94" s="100">
        <f t="shared" si="20"/>
        <v>0</v>
      </c>
      <c r="EF94" s="100">
        <f t="shared" si="21"/>
        <v>0</v>
      </c>
      <c r="EG94" s="100">
        <f t="shared" si="22"/>
        <v>0</v>
      </c>
    </row>
    <row r="95" spans="1:137">
      <c r="A95" s="106" t="s">
        <v>150</v>
      </c>
      <c r="B95" s="107">
        <v>143400.62</v>
      </c>
      <c r="C95" s="107">
        <v>0</v>
      </c>
      <c r="D95" s="107">
        <v>0</v>
      </c>
      <c r="E95" s="107">
        <v>1891.19</v>
      </c>
      <c r="F95" s="107">
        <v>0</v>
      </c>
      <c r="G95" s="107">
        <v>0</v>
      </c>
      <c r="H95" s="107">
        <v>0</v>
      </c>
      <c r="I95" s="107">
        <v>0</v>
      </c>
      <c r="J95" s="107">
        <v>0</v>
      </c>
      <c r="K95" s="107">
        <v>0</v>
      </c>
      <c r="L95" s="107">
        <v>94339.62</v>
      </c>
      <c r="M95" s="107">
        <v>0</v>
      </c>
      <c r="N95" s="107">
        <v>0</v>
      </c>
      <c r="O95" s="107">
        <v>0</v>
      </c>
      <c r="P95" s="107">
        <v>0</v>
      </c>
      <c r="Q95" s="107">
        <v>0</v>
      </c>
      <c r="R95" s="107">
        <v>0</v>
      </c>
      <c r="S95" s="107">
        <v>0</v>
      </c>
      <c r="T95" s="107">
        <v>0</v>
      </c>
      <c r="U95" s="107">
        <v>0</v>
      </c>
      <c r="V95" s="107">
        <v>0</v>
      </c>
      <c r="W95" s="107">
        <v>0</v>
      </c>
      <c r="X95" s="107">
        <v>0</v>
      </c>
      <c r="Y95" s="107">
        <v>0</v>
      </c>
      <c r="Z95" s="107">
        <v>0</v>
      </c>
      <c r="AA95" s="107">
        <v>0</v>
      </c>
      <c r="AB95" s="107">
        <v>47169.81</v>
      </c>
      <c r="AC95" s="107">
        <v>0</v>
      </c>
      <c r="AD95" s="107">
        <v>0</v>
      </c>
      <c r="AE95" s="107">
        <v>0</v>
      </c>
      <c r="AF95" s="107">
        <v>0</v>
      </c>
      <c r="AG95" s="107">
        <v>0</v>
      </c>
      <c r="AH95" s="107">
        <v>0</v>
      </c>
      <c r="AI95" s="107">
        <v>0</v>
      </c>
      <c r="AJ95" s="107">
        <v>0</v>
      </c>
      <c r="AK95" s="107">
        <v>0</v>
      </c>
      <c r="AL95" s="107">
        <v>0</v>
      </c>
      <c r="AM95" s="107">
        <v>0</v>
      </c>
      <c r="AN95" s="107">
        <v>0</v>
      </c>
      <c r="AO95" s="107">
        <v>0</v>
      </c>
      <c r="AP95" s="107">
        <v>0</v>
      </c>
      <c r="AQ95" s="107">
        <v>0</v>
      </c>
      <c r="AR95" s="107">
        <v>0</v>
      </c>
      <c r="AS95" s="107">
        <v>0</v>
      </c>
      <c r="AT95" s="107">
        <v>0</v>
      </c>
      <c r="AU95" s="107">
        <v>0</v>
      </c>
      <c r="AV95" s="107">
        <v>0</v>
      </c>
      <c r="AW95" s="107">
        <v>47169.81</v>
      </c>
      <c r="AX95" s="107">
        <v>0</v>
      </c>
      <c r="AY95" s="107">
        <v>0</v>
      </c>
      <c r="AZ95" s="107">
        <v>0</v>
      </c>
      <c r="BA95" s="107">
        <v>0</v>
      </c>
      <c r="BB95" s="107">
        <v>0</v>
      </c>
      <c r="BC95" s="107">
        <v>0</v>
      </c>
      <c r="BD95" s="107">
        <v>0</v>
      </c>
      <c r="BE95" s="107">
        <v>0</v>
      </c>
      <c r="BF95" s="107">
        <v>0</v>
      </c>
      <c r="BG95" s="107">
        <v>0</v>
      </c>
      <c r="BH95" s="107">
        <v>0</v>
      </c>
      <c r="BI95" s="107">
        <v>0</v>
      </c>
      <c r="BJ95" s="107">
        <v>0</v>
      </c>
      <c r="BK95" s="107">
        <v>0</v>
      </c>
      <c r="BL95" s="107">
        <v>0</v>
      </c>
      <c r="BM95" s="107">
        <v>0</v>
      </c>
      <c r="BN95" s="107">
        <v>0</v>
      </c>
      <c r="BO95" s="107">
        <v>0</v>
      </c>
      <c r="BP95" s="107">
        <v>0</v>
      </c>
      <c r="BQ95" s="107">
        <v>0</v>
      </c>
      <c r="BR95" s="107">
        <v>0</v>
      </c>
      <c r="BS95" s="107">
        <v>0</v>
      </c>
      <c r="BT95" s="107">
        <v>0</v>
      </c>
      <c r="BU95" s="107">
        <v>0</v>
      </c>
      <c r="BV95" s="107">
        <v>0</v>
      </c>
      <c r="BW95" s="107">
        <v>0</v>
      </c>
      <c r="BX95" s="107">
        <v>0</v>
      </c>
      <c r="BY95" s="107">
        <v>0</v>
      </c>
      <c r="BZ95" s="107">
        <v>0</v>
      </c>
      <c r="CA95" s="107">
        <v>0</v>
      </c>
      <c r="CB95" s="107">
        <v>0</v>
      </c>
      <c r="CC95" s="107">
        <v>0</v>
      </c>
      <c r="CD95" s="107">
        <v>0</v>
      </c>
      <c r="CE95" s="107">
        <v>0</v>
      </c>
      <c r="CF95" s="107">
        <v>0</v>
      </c>
      <c r="CG95" s="107">
        <v>0</v>
      </c>
      <c r="CH95" s="107">
        <v>0</v>
      </c>
      <c r="CI95" s="107">
        <v>0</v>
      </c>
      <c r="CJ95" s="107">
        <v>0</v>
      </c>
      <c r="CK95" s="107">
        <v>0</v>
      </c>
      <c r="CL95" s="107">
        <v>0</v>
      </c>
      <c r="CM95" s="107">
        <v>0</v>
      </c>
      <c r="CN95" s="107">
        <v>0</v>
      </c>
      <c r="CO95" s="107">
        <v>0</v>
      </c>
      <c r="CP95" s="107">
        <v>0</v>
      </c>
      <c r="CQ95" s="107">
        <v>0</v>
      </c>
      <c r="CR95" s="107">
        <v>0</v>
      </c>
      <c r="CS95" s="107">
        <v>0</v>
      </c>
      <c r="CT95" s="107">
        <v>0</v>
      </c>
      <c r="CU95" s="107">
        <v>0</v>
      </c>
      <c r="CV95" s="107">
        <v>0</v>
      </c>
      <c r="CW95" s="107">
        <v>0</v>
      </c>
      <c r="CX95" s="107">
        <v>0</v>
      </c>
      <c r="CY95" s="107">
        <v>0</v>
      </c>
      <c r="CZ95" s="107">
        <v>0</v>
      </c>
      <c r="DA95" s="107">
        <v>0</v>
      </c>
      <c r="DB95" s="107">
        <v>0</v>
      </c>
      <c r="DC95" s="107">
        <v>0</v>
      </c>
      <c r="DD95" s="107">
        <v>0</v>
      </c>
      <c r="DE95" s="107">
        <v>0</v>
      </c>
      <c r="DF95" s="107">
        <v>0</v>
      </c>
      <c r="DG95" s="107">
        <v>0</v>
      </c>
      <c r="DH95" s="107">
        <v>0</v>
      </c>
      <c r="DI95" s="107">
        <v>0</v>
      </c>
      <c r="DJ95" s="107">
        <v>0</v>
      </c>
      <c r="DK95" s="107">
        <v>0</v>
      </c>
      <c r="DL95" s="107">
        <v>0</v>
      </c>
      <c r="DM95" s="107">
        <v>0</v>
      </c>
      <c r="DN95" s="107">
        <v>0</v>
      </c>
      <c r="DO95" s="116">
        <v>0</v>
      </c>
      <c r="DP95" s="116">
        <v>0</v>
      </c>
      <c r="DQ95" s="116">
        <v>0</v>
      </c>
      <c r="DR95" s="116">
        <v>0</v>
      </c>
      <c r="DS95" s="116">
        <v>0</v>
      </c>
      <c r="DT95" s="116">
        <v>0</v>
      </c>
      <c r="DU95" s="116">
        <v>0</v>
      </c>
      <c r="DV95" s="116">
        <v>0</v>
      </c>
      <c r="DW95" s="116">
        <v>0</v>
      </c>
      <c r="DX95" s="100">
        <v>0</v>
      </c>
      <c r="DY95" s="100">
        <v>0</v>
      </c>
      <c r="EA95" s="100">
        <f t="shared" si="16"/>
        <v>0</v>
      </c>
      <c r="EB95" s="100">
        <f t="shared" si="17"/>
        <v>0</v>
      </c>
      <c r="EC95" s="100">
        <f t="shared" si="18"/>
        <v>0</v>
      </c>
      <c r="ED95" s="100">
        <f t="shared" si="19"/>
        <v>0</v>
      </c>
      <c r="EE95" s="100">
        <f t="shared" si="20"/>
        <v>47169.81</v>
      </c>
      <c r="EF95" s="100">
        <f t="shared" si="21"/>
        <v>0</v>
      </c>
      <c r="EG95" s="100">
        <f t="shared" si="22"/>
        <v>47169.81</v>
      </c>
    </row>
    <row r="96" spans="1:137">
      <c r="A96" s="106" t="s">
        <v>151</v>
      </c>
      <c r="B96" s="107">
        <v>0</v>
      </c>
      <c r="C96" s="107">
        <v>0</v>
      </c>
      <c r="D96" s="107">
        <v>0</v>
      </c>
      <c r="E96" s="107">
        <v>0</v>
      </c>
      <c r="F96" s="107">
        <v>0</v>
      </c>
      <c r="G96" s="107">
        <v>0</v>
      </c>
      <c r="H96" s="107">
        <v>0</v>
      </c>
      <c r="I96" s="107">
        <v>0</v>
      </c>
      <c r="J96" s="107">
        <v>0</v>
      </c>
      <c r="K96" s="107">
        <v>0</v>
      </c>
      <c r="L96" s="107">
        <v>0</v>
      </c>
      <c r="M96" s="107">
        <v>0</v>
      </c>
      <c r="N96" s="107">
        <v>0</v>
      </c>
      <c r="O96" s="107">
        <v>0</v>
      </c>
      <c r="P96" s="107">
        <v>0</v>
      </c>
      <c r="Q96" s="107">
        <v>0</v>
      </c>
      <c r="R96" s="107">
        <v>0</v>
      </c>
      <c r="S96" s="107">
        <v>0</v>
      </c>
      <c r="T96" s="107">
        <v>0</v>
      </c>
      <c r="U96" s="107">
        <v>0</v>
      </c>
      <c r="V96" s="107">
        <v>0</v>
      </c>
      <c r="W96" s="107">
        <v>0</v>
      </c>
      <c r="X96" s="107">
        <v>0</v>
      </c>
      <c r="Y96" s="107">
        <v>0</v>
      </c>
      <c r="Z96" s="107">
        <v>0</v>
      </c>
      <c r="AA96" s="107">
        <v>0</v>
      </c>
      <c r="AB96" s="107">
        <v>0</v>
      </c>
      <c r="AC96" s="107">
        <v>0</v>
      </c>
      <c r="AD96" s="107">
        <v>0</v>
      </c>
      <c r="AE96" s="107">
        <v>0</v>
      </c>
      <c r="AF96" s="107">
        <v>0</v>
      </c>
      <c r="AG96" s="107">
        <v>0</v>
      </c>
      <c r="AH96" s="107">
        <v>0</v>
      </c>
      <c r="AI96" s="107">
        <v>0</v>
      </c>
      <c r="AJ96" s="107">
        <v>0</v>
      </c>
      <c r="AK96" s="107">
        <v>0</v>
      </c>
      <c r="AL96" s="107">
        <v>0</v>
      </c>
      <c r="AM96" s="107">
        <v>0</v>
      </c>
      <c r="AN96" s="107">
        <v>0</v>
      </c>
      <c r="AO96" s="107">
        <v>0</v>
      </c>
      <c r="AP96" s="107">
        <v>0</v>
      </c>
      <c r="AQ96" s="107">
        <v>0</v>
      </c>
      <c r="AR96" s="107">
        <v>0</v>
      </c>
      <c r="AS96" s="107">
        <v>0</v>
      </c>
      <c r="AT96" s="107">
        <v>0</v>
      </c>
      <c r="AU96" s="107">
        <v>0</v>
      </c>
      <c r="AV96" s="107">
        <v>0</v>
      </c>
      <c r="AW96" s="107">
        <v>0</v>
      </c>
      <c r="AX96" s="107">
        <v>0</v>
      </c>
      <c r="AY96" s="107">
        <v>0</v>
      </c>
      <c r="AZ96" s="107">
        <v>0</v>
      </c>
      <c r="BA96" s="107">
        <v>0</v>
      </c>
      <c r="BB96" s="107">
        <v>0</v>
      </c>
      <c r="BC96" s="107">
        <v>0</v>
      </c>
      <c r="BD96" s="107">
        <v>0</v>
      </c>
      <c r="BE96" s="107">
        <v>0</v>
      </c>
      <c r="BF96" s="107">
        <v>0</v>
      </c>
      <c r="BG96" s="107">
        <v>0</v>
      </c>
      <c r="BH96" s="107">
        <v>0</v>
      </c>
      <c r="BI96" s="107">
        <v>0</v>
      </c>
      <c r="BJ96" s="107">
        <v>0</v>
      </c>
      <c r="BK96" s="107">
        <v>0</v>
      </c>
      <c r="BL96" s="107">
        <v>0</v>
      </c>
      <c r="BM96" s="107">
        <v>0</v>
      </c>
      <c r="BN96" s="107">
        <v>0</v>
      </c>
      <c r="BO96" s="107">
        <v>0</v>
      </c>
      <c r="BP96" s="107">
        <v>0</v>
      </c>
      <c r="BQ96" s="107">
        <v>0</v>
      </c>
      <c r="BR96" s="107">
        <v>0</v>
      </c>
      <c r="BS96" s="107">
        <v>0</v>
      </c>
      <c r="BT96" s="107">
        <v>0</v>
      </c>
      <c r="BU96" s="107">
        <v>0</v>
      </c>
      <c r="BV96" s="107">
        <v>0</v>
      </c>
      <c r="BW96" s="107">
        <v>0</v>
      </c>
      <c r="BX96" s="107">
        <v>0</v>
      </c>
      <c r="BY96" s="107">
        <v>0</v>
      </c>
      <c r="BZ96" s="107">
        <v>0</v>
      </c>
      <c r="CA96" s="107">
        <v>0</v>
      </c>
      <c r="CB96" s="107">
        <v>0</v>
      </c>
      <c r="CC96" s="107">
        <v>0</v>
      </c>
      <c r="CD96" s="107">
        <v>0</v>
      </c>
      <c r="CE96" s="107">
        <v>0</v>
      </c>
      <c r="CF96" s="107">
        <v>0</v>
      </c>
      <c r="CG96" s="107">
        <v>0</v>
      </c>
      <c r="CH96" s="107">
        <v>0</v>
      </c>
      <c r="CI96" s="107">
        <v>0</v>
      </c>
      <c r="CJ96" s="107">
        <v>0</v>
      </c>
      <c r="CK96" s="107">
        <v>0</v>
      </c>
      <c r="CL96" s="107">
        <v>0</v>
      </c>
      <c r="CM96" s="107">
        <v>0</v>
      </c>
      <c r="CN96" s="107">
        <v>0</v>
      </c>
      <c r="CO96" s="107">
        <v>0</v>
      </c>
      <c r="CP96" s="107">
        <v>0</v>
      </c>
      <c r="CQ96" s="107">
        <v>0</v>
      </c>
      <c r="CR96" s="107">
        <v>0</v>
      </c>
      <c r="CS96" s="107">
        <v>0</v>
      </c>
      <c r="CT96" s="107">
        <v>0</v>
      </c>
      <c r="CU96" s="107">
        <v>0</v>
      </c>
      <c r="CV96" s="107">
        <v>0</v>
      </c>
      <c r="CW96" s="107">
        <v>0</v>
      </c>
      <c r="CX96" s="107">
        <v>0</v>
      </c>
      <c r="CY96" s="107">
        <v>0</v>
      </c>
      <c r="CZ96" s="107">
        <v>0</v>
      </c>
      <c r="DA96" s="107">
        <v>0</v>
      </c>
      <c r="DB96" s="107">
        <v>0</v>
      </c>
      <c r="DC96" s="107">
        <v>0</v>
      </c>
      <c r="DD96" s="107">
        <v>0</v>
      </c>
      <c r="DE96" s="107">
        <v>0</v>
      </c>
      <c r="DF96" s="107">
        <v>0</v>
      </c>
      <c r="DG96" s="107">
        <v>0</v>
      </c>
      <c r="DH96" s="107">
        <v>0</v>
      </c>
      <c r="DI96" s="107">
        <v>0</v>
      </c>
      <c r="DJ96" s="107">
        <v>0</v>
      </c>
      <c r="DK96" s="107">
        <v>0</v>
      </c>
      <c r="DL96" s="107">
        <v>0</v>
      </c>
      <c r="DM96" s="107">
        <v>0</v>
      </c>
      <c r="DN96" s="107">
        <v>0</v>
      </c>
      <c r="DO96" s="116">
        <v>0</v>
      </c>
      <c r="DP96" s="116">
        <v>0</v>
      </c>
      <c r="DQ96" s="116">
        <v>0</v>
      </c>
      <c r="DR96" s="116">
        <v>0</v>
      </c>
      <c r="DS96" s="116">
        <v>0</v>
      </c>
      <c r="DT96" s="116">
        <v>0</v>
      </c>
      <c r="DU96" s="116">
        <v>0</v>
      </c>
      <c r="DV96" s="116">
        <v>0</v>
      </c>
      <c r="DW96" s="116">
        <v>0</v>
      </c>
      <c r="DX96" s="100">
        <v>0</v>
      </c>
      <c r="DY96" s="100">
        <v>0</v>
      </c>
      <c r="EA96" s="100">
        <f t="shared" si="16"/>
        <v>0</v>
      </c>
      <c r="EB96" s="100">
        <f t="shared" si="17"/>
        <v>0</v>
      </c>
      <c r="EC96" s="100">
        <f t="shared" si="18"/>
        <v>0</v>
      </c>
      <c r="ED96" s="100">
        <f t="shared" si="19"/>
        <v>0</v>
      </c>
      <c r="EE96" s="100">
        <f t="shared" si="20"/>
        <v>0</v>
      </c>
      <c r="EF96" s="100">
        <f t="shared" si="21"/>
        <v>0</v>
      </c>
      <c r="EG96" s="100">
        <f t="shared" si="22"/>
        <v>0</v>
      </c>
    </row>
    <row r="97" spans="1:137">
      <c r="A97" s="106" t="s">
        <v>152</v>
      </c>
      <c r="B97" s="107">
        <v>739535.35999999999</v>
      </c>
      <c r="C97" s="107">
        <v>0</v>
      </c>
      <c r="D97" s="107">
        <v>11944.55</v>
      </c>
      <c r="E97" s="107">
        <v>0</v>
      </c>
      <c r="F97" s="107">
        <v>0</v>
      </c>
      <c r="G97" s="107">
        <v>0</v>
      </c>
      <c r="H97" s="107">
        <v>0</v>
      </c>
      <c r="I97" s="107">
        <v>0</v>
      </c>
      <c r="J97" s="107">
        <v>0</v>
      </c>
      <c r="K97" s="107">
        <v>0</v>
      </c>
      <c r="L97" s="107">
        <v>0</v>
      </c>
      <c r="M97" s="107">
        <v>0</v>
      </c>
      <c r="N97" s="107">
        <v>0</v>
      </c>
      <c r="O97" s="107">
        <v>0</v>
      </c>
      <c r="P97" s="107">
        <v>0</v>
      </c>
      <c r="Q97" s="107">
        <v>471820.19</v>
      </c>
      <c r="R97" s="107">
        <v>0</v>
      </c>
      <c r="S97" s="107">
        <v>0</v>
      </c>
      <c r="T97" s="107">
        <v>0</v>
      </c>
      <c r="U97" s="107">
        <v>0</v>
      </c>
      <c r="V97" s="107">
        <v>0</v>
      </c>
      <c r="W97" s="107">
        <v>0</v>
      </c>
      <c r="X97" s="107">
        <v>0</v>
      </c>
      <c r="Y97" s="107">
        <v>0</v>
      </c>
      <c r="Z97" s="107">
        <v>54730.239999999998</v>
      </c>
      <c r="AA97" s="107">
        <v>0</v>
      </c>
      <c r="AB97" s="107">
        <v>0</v>
      </c>
      <c r="AC97" s="107">
        <v>0</v>
      </c>
      <c r="AD97" s="107">
        <v>5469.09</v>
      </c>
      <c r="AE97" s="107">
        <v>0</v>
      </c>
      <c r="AF97" s="107">
        <v>195571.29</v>
      </c>
      <c r="AG97" s="107">
        <v>54000</v>
      </c>
      <c r="AH97" s="107">
        <v>365.12</v>
      </c>
      <c r="AI97" s="107">
        <v>365.12</v>
      </c>
      <c r="AJ97" s="107">
        <v>0</v>
      </c>
      <c r="AK97" s="107">
        <v>0</v>
      </c>
      <c r="AL97" s="107">
        <v>0</v>
      </c>
      <c r="AM97" s="107">
        <v>0</v>
      </c>
      <c r="AN97" s="107">
        <v>0</v>
      </c>
      <c r="AO97" s="107">
        <v>0</v>
      </c>
      <c r="AP97" s="107">
        <v>0</v>
      </c>
      <c r="AQ97" s="107">
        <v>0</v>
      </c>
      <c r="AR97" s="107">
        <v>0</v>
      </c>
      <c r="AS97" s="107">
        <v>0</v>
      </c>
      <c r="AT97" s="107">
        <v>0</v>
      </c>
      <c r="AU97" s="107">
        <v>0</v>
      </c>
      <c r="AV97" s="107">
        <v>0</v>
      </c>
      <c r="AW97" s="107">
        <v>0</v>
      </c>
      <c r="AX97" s="107">
        <v>0</v>
      </c>
      <c r="AY97" s="107">
        <v>0</v>
      </c>
      <c r="AZ97" s="107">
        <v>0</v>
      </c>
      <c r="BA97" s="107">
        <v>0</v>
      </c>
      <c r="BB97" s="107">
        <v>0</v>
      </c>
      <c r="BC97" s="107">
        <v>0</v>
      </c>
      <c r="BD97" s="107">
        <v>0</v>
      </c>
      <c r="BE97" s="107">
        <v>0</v>
      </c>
      <c r="BF97" s="107">
        <v>10239.459999999999</v>
      </c>
      <c r="BG97" s="107">
        <v>185331.83</v>
      </c>
      <c r="BH97" s="107">
        <v>9811.5400000000009</v>
      </c>
      <c r="BI97" s="107">
        <v>10253</v>
      </c>
      <c r="BJ97" s="107">
        <v>21737.3</v>
      </c>
      <c r="BK97" s="107">
        <v>-77615.73</v>
      </c>
      <c r="BL97" s="107">
        <v>13895.17</v>
      </c>
      <c r="BM97" s="107">
        <v>9929</v>
      </c>
      <c r="BN97" s="107">
        <v>6800</v>
      </c>
      <c r="BO97" s="107">
        <v>16142</v>
      </c>
      <c r="BP97" s="107">
        <v>16549.45</v>
      </c>
      <c r="BQ97" s="107">
        <v>8707.49</v>
      </c>
      <c r="BR97" s="107">
        <v>11860.58</v>
      </c>
      <c r="BS97" s="107">
        <v>10165</v>
      </c>
      <c r="BT97" s="107">
        <v>10314</v>
      </c>
      <c r="BU97" s="107">
        <v>9429.56</v>
      </c>
      <c r="BV97" s="107">
        <v>9271</v>
      </c>
      <c r="BW97" s="107">
        <v>2756</v>
      </c>
      <c r="BX97" s="107">
        <v>9718</v>
      </c>
      <c r="BY97" s="107">
        <v>7935</v>
      </c>
      <c r="BZ97" s="107">
        <v>2755</v>
      </c>
      <c r="CA97" s="107">
        <v>3978</v>
      </c>
      <c r="CB97" s="107">
        <v>4551</v>
      </c>
      <c r="CC97" s="107">
        <v>5200</v>
      </c>
      <c r="CD97" s="107">
        <v>752</v>
      </c>
      <c r="CE97" s="107">
        <v>1034</v>
      </c>
      <c r="CF97" s="107">
        <v>3412</v>
      </c>
      <c r="CG97" s="107">
        <v>981</v>
      </c>
      <c r="CH97" s="107">
        <v>812</v>
      </c>
      <c r="CI97" s="107">
        <v>3708</v>
      </c>
      <c r="CJ97" s="107">
        <v>1071</v>
      </c>
      <c r="CK97" s="107">
        <v>2353</v>
      </c>
      <c r="CL97" s="107">
        <v>317</v>
      </c>
      <c r="CM97" s="107">
        <v>520</v>
      </c>
      <c r="CN97" s="107">
        <v>282</v>
      </c>
      <c r="CO97" s="107">
        <v>483</v>
      </c>
      <c r="CP97" s="107">
        <v>1010</v>
      </c>
      <c r="CQ97" s="107">
        <v>5325</v>
      </c>
      <c r="CR97" s="107">
        <v>2311</v>
      </c>
      <c r="CS97" s="107">
        <v>492</v>
      </c>
      <c r="CT97" s="107">
        <v>102</v>
      </c>
      <c r="CU97" s="107">
        <v>115</v>
      </c>
      <c r="CV97" s="107">
        <v>344</v>
      </c>
      <c r="CW97" s="107">
        <v>306</v>
      </c>
      <c r="CX97" s="107">
        <v>181</v>
      </c>
      <c r="CY97" s="107">
        <v>279</v>
      </c>
      <c r="CZ97" s="107">
        <v>8654</v>
      </c>
      <c r="DA97" s="107">
        <v>319</v>
      </c>
      <c r="DB97" s="107">
        <v>309</v>
      </c>
      <c r="DC97" s="107">
        <v>151</v>
      </c>
      <c r="DD97" s="107">
        <v>366</v>
      </c>
      <c r="DE97" s="107">
        <v>191</v>
      </c>
      <c r="DF97" s="107">
        <v>186</v>
      </c>
      <c r="DG97" s="107">
        <v>333</v>
      </c>
      <c r="DH97" s="107">
        <v>173</v>
      </c>
      <c r="DI97" s="107">
        <v>132</v>
      </c>
      <c r="DJ97" s="107">
        <v>29</v>
      </c>
      <c r="DK97" s="107">
        <v>7622</v>
      </c>
      <c r="DL97" s="107">
        <v>176</v>
      </c>
      <c r="DM97" s="107">
        <v>57</v>
      </c>
      <c r="DN97" s="107">
        <v>120</v>
      </c>
      <c r="DO97" s="116">
        <v>812</v>
      </c>
      <c r="DP97" s="116">
        <v>4784.28</v>
      </c>
      <c r="DQ97" s="116">
        <v>8883.68</v>
      </c>
      <c r="DR97" s="116">
        <v>321.51</v>
      </c>
      <c r="DS97" s="116">
        <v>265</v>
      </c>
      <c r="DT97" s="116">
        <v>764</v>
      </c>
      <c r="DU97" s="116">
        <v>351</v>
      </c>
      <c r="DV97" s="116">
        <v>0</v>
      </c>
      <c r="DW97" s="116">
        <v>0</v>
      </c>
      <c r="DX97" s="100">
        <v>0</v>
      </c>
      <c r="DY97" s="100">
        <v>0</v>
      </c>
      <c r="EA97" s="100">
        <f t="shared" si="16"/>
        <v>0</v>
      </c>
      <c r="EB97" s="100">
        <f t="shared" si="17"/>
        <v>-185331.83000000002</v>
      </c>
      <c r="EC97" s="100">
        <f t="shared" si="18"/>
        <v>360424.2</v>
      </c>
      <c r="ED97" s="100">
        <f t="shared" si="19"/>
        <v>54730.240000000005</v>
      </c>
      <c r="EE97" s="100">
        <f t="shared" si="20"/>
        <v>0</v>
      </c>
      <c r="EF97" s="100">
        <f t="shared" si="21"/>
        <v>0</v>
      </c>
      <c r="EG97" s="100">
        <f t="shared" si="22"/>
        <v>-54730.239999999998</v>
      </c>
    </row>
    <row r="98" spans="1:137">
      <c r="A98" s="106" t="s">
        <v>153</v>
      </c>
      <c r="B98" s="107">
        <v>227424.52</v>
      </c>
      <c r="C98" s="107">
        <v>0</v>
      </c>
      <c r="D98" s="107">
        <v>0</v>
      </c>
      <c r="E98" s="107">
        <v>0</v>
      </c>
      <c r="F98" s="107">
        <v>0</v>
      </c>
      <c r="G98" s="107">
        <v>0</v>
      </c>
      <c r="H98" s="107">
        <v>0</v>
      </c>
      <c r="I98" s="107">
        <v>0</v>
      </c>
      <c r="J98" s="107">
        <v>0</v>
      </c>
      <c r="K98" s="107">
        <v>0</v>
      </c>
      <c r="L98" s="107">
        <v>0</v>
      </c>
      <c r="M98" s="107">
        <v>0</v>
      </c>
      <c r="N98" s="107">
        <v>0</v>
      </c>
      <c r="O98" s="107">
        <v>0</v>
      </c>
      <c r="P98" s="107">
        <v>0</v>
      </c>
      <c r="Q98" s="107">
        <v>150000</v>
      </c>
      <c r="R98" s="107">
        <v>0</v>
      </c>
      <c r="S98" s="107">
        <v>0</v>
      </c>
      <c r="T98" s="107">
        <v>0</v>
      </c>
      <c r="U98" s="107">
        <v>0</v>
      </c>
      <c r="V98" s="107">
        <v>0</v>
      </c>
      <c r="W98" s="107">
        <v>0</v>
      </c>
      <c r="X98" s="107">
        <v>0</v>
      </c>
      <c r="Y98" s="107">
        <v>0</v>
      </c>
      <c r="Z98" s="107">
        <v>0</v>
      </c>
      <c r="AA98" s="107">
        <v>0</v>
      </c>
      <c r="AB98" s="107">
        <v>0</v>
      </c>
      <c r="AC98" s="107">
        <v>363.64</v>
      </c>
      <c r="AD98" s="107">
        <v>0</v>
      </c>
      <c r="AE98" s="107">
        <v>0</v>
      </c>
      <c r="AF98" s="107">
        <v>77060.88</v>
      </c>
      <c r="AG98" s="107">
        <v>0</v>
      </c>
      <c r="AH98" s="107">
        <v>0</v>
      </c>
      <c r="AI98" s="107">
        <v>0</v>
      </c>
      <c r="AJ98" s="107">
        <v>0</v>
      </c>
      <c r="AK98" s="107">
        <v>0</v>
      </c>
      <c r="AL98" s="107">
        <v>0</v>
      </c>
      <c r="AM98" s="107">
        <v>0</v>
      </c>
      <c r="AN98" s="107">
        <v>0</v>
      </c>
      <c r="AO98" s="107">
        <v>0</v>
      </c>
      <c r="AP98" s="107">
        <v>0</v>
      </c>
      <c r="AQ98" s="107">
        <v>0</v>
      </c>
      <c r="AR98" s="107">
        <v>0</v>
      </c>
      <c r="AS98" s="107">
        <v>0</v>
      </c>
      <c r="AT98" s="107">
        <v>0</v>
      </c>
      <c r="AU98" s="107">
        <v>0</v>
      </c>
      <c r="AV98" s="107">
        <v>0</v>
      </c>
      <c r="AW98" s="107">
        <v>0</v>
      </c>
      <c r="AX98" s="107">
        <v>0</v>
      </c>
      <c r="AY98" s="107">
        <v>0</v>
      </c>
      <c r="AZ98" s="107">
        <v>363.64</v>
      </c>
      <c r="BA98" s="107">
        <v>0</v>
      </c>
      <c r="BB98" s="107">
        <v>0</v>
      </c>
      <c r="BC98" s="107">
        <v>0</v>
      </c>
      <c r="BD98" s="107">
        <v>0</v>
      </c>
      <c r="BE98" s="107">
        <v>0</v>
      </c>
      <c r="BF98" s="107">
        <v>76540.88</v>
      </c>
      <c r="BG98" s="107">
        <v>520</v>
      </c>
      <c r="BH98" s="107">
        <v>0</v>
      </c>
      <c r="BI98" s="107">
        <v>0</v>
      </c>
      <c r="BJ98" s="107">
        <v>0</v>
      </c>
      <c r="BK98" s="107">
        <v>0</v>
      </c>
      <c r="BL98" s="107">
        <v>0</v>
      </c>
      <c r="BM98" s="107">
        <v>0</v>
      </c>
      <c r="BN98" s="107">
        <v>0</v>
      </c>
      <c r="BO98" s="107">
        <v>0</v>
      </c>
      <c r="BP98" s="107">
        <v>0</v>
      </c>
      <c r="BQ98" s="107">
        <v>0</v>
      </c>
      <c r="BR98" s="107">
        <v>0</v>
      </c>
      <c r="BS98" s="107">
        <v>0</v>
      </c>
      <c r="BT98" s="107">
        <v>0</v>
      </c>
      <c r="BU98" s="107">
        <v>0</v>
      </c>
      <c r="BV98" s="107">
        <v>0</v>
      </c>
      <c r="BW98" s="107">
        <v>260</v>
      </c>
      <c r="BX98" s="107">
        <v>0</v>
      </c>
      <c r="BY98" s="107">
        <v>0</v>
      </c>
      <c r="BZ98" s="107">
        <v>0</v>
      </c>
      <c r="CA98" s="107">
        <v>0</v>
      </c>
      <c r="CB98" s="107">
        <v>0</v>
      </c>
      <c r="CC98" s="107">
        <v>0</v>
      </c>
      <c r="CD98" s="107">
        <v>0</v>
      </c>
      <c r="CE98" s="107">
        <v>260</v>
      </c>
      <c r="CF98" s="107">
        <v>0</v>
      </c>
      <c r="CG98" s="107">
        <v>0</v>
      </c>
      <c r="CH98" s="107">
        <v>0</v>
      </c>
      <c r="CI98" s="107">
        <v>0</v>
      </c>
      <c r="CJ98" s="107">
        <v>0</v>
      </c>
      <c r="CK98" s="107">
        <v>0</v>
      </c>
      <c r="CL98" s="107">
        <v>0</v>
      </c>
      <c r="CM98" s="107">
        <v>0</v>
      </c>
      <c r="CN98" s="107">
        <v>0</v>
      </c>
      <c r="CO98" s="107">
        <v>0</v>
      </c>
      <c r="CP98" s="107">
        <v>0</v>
      </c>
      <c r="CQ98" s="107">
        <v>0</v>
      </c>
      <c r="CR98" s="107">
        <v>0</v>
      </c>
      <c r="CS98" s="107">
        <v>0</v>
      </c>
      <c r="CT98" s="107">
        <v>0</v>
      </c>
      <c r="CU98" s="107">
        <v>0</v>
      </c>
      <c r="CV98" s="107">
        <v>0</v>
      </c>
      <c r="CW98" s="107">
        <v>0</v>
      </c>
      <c r="CX98" s="107">
        <v>0</v>
      </c>
      <c r="CY98" s="107">
        <v>0</v>
      </c>
      <c r="CZ98" s="107">
        <v>0</v>
      </c>
      <c r="DA98" s="107">
        <v>0</v>
      </c>
      <c r="DB98" s="107">
        <v>0</v>
      </c>
      <c r="DC98" s="107">
        <v>0</v>
      </c>
      <c r="DD98" s="107">
        <v>0</v>
      </c>
      <c r="DE98" s="107">
        <v>0</v>
      </c>
      <c r="DF98" s="107">
        <v>0</v>
      </c>
      <c r="DG98" s="107">
        <v>0</v>
      </c>
      <c r="DH98" s="107">
        <v>0</v>
      </c>
      <c r="DI98" s="107">
        <v>0</v>
      </c>
      <c r="DJ98" s="107">
        <v>0</v>
      </c>
      <c r="DK98" s="107">
        <v>0</v>
      </c>
      <c r="DL98" s="107">
        <v>0</v>
      </c>
      <c r="DM98" s="107">
        <v>0</v>
      </c>
      <c r="DN98" s="107">
        <v>0</v>
      </c>
      <c r="DO98" s="116">
        <v>0</v>
      </c>
      <c r="DP98" s="116">
        <v>0</v>
      </c>
      <c r="DQ98" s="116">
        <v>0</v>
      </c>
      <c r="DR98" s="116">
        <v>0</v>
      </c>
      <c r="DS98" s="116">
        <v>0</v>
      </c>
      <c r="DT98" s="116">
        <v>0</v>
      </c>
      <c r="DU98" s="116">
        <v>0</v>
      </c>
      <c r="DV98" s="116">
        <v>0</v>
      </c>
      <c r="DW98" s="116">
        <v>0</v>
      </c>
      <c r="DX98" s="100">
        <v>0</v>
      </c>
      <c r="DY98" s="100">
        <v>0</v>
      </c>
      <c r="EA98" s="100">
        <f t="shared" si="16"/>
        <v>0</v>
      </c>
      <c r="EB98" s="100">
        <f t="shared" si="17"/>
        <v>-520</v>
      </c>
      <c r="EC98" s="100">
        <f t="shared" si="18"/>
        <v>-75500.88</v>
      </c>
      <c r="ED98" s="100">
        <f t="shared" si="19"/>
        <v>0</v>
      </c>
      <c r="EE98" s="100">
        <f t="shared" si="20"/>
        <v>-363.64</v>
      </c>
      <c r="EF98" s="100">
        <f t="shared" si="21"/>
        <v>0</v>
      </c>
      <c r="EG98" s="100">
        <f t="shared" si="22"/>
        <v>0</v>
      </c>
    </row>
    <row r="99" spans="1:137">
      <c r="A99" s="106" t="s">
        <v>154</v>
      </c>
      <c r="B99" s="107">
        <v>4543512.7300000004</v>
      </c>
      <c r="C99" s="107">
        <v>0</v>
      </c>
      <c r="D99" s="107">
        <v>0</v>
      </c>
      <c r="E99" s="107">
        <v>0</v>
      </c>
      <c r="F99" s="107">
        <v>553496.75</v>
      </c>
      <c r="G99" s="107">
        <v>0</v>
      </c>
      <c r="H99" s="107">
        <v>0</v>
      </c>
      <c r="I99" s="107">
        <v>0</v>
      </c>
      <c r="J99" s="107">
        <v>0</v>
      </c>
      <c r="K99" s="107">
        <v>0</v>
      </c>
      <c r="L99" s="107">
        <v>0</v>
      </c>
      <c r="M99" s="107">
        <v>0</v>
      </c>
      <c r="N99" s="107">
        <v>0</v>
      </c>
      <c r="O99" s="107">
        <v>0</v>
      </c>
      <c r="P99" s="107">
        <v>0</v>
      </c>
      <c r="Q99" s="107">
        <v>0</v>
      </c>
      <c r="R99" s="107">
        <v>0</v>
      </c>
      <c r="S99" s="107">
        <v>0</v>
      </c>
      <c r="T99" s="107">
        <v>0</v>
      </c>
      <c r="U99" s="107">
        <v>0</v>
      </c>
      <c r="V99" s="107">
        <v>0</v>
      </c>
      <c r="W99" s="107">
        <v>0</v>
      </c>
      <c r="X99" s="107">
        <v>0</v>
      </c>
      <c r="Y99" s="107">
        <v>0</v>
      </c>
      <c r="Z99" s="107">
        <v>1435515.4</v>
      </c>
      <c r="AA99" s="107">
        <v>397556.39</v>
      </c>
      <c r="AB99" s="107">
        <v>0</v>
      </c>
      <c r="AC99" s="107">
        <v>16503.150000000001</v>
      </c>
      <c r="AD99" s="107">
        <v>0</v>
      </c>
      <c r="AE99" s="107">
        <v>0</v>
      </c>
      <c r="AF99" s="107">
        <v>2140441.04</v>
      </c>
      <c r="AG99" s="107">
        <v>1435515.4</v>
      </c>
      <c r="AH99" s="107">
        <v>0</v>
      </c>
      <c r="AI99" s="107">
        <v>0</v>
      </c>
      <c r="AJ99" s="107">
        <v>0</v>
      </c>
      <c r="AK99" s="107">
        <v>0</v>
      </c>
      <c r="AL99" s="107">
        <v>0</v>
      </c>
      <c r="AM99" s="107">
        <v>0</v>
      </c>
      <c r="AN99" s="107">
        <v>385714.05</v>
      </c>
      <c r="AO99" s="107">
        <v>7105.4</v>
      </c>
      <c r="AP99" s="107">
        <v>4736.9399999999996</v>
      </c>
      <c r="AQ99" s="107">
        <v>0</v>
      </c>
      <c r="AR99" s="107">
        <v>0</v>
      </c>
      <c r="AS99" s="107">
        <v>0</v>
      </c>
      <c r="AT99" s="107">
        <v>0</v>
      </c>
      <c r="AU99" s="107">
        <v>0</v>
      </c>
      <c r="AV99" s="107">
        <v>0</v>
      </c>
      <c r="AW99" s="107">
        <v>0</v>
      </c>
      <c r="AX99" s="107">
        <v>0</v>
      </c>
      <c r="AY99" s="107">
        <v>0</v>
      </c>
      <c r="AZ99" s="107">
        <v>16503.150000000001</v>
      </c>
      <c r="BA99" s="107">
        <v>0</v>
      </c>
      <c r="BB99" s="107">
        <v>66582.39</v>
      </c>
      <c r="BC99" s="107">
        <v>0</v>
      </c>
      <c r="BD99" s="107">
        <v>0</v>
      </c>
      <c r="BE99" s="107">
        <v>104811.68</v>
      </c>
      <c r="BF99" s="107">
        <v>0</v>
      </c>
      <c r="BG99" s="107">
        <v>1969046.97</v>
      </c>
      <c r="BH99" s="107">
        <v>69767.8</v>
      </c>
      <c r="BI99" s="107">
        <v>82945</v>
      </c>
      <c r="BJ99" s="107">
        <v>77813.39</v>
      </c>
      <c r="BK99" s="107">
        <v>65167.21</v>
      </c>
      <c r="BL99" s="107">
        <v>90751.98</v>
      </c>
      <c r="BM99" s="107">
        <v>30095.39</v>
      </c>
      <c r="BN99" s="107">
        <v>17867.71</v>
      </c>
      <c r="BO99" s="107">
        <v>44028.57</v>
      </c>
      <c r="BP99" s="107">
        <v>88809.57</v>
      </c>
      <c r="BQ99" s="107">
        <v>104712.53</v>
      </c>
      <c r="BR99" s="107">
        <v>9514.56</v>
      </c>
      <c r="BS99" s="107">
        <v>77353.539999999994</v>
      </c>
      <c r="BT99" s="107">
        <v>228831.4</v>
      </c>
      <c r="BU99" s="107">
        <v>7700</v>
      </c>
      <c r="BV99" s="107">
        <v>26193.84</v>
      </c>
      <c r="BW99" s="107">
        <v>10500</v>
      </c>
      <c r="BX99" s="107">
        <v>32482.36</v>
      </c>
      <c r="BY99" s="107">
        <v>39702.65</v>
      </c>
      <c r="BZ99" s="107">
        <v>29340</v>
      </c>
      <c r="CA99" s="107">
        <v>39499.660000000003</v>
      </c>
      <c r="CB99" s="107">
        <v>24907.8</v>
      </c>
      <c r="CC99" s="107">
        <v>42846.05</v>
      </c>
      <c r="CD99" s="107">
        <v>27825.439999999999</v>
      </c>
      <c r="CE99" s="107">
        <v>16239.97</v>
      </c>
      <c r="CF99" s="107">
        <v>12754.14</v>
      </c>
      <c r="CG99" s="107">
        <v>16099.09</v>
      </c>
      <c r="CH99" s="107">
        <v>9487.5</v>
      </c>
      <c r="CI99" s="107">
        <v>16980</v>
      </c>
      <c r="CJ99" s="107">
        <v>13966.66</v>
      </c>
      <c r="CK99" s="107">
        <v>-78371.33</v>
      </c>
      <c r="CL99" s="107">
        <v>6190.69</v>
      </c>
      <c r="CM99" s="107">
        <v>-47850.07</v>
      </c>
      <c r="CN99" s="107">
        <v>3797.45</v>
      </c>
      <c r="CO99" s="107">
        <v>5984</v>
      </c>
      <c r="CP99" s="107">
        <v>12007.04</v>
      </c>
      <c r="CQ99" s="107">
        <v>94008.639999999999</v>
      </c>
      <c r="CR99" s="107">
        <v>0</v>
      </c>
      <c r="CS99" s="107">
        <v>26666.67</v>
      </c>
      <c r="CT99" s="107">
        <v>18837</v>
      </c>
      <c r="CU99" s="107">
        <v>4794.8999999999996</v>
      </c>
      <c r="CV99" s="107">
        <v>24178.2</v>
      </c>
      <c r="CW99" s="107">
        <v>8920.58</v>
      </c>
      <c r="CX99" s="107">
        <v>15096.57</v>
      </c>
      <c r="CY99" s="107">
        <v>30216.51</v>
      </c>
      <c r="CZ99" s="107">
        <v>34137.06</v>
      </c>
      <c r="DA99" s="107">
        <v>9893.18</v>
      </c>
      <c r="DB99" s="107">
        <v>18933.77</v>
      </c>
      <c r="DC99" s="107">
        <v>9853.7000000000007</v>
      </c>
      <c r="DD99" s="107">
        <v>23814.3</v>
      </c>
      <c r="DE99" s="107">
        <v>12593.4</v>
      </c>
      <c r="DF99" s="107">
        <v>8707.59</v>
      </c>
      <c r="DG99" s="107">
        <v>0</v>
      </c>
      <c r="DH99" s="107">
        <v>7236.04</v>
      </c>
      <c r="DI99" s="107">
        <v>11465.13</v>
      </c>
      <c r="DJ99" s="107">
        <v>14253.27</v>
      </c>
      <c r="DK99" s="107">
        <v>17235.22</v>
      </c>
      <c r="DL99" s="107">
        <v>6600</v>
      </c>
      <c r="DM99" s="107">
        <v>13042.46</v>
      </c>
      <c r="DN99" s="107">
        <v>11044.02</v>
      </c>
      <c r="DO99" s="116">
        <v>21858.33</v>
      </c>
      <c r="DP99" s="116">
        <v>0</v>
      </c>
      <c r="DQ99" s="116">
        <v>31681</v>
      </c>
      <c r="DR99" s="116">
        <v>38095.24</v>
      </c>
      <c r="DS99" s="116">
        <v>7267.85</v>
      </c>
      <c r="DT99" s="116">
        <v>82965.2</v>
      </c>
      <c r="DU99" s="116">
        <v>9166.66</v>
      </c>
      <c r="DV99" s="116">
        <v>17460.32</v>
      </c>
      <c r="DW99" s="116">
        <v>9831.67</v>
      </c>
      <c r="DX99" s="100">
        <v>42775.74</v>
      </c>
      <c r="DY99" s="100">
        <v>30475.16</v>
      </c>
      <c r="EA99" s="100">
        <f t="shared" ref="EA99:EA106" si="23">SUM(C99:AF99)-B99</f>
        <v>0</v>
      </c>
      <c r="EB99" s="100">
        <f t="shared" ref="EB99:EB106" si="24">SUM(BB99:BF99)-AF99</f>
        <v>-1969046.97</v>
      </c>
      <c r="EC99" s="100">
        <f t="shared" ref="EC99:EC106" si="25">SUM(BG99:DW99)-BF99</f>
        <v>3864843.04</v>
      </c>
      <c r="ED99" s="100">
        <f t="shared" ref="ED99:ED106" si="26">SUM(AG99:AM99)-X99</f>
        <v>1435515.4</v>
      </c>
      <c r="EE99" s="100">
        <f t="shared" ref="EE99:EE106" si="27">AB99-AZ99-BA99</f>
        <v>-16503.150000000001</v>
      </c>
      <c r="EF99" s="100">
        <f t="shared" ref="EF99:EF106" si="28">SUM(AN99:AU99)-Y99</f>
        <v>397556.39</v>
      </c>
      <c r="EG99" s="100">
        <f t="shared" ref="EG99:EG106" si="29">SUM(AV99:AY99)-Z99</f>
        <v>-1435515.4</v>
      </c>
    </row>
    <row r="100" spans="1:137">
      <c r="A100" s="106" t="s">
        <v>155</v>
      </c>
      <c r="B100" s="107">
        <v>1363011.64</v>
      </c>
      <c r="C100" s="107">
        <v>0</v>
      </c>
      <c r="D100" s="107">
        <v>969869.04</v>
      </c>
      <c r="E100" s="107">
        <v>0</v>
      </c>
      <c r="F100" s="107">
        <v>0</v>
      </c>
      <c r="G100" s="107">
        <v>0</v>
      </c>
      <c r="H100" s="107">
        <v>0</v>
      </c>
      <c r="I100" s="107">
        <v>0</v>
      </c>
      <c r="J100" s="107">
        <v>0</v>
      </c>
      <c r="K100" s="107">
        <v>0</v>
      </c>
      <c r="L100" s="107">
        <v>0</v>
      </c>
      <c r="M100" s="107">
        <v>0</v>
      </c>
      <c r="N100" s="107">
        <v>0</v>
      </c>
      <c r="O100" s="107">
        <v>0</v>
      </c>
      <c r="P100" s="107">
        <v>0</v>
      </c>
      <c r="Q100" s="107">
        <v>0</v>
      </c>
      <c r="R100" s="107">
        <v>0</v>
      </c>
      <c r="S100" s="107">
        <v>0</v>
      </c>
      <c r="T100" s="107">
        <v>0</v>
      </c>
      <c r="U100" s="107">
        <v>0</v>
      </c>
      <c r="V100" s="107">
        <v>0</v>
      </c>
      <c r="W100" s="107">
        <v>0</v>
      </c>
      <c r="X100" s="107">
        <v>0</v>
      </c>
      <c r="Y100" s="107">
        <v>0</v>
      </c>
      <c r="Z100" s="107">
        <v>60776.82</v>
      </c>
      <c r="AA100" s="107">
        <v>0</v>
      </c>
      <c r="AB100" s="107">
        <v>3185.25</v>
      </c>
      <c r="AC100" s="107">
        <v>56823.839999999997</v>
      </c>
      <c r="AD100" s="107">
        <v>3042.29</v>
      </c>
      <c r="AE100" s="107">
        <v>0</v>
      </c>
      <c r="AF100" s="107">
        <v>269314.40000000002</v>
      </c>
      <c r="AG100" s="107">
        <v>45957.760000000002</v>
      </c>
      <c r="AH100" s="107">
        <v>2430.31</v>
      </c>
      <c r="AI100" s="107">
        <v>2553.0100000000002</v>
      </c>
      <c r="AJ100" s="107">
        <v>4422.2700000000004</v>
      </c>
      <c r="AK100" s="107">
        <v>1726.16</v>
      </c>
      <c r="AL100" s="107">
        <v>973.75</v>
      </c>
      <c r="AM100" s="107">
        <v>2713.56</v>
      </c>
      <c r="AN100" s="107">
        <v>0</v>
      </c>
      <c r="AO100" s="107">
        <v>0</v>
      </c>
      <c r="AP100" s="107">
        <v>0</v>
      </c>
      <c r="AQ100" s="107">
        <v>0</v>
      </c>
      <c r="AR100" s="107">
        <v>0</v>
      </c>
      <c r="AS100" s="107">
        <v>0</v>
      </c>
      <c r="AT100" s="107">
        <v>0</v>
      </c>
      <c r="AU100" s="107">
        <v>0</v>
      </c>
      <c r="AV100" s="107">
        <v>1897.04</v>
      </c>
      <c r="AW100" s="107">
        <v>0</v>
      </c>
      <c r="AX100" s="107">
        <v>0</v>
      </c>
      <c r="AY100" s="107">
        <v>1288.21</v>
      </c>
      <c r="AZ100" s="107">
        <v>56586.34</v>
      </c>
      <c r="BA100" s="107">
        <v>237.5</v>
      </c>
      <c r="BB100" s="107">
        <v>0</v>
      </c>
      <c r="BC100" s="107">
        <v>0</v>
      </c>
      <c r="BD100" s="107">
        <v>0</v>
      </c>
      <c r="BE100" s="107">
        <v>0</v>
      </c>
      <c r="BF100" s="107">
        <v>11939.75</v>
      </c>
      <c r="BG100" s="107">
        <v>257374.65</v>
      </c>
      <c r="BH100" s="107">
        <v>6975.97</v>
      </c>
      <c r="BI100" s="107">
        <v>9061.6200000000008</v>
      </c>
      <c r="BJ100" s="107">
        <v>7136.61</v>
      </c>
      <c r="BK100" s="107">
        <v>6530.4</v>
      </c>
      <c r="BL100" s="107">
        <v>8539.75</v>
      </c>
      <c r="BM100" s="107">
        <v>11161.35</v>
      </c>
      <c r="BN100" s="107">
        <v>3727.82</v>
      </c>
      <c r="BO100" s="107">
        <v>11340.92</v>
      </c>
      <c r="BP100" s="107">
        <v>4054.73</v>
      </c>
      <c r="BQ100" s="107">
        <v>4313.26</v>
      </c>
      <c r="BR100" s="107">
        <v>6237.32</v>
      </c>
      <c r="BS100" s="107">
        <v>5914.86</v>
      </c>
      <c r="BT100" s="107">
        <v>11936.07</v>
      </c>
      <c r="BU100" s="107">
        <v>2772.2</v>
      </c>
      <c r="BV100" s="107">
        <v>4262.7700000000004</v>
      </c>
      <c r="BW100" s="107">
        <v>3795.93</v>
      </c>
      <c r="BX100" s="107">
        <v>670.67</v>
      </c>
      <c r="BY100" s="107">
        <v>7349.75</v>
      </c>
      <c r="BZ100" s="107">
        <v>3213.91</v>
      </c>
      <c r="CA100" s="107">
        <v>2719.21</v>
      </c>
      <c r="CB100" s="107">
        <v>3246.94</v>
      </c>
      <c r="CC100" s="107">
        <v>6247.21</v>
      </c>
      <c r="CD100" s="107">
        <v>3028.95</v>
      </c>
      <c r="CE100" s="107">
        <v>1959.47</v>
      </c>
      <c r="CF100" s="107">
        <v>2482.2800000000002</v>
      </c>
      <c r="CG100" s="107">
        <v>8745.8799999999992</v>
      </c>
      <c r="CH100" s="107">
        <v>1780.99</v>
      </c>
      <c r="CI100" s="107">
        <v>2407.14</v>
      </c>
      <c r="CJ100" s="107">
        <v>1424.79</v>
      </c>
      <c r="CK100" s="107">
        <v>2652.01</v>
      </c>
      <c r="CL100" s="107">
        <v>1304.22</v>
      </c>
      <c r="CM100" s="107">
        <v>3024.72</v>
      </c>
      <c r="CN100" s="107">
        <v>743.02</v>
      </c>
      <c r="CO100" s="107">
        <v>1463.39</v>
      </c>
      <c r="CP100" s="107">
        <v>1516.57</v>
      </c>
      <c r="CQ100" s="107">
        <v>11540.54</v>
      </c>
      <c r="CR100" s="107">
        <v>4893.09</v>
      </c>
      <c r="CS100" s="107">
        <v>891.24</v>
      </c>
      <c r="CT100" s="107">
        <v>1781.1</v>
      </c>
      <c r="CU100" s="107">
        <v>1505.83</v>
      </c>
      <c r="CV100" s="107">
        <v>2354.2399999999998</v>
      </c>
      <c r="CW100" s="107">
        <v>2126.58</v>
      </c>
      <c r="CX100" s="107">
        <v>1972.88</v>
      </c>
      <c r="CY100" s="107">
        <v>2274.85</v>
      </c>
      <c r="CZ100" s="107">
        <v>2689.81</v>
      </c>
      <c r="DA100" s="107">
        <v>2223.8200000000002</v>
      </c>
      <c r="DB100" s="107">
        <v>3023.88</v>
      </c>
      <c r="DC100" s="107">
        <v>2058.9299999999998</v>
      </c>
      <c r="DD100" s="107">
        <v>3145.39</v>
      </c>
      <c r="DE100" s="107">
        <v>1667.49</v>
      </c>
      <c r="DF100" s="107">
        <v>2402.44</v>
      </c>
      <c r="DG100" s="107">
        <v>2349.2800000000002</v>
      </c>
      <c r="DH100" s="107">
        <v>2216.87</v>
      </c>
      <c r="DI100" s="107">
        <v>2505.8000000000002</v>
      </c>
      <c r="DJ100" s="107">
        <v>1461.14</v>
      </c>
      <c r="DK100" s="107">
        <v>2606.3000000000002</v>
      </c>
      <c r="DL100" s="107">
        <v>2313.4499999999998</v>
      </c>
      <c r="DM100" s="107">
        <v>1880.72</v>
      </c>
      <c r="DN100" s="107">
        <v>1840.45</v>
      </c>
      <c r="DO100" s="116">
        <v>4045.87</v>
      </c>
      <c r="DP100" s="116">
        <v>4857.34</v>
      </c>
      <c r="DQ100" s="116">
        <v>4291.66</v>
      </c>
      <c r="DR100" s="116">
        <v>3472.48</v>
      </c>
      <c r="DS100" s="116">
        <v>2596.13</v>
      </c>
      <c r="DT100" s="116">
        <v>1809.08</v>
      </c>
      <c r="DU100" s="116">
        <v>3866.85</v>
      </c>
      <c r="DV100" s="116">
        <v>2403.98</v>
      </c>
      <c r="DW100" s="116">
        <v>1124.8499999999999</v>
      </c>
      <c r="DX100" s="100">
        <v>1133.49</v>
      </c>
      <c r="DY100" s="100">
        <v>304.10000000000002</v>
      </c>
      <c r="EA100" s="100">
        <f t="shared" si="23"/>
        <v>0</v>
      </c>
      <c r="EB100" s="100">
        <f t="shared" si="24"/>
        <v>-257374.65000000002</v>
      </c>
      <c r="EC100" s="100">
        <f t="shared" si="25"/>
        <v>501371.9599999999</v>
      </c>
      <c r="ED100" s="100">
        <f t="shared" si="26"/>
        <v>60776.820000000007</v>
      </c>
      <c r="EE100" s="100">
        <f t="shared" si="27"/>
        <v>-53638.59</v>
      </c>
      <c r="EF100" s="100">
        <f t="shared" si="28"/>
        <v>0</v>
      </c>
      <c r="EG100" s="100">
        <f t="shared" si="29"/>
        <v>-57591.57</v>
      </c>
    </row>
    <row r="101" spans="1:137">
      <c r="A101" s="106" t="s">
        <v>156</v>
      </c>
      <c r="B101" s="107">
        <v>1324565.06</v>
      </c>
      <c r="C101" s="107">
        <v>0</v>
      </c>
      <c r="D101" s="107">
        <v>1266331.6299999999</v>
      </c>
      <c r="E101" s="107">
        <v>0</v>
      </c>
      <c r="F101" s="107">
        <v>0</v>
      </c>
      <c r="G101" s="107">
        <v>0</v>
      </c>
      <c r="H101" s="107">
        <v>0</v>
      </c>
      <c r="I101" s="107">
        <v>0</v>
      </c>
      <c r="J101" s="107">
        <v>0</v>
      </c>
      <c r="K101" s="107">
        <v>0</v>
      </c>
      <c r="L101" s="107">
        <v>0</v>
      </c>
      <c r="M101" s="107">
        <v>0</v>
      </c>
      <c r="N101" s="107">
        <v>0</v>
      </c>
      <c r="O101" s="107">
        <v>0</v>
      </c>
      <c r="P101" s="107">
        <v>0</v>
      </c>
      <c r="Q101" s="107">
        <v>0</v>
      </c>
      <c r="R101" s="107">
        <v>0</v>
      </c>
      <c r="S101" s="107">
        <v>0</v>
      </c>
      <c r="T101" s="107">
        <v>0</v>
      </c>
      <c r="U101" s="107">
        <v>0</v>
      </c>
      <c r="V101" s="107">
        <v>0</v>
      </c>
      <c r="W101" s="107">
        <v>0</v>
      </c>
      <c r="X101" s="107">
        <v>0</v>
      </c>
      <c r="Y101" s="107">
        <v>0</v>
      </c>
      <c r="Z101" s="107">
        <v>11161.91</v>
      </c>
      <c r="AA101" s="107">
        <v>0</v>
      </c>
      <c r="AB101" s="107">
        <v>0</v>
      </c>
      <c r="AC101" s="107">
        <v>0</v>
      </c>
      <c r="AD101" s="107">
        <v>0</v>
      </c>
      <c r="AE101" s="107">
        <v>0</v>
      </c>
      <c r="AF101" s="107">
        <v>47071.519999999997</v>
      </c>
      <c r="AG101" s="107">
        <v>0</v>
      </c>
      <c r="AH101" s="107">
        <v>11161.91</v>
      </c>
      <c r="AI101" s="107">
        <v>0</v>
      </c>
      <c r="AJ101" s="107">
        <v>0</v>
      </c>
      <c r="AK101" s="107">
        <v>0</v>
      </c>
      <c r="AL101" s="107">
        <v>0</v>
      </c>
      <c r="AM101" s="107">
        <v>0</v>
      </c>
      <c r="AN101" s="107">
        <v>0</v>
      </c>
      <c r="AO101" s="107">
        <v>0</v>
      </c>
      <c r="AP101" s="107">
        <v>0</v>
      </c>
      <c r="AQ101" s="107">
        <v>0</v>
      </c>
      <c r="AR101" s="107">
        <v>0</v>
      </c>
      <c r="AS101" s="107">
        <v>0</v>
      </c>
      <c r="AT101" s="107">
        <v>0</v>
      </c>
      <c r="AU101" s="107">
        <v>0</v>
      </c>
      <c r="AV101" s="107">
        <v>0</v>
      </c>
      <c r="AW101" s="107">
        <v>0</v>
      </c>
      <c r="AX101" s="107">
        <v>0</v>
      </c>
      <c r="AY101" s="107">
        <v>0</v>
      </c>
      <c r="AZ101" s="107">
        <v>0</v>
      </c>
      <c r="BA101" s="107">
        <v>0</v>
      </c>
      <c r="BB101" s="107">
        <v>0</v>
      </c>
      <c r="BC101" s="107">
        <v>1666.68</v>
      </c>
      <c r="BD101" s="107">
        <v>0</v>
      </c>
      <c r="BE101" s="107">
        <v>628.94000000000005</v>
      </c>
      <c r="BF101" s="107">
        <v>44775.9</v>
      </c>
      <c r="BG101" s="107">
        <v>0</v>
      </c>
      <c r="BH101" s="107">
        <v>0</v>
      </c>
      <c r="BI101" s="107">
        <v>0</v>
      </c>
      <c r="BJ101" s="107">
        <v>0</v>
      </c>
      <c r="BK101" s="107">
        <v>0</v>
      </c>
      <c r="BL101" s="107">
        <v>0</v>
      </c>
      <c r="BM101" s="107">
        <v>0</v>
      </c>
      <c r="BN101" s="107">
        <v>0</v>
      </c>
      <c r="BO101" s="107">
        <v>0</v>
      </c>
      <c r="BP101" s="107">
        <v>0</v>
      </c>
      <c r="BQ101" s="107">
        <v>0</v>
      </c>
      <c r="BR101" s="107">
        <v>0</v>
      </c>
      <c r="BS101" s="107">
        <v>0</v>
      </c>
      <c r="BT101" s="107">
        <v>0</v>
      </c>
      <c r="BU101" s="107">
        <v>0</v>
      </c>
      <c r="BV101" s="107">
        <v>0</v>
      </c>
      <c r="BW101" s="107">
        <v>0</v>
      </c>
      <c r="BX101" s="107">
        <v>0</v>
      </c>
      <c r="BY101" s="107">
        <v>0</v>
      </c>
      <c r="BZ101" s="107">
        <v>0</v>
      </c>
      <c r="CA101" s="107">
        <v>0</v>
      </c>
      <c r="CB101" s="107">
        <v>0</v>
      </c>
      <c r="CC101" s="107">
        <v>0</v>
      </c>
      <c r="CD101" s="107">
        <v>0</v>
      </c>
      <c r="CE101" s="107">
        <v>0</v>
      </c>
      <c r="CF101" s="107">
        <v>0</v>
      </c>
      <c r="CG101" s="107">
        <v>0</v>
      </c>
      <c r="CH101" s="107">
        <v>0</v>
      </c>
      <c r="CI101" s="107">
        <v>0</v>
      </c>
      <c r="CJ101" s="107">
        <v>0</v>
      </c>
      <c r="CK101" s="107">
        <v>0</v>
      </c>
      <c r="CL101" s="107">
        <v>0</v>
      </c>
      <c r="CM101" s="107">
        <v>0</v>
      </c>
      <c r="CN101" s="107">
        <v>0</v>
      </c>
      <c r="CO101" s="107">
        <v>0</v>
      </c>
      <c r="CP101" s="107">
        <v>0</v>
      </c>
      <c r="CQ101" s="107">
        <v>0</v>
      </c>
      <c r="CR101" s="107">
        <v>0</v>
      </c>
      <c r="CS101" s="107">
        <v>0</v>
      </c>
      <c r="CT101" s="107">
        <v>0</v>
      </c>
      <c r="CU101" s="107">
        <v>0</v>
      </c>
      <c r="CV101" s="107">
        <v>0</v>
      </c>
      <c r="CW101" s="107">
        <v>0</v>
      </c>
      <c r="CX101" s="107">
        <v>0</v>
      </c>
      <c r="CY101" s="107">
        <v>0</v>
      </c>
      <c r="CZ101" s="107">
        <v>0</v>
      </c>
      <c r="DA101" s="107">
        <v>0</v>
      </c>
      <c r="DB101" s="107">
        <v>0</v>
      </c>
      <c r="DC101" s="107">
        <v>0</v>
      </c>
      <c r="DD101" s="107">
        <v>0</v>
      </c>
      <c r="DE101" s="107">
        <v>0</v>
      </c>
      <c r="DF101" s="107">
        <v>0</v>
      </c>
      <c r="DG101" s="107">
        <v>0</v>
      </c>
      <c r="DH101" s="107">
        <v>0</v>
      </c>
      <c r="DI101" s="107">
        <v>0</v>
      </c>
      <c r="DJ101" s="107">
        <v>0</v>
      </c>
      <c r="DK101" s="107">
        <v>0</v>
      </c>
      <c r="DL101" s="107">
        <v>0</v>
      </c>
      <c r="DM101" s="107">
        <v>0</v>
      </c>
      <c r="DN101" s="107">
        <v>0</v>
      </c>
      <c r="DO101" s="116">
        <v>0</v>
      </c>
      <c r="DP101" s="116">
        <v>0</v>
      </c>
      <c r="DQ101" s="116">
        <v>0</v>
      </c>
      <c r="DR101" s="116">
        <v>0</v>
      </c>
      <c r="DS101" s="116">
        <v>0</v>
      </c>
      <c r="DT101" s="116">
        <v>0</v>
      </c>
      <c r="DU101" s="116">
        <v>0</v>
      </c>
      <c r="DV101" s="116">
        <v>0</v>
      </c>
      <c r="DW101" s="116">
        <v>0</v>
      </c>
      <c r="DX101" s="100">
        <v>0</v>
      </c>
      <c r="DY101" s="100">
        <v>0</v>
      </c>
      <c r="EA101" s="100">
        <f t="shared" si="23"/>
        <v>0</v>
      </c>
      <c r="EB101" s="100">
        <f t="shared" si="24"/>
        <v>0</v>
      </c>
      <c r="EC101" s="100">
        <f t="shared" si="25"/>
        <v>-44775.9</v>
      </c>
      <c r="ED101" s="100">
        <f t="shared" si="26"/>
        <v>11161.91</v>
      </c>
      <c r="EE101" s="100">
        <f t="shared" si="27"/>
        <v>0</v>
      </c>
      <c r="EF101" s="100">
        <f t="shared" si="28"/>
        <v>0</v>
      </c>
      <c r="EG101" s="100">
        <f t="shared" si="29"/>
        <v>-11161.91</v>
      </c>
    </row>
    <row r="102" spans="1:137">
      <c r="A102" s="106" t="s">
        <v>157</v>
      </c>
      <c r="B102" s="107">
        <v>603804.72</v>
      </c>
      <c r="C102" s="107">
        <v>0</v>
      </c>
      <c r="D102" s="107">
        <v>192887.15</v>
      </c>
      <c r="E102" s="107">
        <v>0</v>
      </c>
      <c r="F102" s="107">
        <v>15615.99</v>
      </c>
      <c r="G102" s="107">
        <v>0</v>
      </c>
      <c r="H102" s="107">
        <v>0</v>
      </c>
      <c r="I102" s="107">
        <v>0</v>
      </c>
      <c r="J102" s="107">
        <v>0</v>
      </c>
      <c r="K102" s="107">
        <v>0</v>
      </c>
      <c r="L102" s="107">
        <v>0</v>
      </c>
      <c r="M102" s="107">
        <v>0</v>
      </c>
      <c r="N102" s="107">
        <v>0</v>
      </c>
      <c r="O102" s="107">
        <v>0</v>
      </c>
      <c r="P102" s="107">
        <v>0</v>
      </c>
      <c r="Q102" s="107">
        <v>0</v>
      </c>
      <c r="R102" s="107">
        <v>0</v>
      </c>
      <c r="S102" s="107">
        <v>0</v>
      </c>
      <c r="T102" s="107">
        <v>0</v>
      </c>
      <c r="U102" s="107">
        <v>0</v>
      </c>
      <c r="V102" s="107">
        <v>0</v>
      </c>
      <c r="W102" s="107">
        <v>0</v>
      </c>
      <c r="X102" s="107">
        <v>0</v>
      </c>
      <c r="Y102" s="107">
        <v>0</v>
      </c>
      <c r="Z102" s="107">
        <v>12436.52</v>
      </c>
      <c r="AA102" s="107">
        <v>1568.2</v>
      </c>
      <c r="AB102" s="107">
        <v>4234.2299999999996</v>
      </c>
      <c r="AC102" s="107">
        <v>152.88</v>
      </c>
      <c r="AD102" s="107">
        <v>3289.24</v>
      </c>
      <c r="AE102" s="107">
        <v>0</v>
      </c>
      <c r="AF102" s="107">
        <v>373620.51</v>
      </c>
      <c r="AG102" s="107">
        <v>2706.71</v>
      </c>
      <c r="AH102" s="107">
        <v>1713.86</v>
      </c>
      <c r="AI102" s="107">
        <v>1603.19</v>
      </c>
      <c r="AJ102" s="107">
        <v>1603.19</v>
      </c>
      <c r="AK102" s="107">
        <v>1603.19</v>
      </c>
      <c r="AL102" s="107">
        <v>1603.19</v>
      </c>
      <c r="AM102" s="107">
        <v>1603.19</v>
      </c>
      <c r="AN102" s="107">
        <v>0</v>
      </c>
      <c r="AO102" s="107">
        <v>156.66999999999999</v>
      </c>
      <c r="AP102" s="107">
        <v>1411.53</v>
      </c>
      <c r="AQ102" s="107">
        <v>0</v>
      </c>
      <c r="AR102" s="107">
        <v>0</v>
      </c>
      <c r="AS102" s="107">
        <v>0</v>
      </c>
      <c r="AT102" s="107">
        <v>0</v>
      </c>
      <c r="AU102" s="107">
        <v>0</v>
      </c>
      <c r="AV102" s="107">
        <v>1603.19</v>
      </c>
      <c r="AW102" s="107">
        <v>1027.8499999999999</v>
      </c>
      <c r="AX102" s="107">
        <v>0</v>
      </c>
      <c r="AY102" s="107">
        <v>1603.19</v>
      </c>
      <c r="AZ102" s="107">
        <v>152.88</v>
      </c>
      <c r="BA102" s="107">
        <v>0</v>
      </c>
      <c r="BB102" s="107">
        <v>7969.91</v>
      </c>
      <c r="BC102" s="107">
        <v>0</v>
      </c>
      <c r="BD102" s="107">
        <v>0</v>
      </c>
      <c r="BE102" s="107">
        <v>0</v>
      </c>
      <c r="BF102" s="107">
        <v>3334.54</v>
      </c>
      <c r="BG102" s="107">
        <v>362316.06</v>
      </c>
      <c r="BH102" s="107">
        <v>3635.9</v>
      </c>
      <c r="BI102" s="107">
        <v>0</v>
      </c>
      <c r="BJ102" s="107">
        <v>0</v>
      </c>
      <c r="BK102" s="107">
        <v>0</v>
      </c>
      <c r="BL102" s="107">
        <v>4332.8999999999996</v>
      </c>
      <c r="BM102" s="107">
        <v>47912.47</v>
      </c>
      <c r="BN102" s="107">
        <v>13283.75</v>
      </c>
      <c r="BO102" s="107">
        <v>20865.3</v>
      </c>
      <c r="BP102" s="107">
        <v>12685.36</v>
      </c>
      <c r="BQ102" s="107">
        <v>13188</v>
      </c>
      <c r="BR102" s="107">
        <v>0</v>
      </c>
      <c r="BS102" s="107">
        <v>0</v>
      </c>
      <c r="BT102" s="107">
        <v>50626.95</v>
      </c>
      <c r="BU102" s="107">
        <v>8325.92</v>
      </c>
      <c r="BV102" s="107">
        <v>6698.5</v>
      </c>
      <c r="BW102" s="107">
        <v>12219.14</v>
      </c>
      <c r="BX102" s="107">
        <v>1075.5999999999999</v>
      </c>
      <c r="BY102" s="107">
        <v>7204.79</v>
      </c>
      <c r="BZ102" s="107">
        <v>0</v>
      </c>
      <c r="CA102" s="107">
        <v>4938.5600000000004</v>
      </c>
      <c r="CB102" s="107">
        <v>11193.85</v>
      </c>
      <c r="CC102" s="107">
        <v>0</v>
      </c>
      <c r="CD102" s="107">
        <v>3724.73</v>
      </c>
      <c r="CE102" s="107">
        <v>6260.4</v>
      </c>
      <c r="CF102" s="107">
        <v>0</v>
      </c>
      <c r="CG102" s="107">
        <v>496.58</v>
      </c>
      <c r="CH102" s="107">
        <v>774.84</v>
      </c>
      <c r="CI102" s="107">
        <v>13186.7</v>
      </c>
      <c r="CJ102" s="107">
        <v>0</v>
      </c>
      <c r="CK102" s="107">
        <v>7632.91</v>
      </c>
      <c r="CL102" s="107">
        <v>3191.2</v>
      </c>
      <c r="CM102" s="107">
        <v>9944.1200000000008</v>
      </c>
      <c r="CN102" s="107">
        <v>4046.51</v>
      </c>
      <c r="CO102" s="107">
        <v>0</v>
      </c>
      <c r="CP102" s="107">
        <v>3969.26</v>
      </c>
      <c r="CQ102" s="107">
        <v>0</v>
      </c>
      <c r="CR102" s="107">
        <v>144.38999999999999</v>
      </c>
      <c r="CS102" s="107">
        <v>4814.1499999999996</v>
      </c>
      <c r="CT102" s="107">
        <v>2380.7199999999998</v>
      </c>
      <c r="CU102" s="107">
        <v>0</v>
      </c>
      <c r="CV102" s="107">
        <v>3293.91</v>
      </c>
      <c r="CW102" s="107">
        <v>866.68</v>
      </c>
      <c r="CX102" s="107">
        <v>1436.12</v>
      </c>
      <c r="CY102" s="107">
        <v>2948.02</v>
      </c>
      <c r="CZ102" s="107">
        <v>1845.68</v>
      </c>
      <c r="DA102" s="107">
        <v>1356.4</v>
      </c>
      <c r="DB102" s="107">
        <v>0</v>
      </c>
      <c r="DC102" s="107">
        <v>2571.1799999999998</v>
      </c>
      <c r="DD102" s="107">
        <v>1498.29</v>
      </c>
      <c r="DE102" s="107">
        <v>0</v>
      </c>
      <c r="DF102" s="107">
        <v>5447.29</v>
      </c>
      <c r="DG102" s="107">
        <v>0</v>
      </c>
      <c r="DH102" s="107">
        <v>2772.63</v>
      </c>
      <c r="DI102" s="107">
        <v>874.49</v>
      </c>
      <c r="DJ102" s="107">
        <v>0</v>
      </c>
      <c r="DK102" s="107">
        <v>2457.11</v>
      </c>
      <c r="DL102" s="107">
        <v>4658.17</v>
      </c>
      <c r="DM102" s="107">
        <v>0</v>
      </c>
      <c r="DN102" s="107">
        <v>1707.19</v>
      </c>
      <c r="DO102" s="116">
        <v>6596.55</v>
      </c>
      <c r="DP102" s="116">
        <v>1793.55</v>
      </c>
      <c r="DQ102" s="116">
        <v>5468.86</v>
      </c>
      <c r="DR102" s="116">
        <v>18771.86</v>
      </c>
      <c r="DS102" s="116">
        <v>1937.1</v>
      </c>
      <c r="DT102" s="116">
        <v>1138.9000000000001</v>
      </c>
      <c r="DU102" s="116">
        <v>4452.97</v>
      </c>
      <c r="DV102" s="116">
        <v>1193.03</v>
      </c>
      <c r="DW102" s="116">
        <v>831.24</v>
      </c>
      <c r="DX102" s="100">
        <v>4729.33</v>
      </c>
      <c r="DY102" s="100">
        <v>2916.01</v>
      </c>
      <c r="EA102" s="100">
        <f t="shared" si="23"/>
        <v>0</v>
      </c>
      <c r="EB102" s="100">
        <f t="shared" si="24"/>
        <v>-362316.06</v>
      </c>
      <c r="EC102" s="100">
        <f t="shared" si="25"/>
        <v>713652.24000000034</v>
      </c>
      <c r="ED102" s="100">
        <f t="shared" si="26"/>
        <v>12436.520000000002</v>
      </c>
      <c r="EE102" s="100">
        <f t="shared" si="27"/>
        <v>4081.3499999999995</v>
      </c>
      <c r="EF102" s="100">
        <f t="shared" si="28"/>
        <v>1568.2</v>
      </c>
      <c r="EG102" s="100">
        <f t="shared" si="29"/>
        <v>-8202.2900000000009</v>
      </c>
    </row>
    <row r="103" spans="1:137">
      <c r="A103" s="106" t="s">
        <v>158</v>
      </c>
      <c r="B103" s="107">
        <v>221693.11</v>
      </c>
      <c r="C103" s="107">
        <v>0</v>
      </c>
      <c r="D103" s="107">
        <v>0</v>
      </c>
      <c r="E103" s="107">
        <v>0</v>
      </c>
      <c r="F103" s="107">
        <v>0</v>
      </c>
      <c r="G103" s="107">
        <v>0</v>
      </c>
      <c r="H103" s="107">
        <v>0</v>
      </c>
      <c r="I103" s="107">
        <v>0</v>
      </c>
      <c r="J103" s="107">
        <v>0</v>
      </c>
      <c r="K103" s="107">
        <v>0</v>
      </c>
      <c r="L103" s="107">
        <v>0</v>
      </c>
      <c r="M103" s="107">
        <v>0</v>
      </c>
      <c r="N103" s="107">
        <v>0</v>
      </c>
      <c r="O103" s="107">
        <v>0</v>
      </c>
      <c r="P103" s="107">
        <v>0</v>
      </c>
      <c r="Q103" s="107">
        <v>33018.870000000003</v>
      </c>
      <c r="R103" s="107">
        <v>0</v>
      </c>
      <c r="S103" s="107">
        <v>0</v>
      </c>
      <c r="T103" s="107">
        <v>0</v>
      </c>
      <c r="U103" s="107">
        <v>0</v>
      </c>
      <c r="V103" s="107">
        <v>0</v>
      </c>
      <c r="W103" s="107">
        <v>0</v>
      </c>
      <c r="X103" s="107">
        <v>0</v>
      </c>
      <c r="Y103" s="107">
        <v>0</v>
      </c>
      <c r="Z103" s="107">
        <v>31067.96</v>
      </c>
      <c r="AA103" s="107">
        <v>0</v>
      </c>
      <c r="AB103" s="107">
        <v>377.36</v>
      </c>
      <c r="AC103" s="107">
        <v>0</v>
      </c>
      <c r="AD103" s="107">
        <v>0</v>
      </c>
      <c r="AE103" s="107">
        <v>0</v>
      </c>
      <c r="AF103" s="107">
        <v>157228.92000000001</v>
      </c>
      <c r="AG103" s="107">
        <v>0</v>
      </c>
      <c r="AH103" s="107">
        <v>0</v>
      </c>
      <c r="AI103" s="107">
        <v>0</v>
      </c>
      <c r="AJ103" s="107">
        <v>0</v>
      </c>
      <c r="AK103" s="107">
        <v>31067.96</v>
      </c>
      <c r="AL103" s="107">
        <v>0</v>
      </c>
      <c r="AM103" s="107">
        <v>0</v>
      </c>
      <c r="AN103" s="107">
        <v>0</v>
      </c>
      <c r="AO103" s="107">
        <v>0</v>
      </c>
      <c r="AP103" s="107">
        <v>0</v>
      </c>
      <c r="AQ103" s="107">
        <v>0</v>
      </c>
      <c r="AR103" s="107">
        <v>0</v>
      </c>
      <c r="AS103" s="107">
        <v>0</v>
      </c>
      <c r="AT103" s="107">
        <v>0</v>
      </c>
      <c r="AU103" s="107">
        <v>0</v>
      </c>
      <c r="AV103" s="107">
        <v>0</v>
      </c>
      <c r="AW103" s="107">
        <v>0</v>
      </c>
      <c r="AX103" s="107">
        <v>0</v>
      </c>
      <c r="AY103" s="107">
        <v>377.36</v>
      </c>
      <c r="AZ103" s="107">
        <v>0</v>
      </c>
      <c r="BA103" s="107">
        <v>0</v>
      </c>
      <c r="BB103" s="107">
        <v>0</v>
      </c>
      <c r="BC103" s="107">
        <v>0</v>
      </c>
      <c r="BD103" s="107">
        <v>0</v>
      </c>
      <c r="BE103" s="107">
        <v>0</v>
      </c>
      <c r="BF103" s="107">
        <v>0</v>
      </c>
      <c r="BG103" s="107">
        <v>157228.92000000001</v>
      </c>
      <c r="BH103" s="107">
        <v>0</v>
      </c>
      <c r="BI103" s="107">
        <v>0</v>
      </c>
      <c r="BJ103" s="107">
        <v>0</v>
      </c>
      <c r="BK103" s="107">
        <v>0</v>
      </c>
      <c r="BL103" s="107">
        <v>0</v>
      </c>
      <c r="BM103" s="107">
        <v>0</v>
      </c>
      <c r="BN103" s="107">
        <v>0</v>
      </c>
      <c r="BO103" s="107">
        <v>0</v>
      </c>
      <c r="BP103" s="107">
        <v>0</v>
      </c>
      <c r="BQ103" s="107">
        <v>0</v>
      </c>
      <c r="BR103" s="107">
        <v>0</v>
      </c>
      <c r="BS103" s="107">
        <v>0</v>
      </c>
      <c r="BT103" s="107">
        <v>0</v>
      </c>
      <c r="BU103" s="107">
        <v>0</v>
      </c>
      <c r="BV103" s="107">
        <v>0</v>
      </c>
      <c r="BW103" s="107">
        <v>0</v>
      </c>
      <c r="BX103" s="107">
        <v>0</v>
      </c>
      <c r="BY103" s="107">
        <v>0</v>
      </c>
      <c r="BZ103" s="107">
        <v>0</v>
      </c>
      <c r="CA103" s="107">
        <v>0</v>
      </c>
      <c r="CB103" s="107">
        <v>0</v>
      </c>
      <c r="CC103" s="107">
        <v>0</v>
      </c>
      <c r="CD103" s="107">
        <v>0</v>
      </c>
      <c r="CE103" s="107">
        <v>0</v>
      </c>
      <c r="CF103" s="107">
        <v>0</v>
      </c>
      <c r="CG103" s="107">
        <v>0</v>
      </c>
      <c r="CH103" s="107">
        <v>0</v>
      </c>
      <c r="CI103" s="107">
        <v>0</v>
      </c>
      <c r="CJ103" s="107">
        <v>0</v>
      </c>
      <c r="CK103" s="107">
        <v>0</v>
      </c>
      <c r="CL103" s="107">
        <v>0</v>
      </c>
      <c r="CM103" s="107">
        <v>0</v>
      </c>
      <c r="CN103" s="107">
        <v>0</v>
      </c>
      <c r="CO103" s="107">
        <v>0</v>
      </c>
      <c r="CP103" s="107">
        <v>0</v>
      </c>
      <c r="CQ103" s="107">
        <v>0</v>
      </c>
      <c r="CR103" s="107">
        <v>0</v>
      </c>
      <c r="CS103" s="107">
        <v>0</v>
      </c>
      <c r="CT103" s="107">
        <v>0</v>
      </c>
      <c r="CU103" s="107">
        <v>0</v>
      </c>
      <c r="CV103" s="107">
        <v>0</v>
      </c>
      <c r="CW103" s="107">
        <v>0</v>
      </c>
      <c r="CX103" s="107">
        <v>0</v>
      </c>
      <c r="CY103" s="107">
        <v>23706</v>
      </c>
      <c r="CZ103" s="107">
        <v>0</v>
      </c>
      <c r="DA103" s="107">
        <v>0</v>
      </c>
      <c r="DB103" s="107">
        <v>0</v>
      </c>
      <c r="DC103" s="107">
        <v>6910.03</v>
      </c>
      <c r="DD103" s="107">
        <v>0</v>
      </c>
      <c r="DE103" s="107">
        <v>0</v>
      </c>
      <c r="DF103" s="107">
        <v>0</v>
      </c>
      <c r="DG103" s="107">
        <v>0</v>
      </c>
      <c r="DH103" s="107">
        <v>0</v>
      </c>
      <c r="DI103" s="107">
        <v>0</v>
      </c>
      <c r="DJ103" s="107">
        <v>0</v>
      </c>
      <c r="DK103" s="107">
        <v>0</v>
      </c>
      <c r="DL103" s="107">
        <v>0</v>
      </c>
      <c r="DM103" s="107">
        <v>0</v>
      </c>
      <c r="DN103" s="107">
        <v>0</v>
      </c>
      <c r="DO103" s="116">
        <v>0</v>
      </c>
      <c r="DP103" s="116">
        <v>0</v>
      </c>
      <c r="DQ103" s="116">
        <v>0</v>
      </c>
      <c r="DR103" s="116">
        <v>0</v>
      </c>
      <c r="DS103" s="116">
        <v>0</v>
      </c>
      <c r="DT103" s="116">
        <v>0</v>
      </c>
      <c r="DU103" s="116">
        <v>0</v>
      </c>
      <c r="DV103" s="116">
        <v>39934.93</v>
      </c>
      <c r="DW103" s="116">
        <v>29533.68</v>
      </c>
      <c r="DX103" s="100">
        <v>18573.48</v>
      </c>
      <c r="DY103" s="100">
        <v>38570.800000000003</v>
      </c>
      <c r="EA103" s="100">
        <f t="shared" si="23"/>
        <v>0</v>
      </c>
      <c r="EB103" s="100">
        <f t="shared" si="24"/>
        <v>-157228.92000000001</v>
      </c>
      <c r="EC103" s="100">
        <f t="shared" si="25"/>
        <v>257313.56</v>
      </c>
      <c r="ED103" s="100">
        <f t="shared" si="26"/>
        <v>31067.96</v>
      </c>
      <c r="EE103" s="100">
        <f t="shared" si="27"/>
        <v>377.36</v>
      </c>
      <c r="EF103" s="100">
        <f t="shared" si="28"/>
        <v>0</v>
      </c>
      <c r="EG103" s="100">
        <f t="shared" si="29"/>
        <v>-30690.6</v>
      </c>
    </row>
    <row r="104" spans="1:137" s="97" customFormat="1">
      <c r="A104" s="120" t="s">
        <v>121</v>
      </c>
      <c r="B104" s="121">
        <v>10564087.25</v>
      </c>
      <c r="C104" s="121">
        <v>216</v>
      </c>
      <c r="D104" s="121">
        <v>2441032.37</v>
      </c>
      <c r="E104" s="121">
        <v>49485.27</v>
      </c>
      <c r="F104" s="121">
        <v>741788.05</v>
      </c>
      <c r="G104" s="121">
        <v>427332.98</v>
      </c>
      <c r="H104" s="121">
        <v>3568.88</v>
      </c>
      <c r="I104" s="121">
        <v>1973.68</v>
      </c>
      <c r="J104" s="121">
        <v>0</v>
      </c>
      <c r="K104" s="121">
        <v>153.25</v>
      </c>
      <c r="L104" s="121">
        <v>97757.04</v>
      </c>
      <c r="M104" s="121">
        <v>0</v>
      </c>
      <c r="N104" s="121">
        <v>5059.8500000000004</v>
      </c>
      <c r="O104" s="121">
        <v>1482.34</v>
      </c>
      <c r="P104" s="121">
        <v>4168.92</v>
      </c>
      <c r="Q104" s="121">
        <v>657892.29</v>
      </c>
      <c r="R104" s="121">
        <v>135.33000000000001</v>
      </c>
      <c r="S104" s="121">
        <v>3633.03</v>
      </c>
      <c r="T104" s="121">
        <v>0</v>
      </c>
      <c r="U104" s="121">
        <v>0</v>
      </c>
      <c r="V104" s="121">
        <v>0</v>
      </c>
      <c r="W104" s="121">
        <v>0</v>
      </c>
      <c r="X104" s="121">
        <v>0</v>
      </c>
      <c r="Y104" s="121">
        <v>0</v>
      </c>
      <c r="Z104" s="121">
        <v>1616200.87</v>
      </c>
      <c r="AA104" s="121">
        <v>423139.63</v>
      </c>
      <c r="AB104" s="121">
        <v>59343.71</v>
      </c>
      <c r="AC104" s="121">
        <v>92836.95</v>
      </c>
      <c r="AD104" s="121">
        <v>21672.92</v>
      </c>
      <c r="AE104" s="121">
        <v>0</v>
      </c>
      <c r="AF104" s="121">
        <v>3915213.89</v>
      </c>
      <c r="AG104" s="121">
        <v>1534319.47</v>
      </c>
      <c r="AH104" s="121">
        <v>16262.03</v>
      </c>
      <c r="AI104" s="121">
        <v>5702.7</v>
      </c>
      <c r="AJ104" s="121">
        <v>6818.6</v>
      </c>
      <c r="AK104" s="121">
        <v>38123.550000000003</v>
      </c>
      <c r="AL104" s="121">
        <v>4453.29</v>
      </c>
      <c r="AM104" s="121">
        <v>10521.23</v>
      </c>
      <c r="AN104" s="121">
        <v>382670.73</v>
      </c>
      <c r="AO104" s="121">
        <v>18875.45</v>
      </c>
      <c r="AP104" s="121">
        <v>14565.61</v>
      </c>
      <c r="AQ104" s="121">
        <v>4636.03</v>
      </c>
      <c r="AR104" s="121">
        <v>191.7</v>
      </c>
      <c r="AS104" s="121">
        <v>2200.11</v>
      </c>
      <c r="AT104" s="121">
        <v>0</v>
      </c>
      <c r="AU104" s="121">
        <v>0</v>
      </c>
      <c r="AV104" s="121">
        <v>5881.31</v>
      </c>
      <c r="AW104" s="121">
        <v>49016.81</v>
      </c>
      <c r="AX104" s="121">
        <v>100.66</v>
      </c>
      <c r="AY104" s="121">
        <v>4344.93</v>
      </c>
      <c r="AZ104" s="121">
        <v>92599.45</v>
      </c>
      <c r="BA104" s="121">
        <v>237.5</v>
      </c>
      <c r="BB104" s="121">
        <v>94254.399999999994</v>
      </c>
      <c r="BC104" s="121">
        <v>1997.2</v>
      </c>
      <c r="BD104" s="121">
        <v>247.36</v>
      </c>
      <c r="BE104" s="121">
        <v>115067.54</v>
      </c>
      <c r="BF104" s="121">
        <v>152014.76</v>
      </c>
      <c r="BG104" s="121">
        <v>3551632.63</v>
      </c>
      <c r="BH104" s="121">
        <v>119977.9</v>
      </c>
      <c r="BI104" s="121">
        <v>135453.28</v>
      </c>
      <c r="BJ104" s="121">
        <v>123888.78</v>
      </c>
      <c r="BK104" s="121">
        <v>-5918.12</v>
      </c>
      <c r="BL104" s="121">
        <v>176619.66</v>
      </c>
      <c r="BM104" s="121">
        <v>121955.61</v>
      </c>
      <c r="BN104" s="121">
        <v>47887.12</v>
      </c>
      <c r="BO104" s="121">
        <v>135160.39000000001</v>
      </c>
      <c r="BP104" s="121">
        <v>123680.73</v>
      </c>
      <c r="BQ104" s="121">
        <v>147112.46</v>
      </c>
      <c r="BR104" s="121">
        <v>91954.27</v>
      </c>
      <c r="BS104" s="121">
        <v>122898.1</v>
      </c>
      <c r="BT104" s="121">
        <v>338329.57</v>
      </c>
      <c r="BU104" s="121">
        <v>31553.67</v>
      </c>
      <c r="BV104" s="121">
        <v>57657.55</v>
      </c>
      <c r="BW104" s="121">
        <v>30683.01</v>
      </c>
      <c r="BX104" s="121">
        <v>50757.88</v>
      </c>
      <c r="BY104" s="121">
        <v>76715.25</v>
      </c>
      <c r="BZ104" s="121">
        <v>46844.91</v>
      </c>
      <c r="CA104" s="121">
        <v>93301.41</v>
      </c>
      <c r="CB104" s="121">
        <v>56212.77</v>
      </c>
      <c r="CC104" s="121">
        <v>94925.37</v>
      </c>
      <c r="CD104" s="121">
        <v>35738.22</v>
      </c>
      <c r="CE104" s="121">
        <v>28058.63</v>
      </c>
      <c r="CF104" s="121">
        <v>22599.33</v>
      </c>
      <c r="CG104" s="121">
        <v>27761.87</v>
      </c>
      <c r="CH104" s="121">
        <v>12855.33</v>
      </c>
      <c r="CI104" s="121">
        <v>40507.019999999997</v>
      </c>
      <c r="CJ104" s="121">
        <v>18229.45</v>
      </c>
      <c r="CK104" s="121">
        <v>-63809.19</v>
      </c>
      <c r="CL104" s="121">
        <v>12242.92</v>
      </c>
      <c r="CM104" s="121">
        <v>-30911.54</v>
      </c>
      <c r="CN104" s="121">
        <v>9354.43</v>
      </c>
      <c r="CO104" s="121">
        <v>7930.39</v>
      </c>
      <c r="CP104" s="121">
        <v>18856.07</v>
      </c>
      <c r="CQ104" s="121">
        <v>124414.15</v>
      </c>
      <c r="CR104" s="121">
        <v>11754.63</v>
      </c>
      <c r="CS104" s="121">
        <v>33479.06</v>
      </c>
      <c r="CT104" s="121">
        <v>26579.25</v>
      </c>
      <c r="CU104" s="121">
        <v>7609.27</v>
      </c>
      <c r="CV104" s="121">
        <v>33829.15</v>
      </c>
      <c r="CW104" s="121">
        <v>12613.39</v>
      </c>
      <c r="CX104" s="121">
        <v>21534.97</v>
      </c>
      <c r="CY104" s="121">
        <v>62066.38</v>
      </c>
      <c r="CZ104" s="121">
        <v>49238.65</v>
      </c>
      <c r="DA104" s="121">
        <v>17223.29</v>
      </c>
      <c r="DB104" s="121">
        <v>23763.01</v>
      </c>
      <c r="DC104" s="121">
        <v>32248.54</v>
      </c>
      <c r="DD104" s="121">
        <v>32270.05</v>
      </c>
      <c r="DE104" s="121">
        <v>22280.400000000001</v>
      </c>
      <c r="DF104" s="121">
        <v>17231.72</v>
      </c>
      <c r="DG104" s="121">
        <v>2682.28</v>
      </c>
      <c r="DH104" s="121">
        <v>19365.54</v>
      </c>
      <c r="DI104" s="121">
        <v>16111.55</v>
      </c>
      <c r="DJ104" s="121">
        <v>15766.41</v>
      </c>
      <c r="DK104" s="121">
        <v>30035.63</v>
      </c>
      <c r="DL104" s="121">
        <v>16316.52</v>
      </c>
      <c r="DM104" s="121">
        <v>17367.259999999998</v>
      </c>
      <c r="DN104" s="121">
        <v>15140.05</v>
      </c>
      <c r="DO104" s="121">
        <v>39225.519999999997</v>
      </c>
      <c r="DP104" s="121">
        <v>11435.17</v>
      </c>
      <c r="DQ104" s="121">
        <v>57696.86</v>
      </c>
      <c r="DR104" s="121">
        <v>66058.64</v>
      </c>
      <c r="DS104" s="121">
        <v>12066.08</v>
      </c>
      <c r="DT104" s="121">
        <v>91478.61</v>
      </c>
      <c r="DU104" s="121">
        <v>20102.48</v>
      </c>
      <c r="DV104" s="121">
        <v>60369.96</v>
      </c>
      <c r="DW104" s="121">
        <v>41116.44</v>
      </c>
      <c r="DX104" s="100">
        <v>67694.45</v>
      </c>
      <c r="DY104" s="100">
        <v>66402.77</v>
      </c>
      <c r="DZ104" s="100"/>
      <c r="EA104" s="100">
        <f t="shared" si="23"/>
        <v>0</v>
      </c>
      <c r="EB104" s="100">
        <f t="shared" si="24"/>
        <v>-3551632.63</v>
      </c>
      <c r="EC104" s="100">
        <f t="shared" si="25"/>
        <v>6817153.2799999965</v>
      </c>
      <c r="ED104" s="100">
        <f t="shared" si="26"/>
        <v>1616200.87</v>
      </c>
      <c r="EE104" s="100">
        <f t="shared" si="27"/>
        <v>-33493.24</v>
      </c>
      <c r="EF104" s="100">
        <f t="shared" si="28"/>
        <v>423139.63</v>
      </c>
      <c r="EG104" s="100">
        <f t="shared" si="29"/>
        <v>-1556857.1600000001</v>
      </c>
    </row>
    <row r="105" spans="1:137" s="95" customFormat="1">
      <c r="A105" s="109" t="s">
        <v>920</v>
      </c>
      <c r="B105" s="119"/>
      <c r="C105" s="119">
        <v>0</v>
      </c>
      <c r="D105" s="119">
        <v>0</v>
      </c>
      <c r="E105" s="119">
        <v>0</v>
      </c>
      <c r="F105" s="119">
        <v>0</v>
      </c>
      <c r="G105" s="119">
        <v>0</v>
      </c>
      <c r="H105" s="119">
        <v>0</v>
      </c>
      <c r="I105" s="119">
        <v>0</v>
      </c>
      <c r="J105" s="119">
        <v>0</v>
      </c>
      <c r="K105" s="119">
        <v>0</v>
      </c>
      <c r="L105" s="119">
        <v>0</v>
      </c>
      <c r="M105" s="119">
        <v>0</v>
      </c>
      <c r="N105" s="119">
        <v>0</v>
      </c>
      <c r="O105" s="119">
        <v>0</v>
      </c>
      <c r="P105" s="119">
        <v>0</v>
      </c>
      <c r="Q105" s="119">
        <v>0</v>
      </c>
      <c r="R105" s="119">
        <v>0</v>
      </c>
      <c r="S105" s="119">
        <v>0</v>
      </c>
      <c r="T105" s="119">
        <v>0</v>
      </c>
      <c r="U105" s="119">
        <v>0</v>
      </c>
      <c r="V105" s="119">
        <v>0</v>
      </c>
      <c r="W105" s="119">
        <v>0</v>
      </c>
      <c r="X105" s="122">
        <v>0</v>
      </c>
      <c r="Y105" s="119">
        <v>0</v>
      </c>
      <c r="Z105" s="119"/>
      <c r="AA105" s="119">
        <v>0</v>
      </c>
      <c r="AB105" s="119">
        <v>0</v>
      </c>
      <c r="AC105" s="119">
        <v>0</v>
      </c>
      <c r="AD105" s="119">
        <v>0</v>
      </c>
      <c r="AE105" s="119">
        <v>0</v>
      </c>
      <c r="AF105" s="119">
        <v>0</v>
      </c>
      <c r="AG105" s="119"/>
      <c r="AH105" s="119">
        <v>0</v>
      </c>
      <c r="AI105" s="119">
        <v>0</v>
      </c>
      <c r="AJ105" s="119">
        <v>0</v>
      </c>
      <c r="AK105" s="119">
        <v>0</v>
      </c>
      <c r="AL105" s="119">
        <v>0</v>
      </c>
      <c r="AM105" s="119">
        <v>0</v>
      </c>
      <c r="AN105" s="119">
        <v>0</v>
      </c>
      <c r="AO105" s="119">
        <v>0</v>
      </c>
      <c r="AP105" s="119">
        <v>0</v>
      </c>
      <c r="AQ105" s="119">
        <v>0</v>
      </c>
      <c r="AR105" s="119">
        <v>0</v>
      </c>
      <c r="AS105" s="119">
        <v>0</v>
      </c>
      <c r="AT105" s="119">
        <v>0</v>
      </c>
      <c r="AU105" s="119">
        <v>0</v>
      </c>
      <c r="AV105" s="119">
        <v>0</v>
      </c>
      <c r="AW105" s="119">
        <v>0</v>
      </c>
      <c r="AX105" s="119">
        <v>0</v>
      </c>
      <c r="AY105" s="119">
        <v>0</v>
      </c>
      <c r="AZ105" s="119">
        <v>0</v>
      </c>
      <c r="BA105" s="119">
        <v>0</v>
      </c>
      <c r="BB105" s="119">
        <v>0</v>
      </c>
      <c r="BC105" s="119">
        <v>0</v>
      </c>
      <c r="BD105" s="119">
        <v>0</v>
      </c>
      <c r="BE105" s="119">
        <v>0</v>
      </c>
      <c r="BF105" s="119">
        <v>0</v>
      </c>
      <c r="BG105" s="119">
        <v>0</v>
      </c>
      <c r="BH105" s="119">
        <v>0</v>
      </c>
      <c r="BI105" s="119">
        <v>0</v>
      </c>
      <c r="BJ105" s="119">
        <v>0</v>
      </c>
      <c r="BK105" s="119">
        <v>0</v>
      </c>
      <c r="BL105" s="119">
        <v>0</v>
      </c>
      <c r="BM105" s="119">
        <v>0</v>
      </c>
      <c r="BN105" s="119">
        <v>0</v>
      </c>
      <c r="BO105" s="119">
        <v>0</v>
      </c>
      <c r="BP105" s="119">
        <v>0</v>
      </c>
      <c r="BQ105" s="119">
        <v>0</v>
      </c>
      <c r="BR105" s="119">
        <v>0</v>
      </c>
      <c r="BS105" s="119">
        <v>0</v>
      </c>
      <c r="BT105" s="119">
        <v>0</v>
      </c>
      <c r="BU105" s="119">
        <v>0</v>
      </c>
      <c r="BV105" s="119">
        <v>0</v>
      </c>
      <c r="BW105" s="119">
        <v>0</v>
      </c>
      <c r="BX105" s="119">
        <v>0</v>
      </c>
      <c r="BY105" s="119">
        <v>0</v>
      </c>
      <c r="BZ105" s="119">
        <v>0</v>
      </c>
      <c r="CA105" s="119">
        <v>0</v>
      </c>
      <c r="CB105" s="119">
        <v>0</v>
      </c>
      <c r="CC105" s="119">
        <v>0</v>
      </c>
      <c r="CD105" s="119">
        <v>0</v>
      </c>
      <c r="CE105" s="119">
        <v>0</v>
      </c>
      <c r="CF105" s="119">
        <v>0</v>
      </c>
      <c r="CG105" s="119">
        <v>0</v>
      </c>
      <c r="CH105" s="119">
        <v>0</v>
      </c>
      <c r="CI105" s="119">
        <v>0</v>
      </c>
      <c r="CJ105" s="119">
        <v>0</v>
      </c>
      <c r="CK105" s="119">
        <v>0</v>
      </c>
      <c r="CL105" s="119">
        <v>0</v>
      </c>
      <c r="CM105" s="119">
        <v>0</v>
      </c>
      <c r="CN105" s="119">
        <v>0</v>
      </c>
      <c r="CO105" s="119">
        <v>0</v>
      </c>
      <c r="CP105" s="119">
        <v>0</v>
      </c>
      <c r="CQ105" s="119">
        <v>0</v>
      </c>
      <c r="CR105" s="119">
        <v>0</v>
      </c>
      <c r="CS105" s="119">
        <v>0</v>
      </c>
      <c r="CT105" s="119">
        <v>0</v>
      </c>
      <c r="CU105" s="119">
        <v>0</v>
      </c>
      <c r="CV105" s="119">
        <v>0</v>
      </c>
      <c r="CW105" s="119">
        <v>0</v>
      </c>
      <c r="CX105" s="119">
        <v>0</v>
      </c>
      <c r="CY105" s="119">
        <v>0</v>
      </c>
      <c r="CZ105" s="119">
        <v>0</v>
      </c>
      <c r="DA105" s="119">
        <v>0</v>
      </c>
      <c r="DB105" s="119">
        <v>0</v>
      </c>
      <c r="DC105" s="119">
        <v>0</v>
      </c>
      <c r="DD105" s="119">
        <v>0</v>
      </c>
      <c r="DE105" s="119">
        <v>0</v>
      </c>
      <c r="DF105" s="119">
        <v>0</v>
      </c>
      <c r="DG105" s="119">
        <v>0</v>
      </c>
      <c r="DH105" s="119">
        <v>0</v>
      </c>
      <c r="DI105" s="119">
        <v>0</v>
      </c>
      <c r="DJ105" s="119">
        <v>0</v>
      </c>
      <c r="DK105" s="119">
        <v>0</v>
      </c>
      <c r="DL105" s="119">
        <v>0</v>
      </c>
      <c r="DM105" s="119">
        <v>0</v>
      </c>
      <c r="DN105" s="119">
        <v>0</v>
      </c>
      <c r="DO105" s="119">
        <v>0</v>
      </c>
      <c r="DP105" s="119">
        <v>0</v>
      </c>
      <c r="DQ105" s="119">
        <v>0</v>
      </c>
      <c r="DR105" s="119">
        <v>0</v>
      </c>
      <c r="DS105" s="119">
        <v>0</v>
      </c>
      <c r="DT105" s="119">
        <v>0</v>
      </c>
      <c r="DU105" s="119">
        <v>0</v>
      </c>
      <c r="DV105" s="119">
        <v>0</v>
      </c>
      <c r="DW105" s="119">
        <v>0</v>
      </c>
      <c r="DX105" s="95">
        <v>0</v>
      </c>
      <c r="DY105" s="100">
        <v>0</v>
      </c>
      <c r="EA105" s="100">
        <f t="shared" si="23"/>
        <v>0</v>
      </c>
      <c r="EB105" s="100">
        <f t="shared" si="24"/>
        <v>0</v>
      </c>
      <c r="EC105" s="100">
        <f t="shared" si="25"/>
        <v>0</v>
      </c>
      <c r="ED105" s="100">
        <f t="shared" si="26"/>
        <v>0</v>
      </c>
      <c r="EE105" s="100">
        <f t="shared" si="27"/>
        <v>0</v>
      </c>
      <c r="EF105" s="100">
        <f t="shared" si="28"/>
        <v>0</v>
      </c>
      <c r="EG105" s="100">
        <f t="shared" si="29"/>
        <v>0</v>
      </c>
    </row>
    <row r="106" spans="1:137" s="98" customFormat="1">
      <c r="A106" s="110" t="s">
        <v>2</v>
      </c>
      <c r="B106" s="98">
        <v>53670087.829999998</v>
      </c>
      <c r="C106" s="98">
        <v>1017708.18</v>
      </c>
      <c r="D106" s="98">
        <v>3745764.99</v>
      </c>
      <c r="E106" s="98">
        <v>167755.69</v>
      </c>
      <c r="F106" s="98">
        <v>1313183.1100000001</v>
      </c>
      <c r="G106" s="98">
        <v>873896.77</v>
      </c>
      <c r="H106" s="98">
        <v>146950.28</v>
      </c>
      <c r="I106" s="98">
        <v>262129.22</v>
      </c>
      <c r="J106" s="98">
        <v>0</v>
      </c>
      <c r="K106" s="98">
        <v>35812.870000000003</v>
      </c>
      <c r="L106" s="98">
        <v>313855.46999999997</v>
      </c>
      <c r="M106" s="98">
        <v>269321.71999999997</v>
      </c>
      <c r="N106" s="98">
        <v>231795.5</v>
      </c>
      <c r="O106" s="98">
        <v>468460.86</v>
      </c>
      <c r="P106" s="98">
        <v>346886.08</v>
      </c>
      <c r="Q106" s="98">
        <v>1519178.62</v>
      </c>
      <c r="R106" s="98">
        <v>251922.94</v>
      </c>
      <c r="S106" s="98">
        <v>92323.86</v>
      </c>
      <c r="T106" s="98">
        <v>0</v>
      </c>
      <c r="U106" s="98">
        <v>0</v>
      </c>
      <c r="V106" s="98">
        <v>21078.1</v>
      </c>
      <c r="W106" s="98">
        <v>0</v>
      </c>
      <c r="X106" s="123">
        <v>12558.01</v>
      </c>
      <c r="Z106" s="98">
        <v>3683949.19</v>
      </c>
      <c r="AA106" s="98">
        <v>10894646.66</v>
      </c>
      <c r="AB106" s="98">
        <v>1890368.98</v>
      </c>
      <c r="AC106" s="98">
        <v>414729.45</v>
      </c>
      <c r="AD106" s="98">
        <v>313747.56</v>
      </c>
      <c r="AE106" s="98">
        <v>0</v>
      </c>
      <c r="AF106" s="98">
        <v>25382063.719999999</v>
      </c>
      <c r="AG106" s="98">
        <v>1802044.36</v>
      </c>
      <c r="AH106" s="98">
        <v>391690.45</v>
      </c>
      <c r="AI106" s="98">
        <v>688600.81</v>
      </c>
      <c r="AJ106" s="98">
        <v>290520.45</v>
      </c>
      <c r="AK106" s="98">
        <v>361177.5</v>
      </c>
      <c r="AL106" s="98">
        <v>2548.64</v>
      </c>
      <c r="AM106" s="98">
        <v>147366.98000000001</v>
      </c>
      <c r="AN106" s="98">
        <v>949452.80000000005</v>
      </c>
      <c r="AO106" s="98">
        <v>7727099.2000000002</v>
      </c>
      <c r="AP106" s="98">
        <v>906325.46</v>
      </c>
      <c r="AQ106" s="98">
        <v>491743.22</v>
      </c>
      <c r="AR106" s="98">
        <v>202120.52</v>
      </c>
      <c r="AS106" s="98">
        <v>460872.5</v>
      </c>
      <c r="AT106" s="98">
        <v>157032.95999999999</v>
      </c>
      <c r="AU106" s="98">
        <v>0</v>
      </c>
      <c r="AV106" s="98">
        <v>238121.98</v>
      </c>
      <c r="AW106" s="98">
        <v>334983.76</v>
      </c>
      <c r="AX106" s="98">
        <v>64650.38</v>
      </c>
      <c r="AY106" s="98">
        <v>1252612.8600000001</v>
      </c>
      <c r="AZ106" s="98">
        <v>366700.73</v>
      </c>
      <c r="BA106" s="98">
        <v>48028.72</v>
      </c>
      <c r="BB106" s="98">
        <v>7025367.4100000001</v>
      </c>
      <c r="BC106" s="98">
        <v>760124.1</v>
      </c>
      <c r="BD106" s="98">
        <v>288075</v>
      </c>
      <c r="BE106" s="98">
        <v>868228.53</v>
      </c>
      <c r="BF106" s="98">
        <v>939584.36</v>
      </c>
      <c r="BG106" s="98">
        <v>15181858.970000001</v>
      </c>
      <c r="BH106" s="98">
        <v>618598.51</v>
      </c>
      <c r="BI106" s="98">
        <v>646702.26</v>
      </c>
      <c r="BJ106" s="98">
        <v>670985.55000000005</v>
      </c>
      <c r="BK106" s="98">
        <v>418964.87</v>
      </c>
      <c r="BL106" s="98">
        <v>651489.99</v>
      </c>
      <c r="BM106" s="98">
        <v>574435.48</v>
      </c>
      <c r="BN106" s="98">
        <v>245296.37</v>
      </c>
      <c r="BO106" s="98">
        <v>656350.38</v>
      </c>
      <c r="BP106" s="98">
        <v>359473.08</v>
      </c>
      <c r="BQ106" s="98">
        <v>356564.47999999998</v>
      </c>
      <c r="BR106" s="98">
        <v>575856.05000000005</v>
      </c>
      <c r="BS106" s="98">
        <v>466276.86</v>
      </c>
      <c r="BT106" s="98">
        <v>670366.61</v>
      </c>
      <c r="BU106" s="98">
        <v>224252.82</v>
      </c>
      <c r="BV106" s="98">
        <v>229423.9</v>
      </c>
      <c r="BW106" s="98">
        <v>259266.14</v>
      </c>
      <c r="BX106" s="98">
        <v>264117.65999999997</v>
      </c>
      <c r="BY106" s="98">
        <v>327541.39</v>
      </c>
      <c r="BZ106" s="98">
        <v>210167.89</v>
      </c>
      <c r="CA106" s="98">
        <v>227734.31</v>
      </c>
      <c r="CB106" s="98">
        <v>264212.15999999997</v>
      </c>
      <c r="CC106" s="98">
        <v>357143.79</v>
      </c>
      <c r="CD106" s="98">
        <v>151667.88</v>
      </c>
      <c r="CE106" s="98">
        <v>137943.39000000001</v>
      </c>
      <c r="CF106" s="98">
        <v>162478.93</v>
      </c>
      <c r="CG106" s="98">
        <v>202537.08</v>
      </c>
      <c r="CH106" s="98">
        <v>136441.19</v>
      </c>
      <c r="CI106" s="98">
        <v>198260.06</v>
      </c>
      <c r="CJ106" s="98">
        <v>172051.23</v>
      </c>
      <c r="CK106" s="98">
        <v>87581.119999999995</v>
      </c>
      <c r="CL106" s="98">
        <v>88677.119999999995</v>
      </c>
      <c r="CM106" s="98">
        <v>70866.12</v>
      </c>
      <c r="CN106" s="98">
        <v>63138.17</v>
      </c>
      <c r="CO106" s="98">
        <v>77076.13</v>
      </c>
      <c r="CP106" s="98">
        <v>87057</v>
      </c>
      <c r="CQ106" s="98">
        <v>265395.25</v>
      </c>
      <c r="CR106" s="98">
        <v>402753.06</v>
      </c>
      <c r="CS106" s="98">
        <v>82147.06</v>
      </c>
      <c r="CT106" s="98">
        <v>91195.54</v>
      </c>
      <c r="CU106" s="98">
        <v>46011.8</v>
      </c>
      <c r="CV106" s="98">
        <v>106143.55</v>
      </c>
      <c r="CW106" s="98">
        <v>54046.19</v>
      </c>
      <c r="CX106" s="98">
        <v>173613.98</v>
      </c>
      <c r="CY106" s="98">
        <v>161244.35999999999</v>
      </c>
      <c r="CZ106" s="98">
        <v>164570.51</v>
      </c>
      <c r="DA106" s="98">
        <v>100923.89</v>
      </c>
      <c r="DB106" s="98">
        <v>102642.37</v>
      </c>
      <c r="DC106" s="98">
        <v>120799.18</v>
      </c>
      <c r="DD106" s="98">
        <v>115683.57</v>
      </c>
      <c r="DE106" s="98">
        <v>74359.8</v>
      </c>
      <c r="DF106" s="98">
        <v>144069.48000000001</v>
      </c>
      <c r="DG106" s="98">
        <v>62153.23</v>
      </c>
      <c r="DH106" s="98">
        <v>99630.64</v>
      </c>
      <c r="DI106" s="98">
        <v>108492.71</v>
      </c>
      <c r="DJ106" s="98">
        <v>47305.03</v>
      </c>
      <c r="DK106" s="98">
        <v>64892.18</v>
      </c>
      <c r="DL106" s="98">
        <v>156466.19</v>
      </c>
      <c r="DM106" s="98">
        <v>65992.05</v>
      </c>
      <c r="DN106" s="98">
        <v>89886.91</v>
      </c>
      <c r="DO106" s="98">
        <v>90398.64</v>
      </c>
      <c r="DP106" s="98">
        <v>194705.71</v>
      </c>
      <c r="DQ106" s="98">
        <v>156606.96</v>
      </c>
      <c r="DR106" s="98">
        <v>155909.13</v>
      </c>
      <c r="DS106" s="98">
        <v>66468.149999999994</v>
      </c>
      <c r="DT106" s="98">
        <v>229227.95</v>
      </c>
      <c r="DU106" s="98">
        <v>128212.43</v>
      </c>
      <c r="DV106" s="98">
        <v>87362.28</v>
      </c>
      <c r="DW106" s="98">
        <v>80517.17</v>
      </c>
      <c r="DX106" s="100">
        <v>98662.2</v>
      </c>
      <c r="DY106" s="100">
        <v>82373.850000000006</v>
      </c>
      <c r="DZ106" s="100"/>
      <c r="EA106" s="100">
        <f t="shared" si="23"/>
        <v>0</v>
      </c>
      <c r="EB106" s="100">
        <f t="shared" si="24"/>
        <v>-15500684.32</v>
      </c>
      <c r="EC106" s="100">
        <f t="shared" si="25"/>
        <v>29243097.530000009</v>
      </c>
      <c r="ED106" s="100">
        <f t="shared" si="26"/>
        <v>3671391.1800000006</v>
      </c>
      <c r="EE106" s="100">
        <f t="shared" si="27"/>
        <v>1475639.53</v>
      </c>
      <c r="EF106" s="100">
        <f t="shared" si="28"/>
        <v>10894646.660000002</v>
      </c>
      <c r="EG106" s="100">
        <f t="shared" si="29"/>
        <v>-1793580.21</v>
      </c>
    </row>
    <row r="113" spans="90:91">
      <c r="CL113" s="100" t="s">
        <v>880</v>
      </c>
      <c r="CM113" s="100">
        <v>-285.79999999999899</v>
      </c>
    </row>
    <row r="114" spans="90:91">
      <c r="CL114" s="100" t="s">
        <v>881</v>
      </c>
      <c r="CM114" s="100">
        <v>-221.27</v>
      </c>
    </row>
    <row r="115" spans="90:91">
      <c r="CL115" s="100" t="s">
        <v>882</v>
      </c>
      <c r="CM115" s="100">
        <v>-188.17</v>
      </c>
    </row>
    <row r="116" spans="90:91">
      <c r="CL116" s="100" t="s">
        <v>883</v>
      </c>
      <c r="CM116" s="100">
        <v>-158</v>
      </c>
    </row>
    <row r="117" spans="90:91">
      <c r="CL117" s="100" t="s">
        <v>886</v>
      </c>
      <c r="CM117" s="100">
        <v>-99.839999999999904</v>
      </c>
    </row>
    <row r="118" spans="90:91">
      <c r="CL118" s="100" t="s">
        <v>887</v>
      </c>
      <c r="CM118" s="100">
        <v>-101.9</v>
      </c>
    </row>
    <row r="119" spans="90:91">
      <c r="CL119" s="100" t="s">
        <v>888</v>
      </c>
      <c r="CM119" s="100">
        <v>7.4700000000000299</v>
      </c>
    </row>
    <row r="120" spans="90:91">
      <c r="CL120" s="100" t="s">
        <v>889</v>
      </c>
      <c r="CM120" s="100">
        <v>-65.010000000000005</v>
      </c>
    </row>
    <row r="121" spans="90:91">
      <c r="CL121" s="100" t="s">
        <v>890</v>
      </c>
      <c r="CM121" s="100">
        <v>-14.45</v>
      </c>
    </row>
    <row r="122" spans="90:91">
      <c r="CL122" s="100" t="s">
        <v>891</v>
      </c>
      <c r="CM122" s="100">
        <v>-111.51</v>
      </c>
    </row>
    <row r="123" spans="90:91">
      <c r="CL123" s="100" t="s">
        <v>892</v>
      </c>
      <c r="CM123" s="100">
        <v>-164.79</v>
      </c>
    </row>
    <row r="124" spans="90:91">
      <c r="CL124" s="100" t="s">
        <v>893</v>
      </c>
      <c r="CM124" s="100">
        <v>-188.99</v>
      </c>
    </row>
    <row r="125" spans="90:91">
      <c r="CL125" s="100" t="s">
        <v>894</v>
      </c>
      <c r="CM125" s="100">
        <v>-423.349999999999</v>
      </c>
    </row>
    <row r="126" spans="90:91">
      <c r="CL126" s="100" t="s">
        <v>895</v>
      </c>
      <c r="CM126" s="100">
        <v>-209.12</v>
      </c>
    </row>
    <row r="127" spans="90:91">
      <c r="CL127" s="100" t="s">
        <v>896</v>
      </c>
      <c r="CM127" s="100">
        <v>-343.599999999999</v>
      </c>
    </row>
    <row r="128" spans="90:91">
      <c r="CL128" s="100" t="s">
        <v>897</v>
      </c>
      <c r="CM128" s="100">
        <v>-28.2</v>
      </c>
    </row>
    <row r="129" spans="90:91">
      <c r="CL129" s="100" t="s">
        <v>898</v>
      </c>
      <c r="CM129" s="100">
        <v>-34.950000000000003</v>
      </c>
    </row>
    <row r="130" spans="90:91">
      <c r="CL130" s="100" t="s">
        <v>899</v>
      </c>
      <c r="CM130" s="100">
        <v>-169.84</v>
      </c>
    </row>
    <row r="131" spans="90:91">
      <c r="CL131" s="100" t="s">
        <v>900</v>
      </c>
      <c r="CM131" s="100">
        <v>-38.369999999999997</v>
      </c>
    </row>
    <row r="132" spans="90:91">
      <c r="CL132" s="100" t="s">
        <v>901</v>
      </c>
      <c r="CM132" s="100">
        <v>-58.650000000000098</v>
      </c>
    </row>
    <row r="133" spans="90:91">
      <c r="CL133" s="100" t="s">
        <v>906</v>
      </c>
      <c r="CM133" s="100">
        <v>-54.350000000000101</v>
      </c>
    </row>
    <row r="134" spans="90:91">
      <c r="CL134" s="100" t="s">
        <v>907</v>
      </c>
      <c r="CM134" s="100">
        <v>-1340.91</v>
      </c>
    </row>
    <row r="135" spans="90:91">
      <c r="CL135" s="100" t="s">
        <v>908</v>
      </c>
      <c r="CM135" s="100">
        <v>-172.13</v>
      </c>
    </row>
  </sheetData>
  <mergeCells count="1">
    <mergeCell ref="EA1:EF1"/>
  </mergeCells>
  <phoneticPr fontId="52" type="noConversion"/>
  <pageMargins left="0.69930555555555596" right="0.69930555555555596"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R107"/>
  <sheetViews>
    <sheetView showGridLines="0" workbookViewId="0">
      <selection activeCell="A3" sqref="A3:XFD50"/>
    </sheetView>
  </sheetViews>
  <sheetFormatPr defaultColWidth="9" defaultRowHeight="12"/>
  <cols>
    <col min="1" max="1" width="68.5" style="74" customWidth="1"/>
    <col min="2" max="3" width="16.125" style="74" customWidth="1"/>
    <col min="4" max="5" width="15.125" style="74" customWidth="1"/>
    <col min="6" max="6" width="14.125" style="74" customWidth="1"/>
    <col min="7" max="9" width="16.125" style="74" customWidth="1"/>
    <col min="10" max="10" width="14.125" style="74" customWidth="1"/>
    <col min="11" max="11" width="12.25" style="74" customWidth="1"/>
    <col min="12" max="12" width="16.125" style="74" customWidth="1"/>
    <col min="13" max="13" width="15.125" style="74" customWidth="1"/>
    <col min="14" max="14" width="16.125" style="74" customWidth="1"/>
    <col min="15" max="15" width="15.125" style="74" customWidth="1"/>
    <col min="16" max="17" width="13.125" style="74" customWidth="1"/>
    <col min="18" max="18" width="12.25" style="74" customWidth="1"/>
    <col min="19" max="19" width="13.125" style="74" customWidth="1"/>
    <col min="20" max="21" width="15.125" style="74" customWidth="1"/>
    <col min="22" max="23" width="16.125" style="74" customWidth="1"/>
    <col min="24" max="24" width="15.125" style="74" customWidth="1"/>
    <col min="25" max="25" width="14.125" style="74" customWidth="1"/>
    <col min="26" max="26" width="16.125" style="74" customWidth="1"/>
    <col min="27" max="27" width="12.25" style="74" customWidth="1"/>
    <col min="28" max="28" width="16.125" style="74" customWidth="1"/>
    <col min="29" max="29" width="15.125" style="74" customWidth="1"/>
    <col min="30" max="32" width="14.125" style="74" customWidth="1"/>
    <col min="33" max="35" width="18" style="74" customWidth="1"/>
    <col min="36" max="36" width="16.125" style="74" customWidth="1"/>
    <col min="37" max="37" width="12.25" style="74" customWidth="1"/>
    <col min="38" max="39" width="16.125" style="74" customWidth="1"/>
    <col min="40" max="40" width="14.125" style="74" customWidth="1"/>
    <col min="41" max="41" width="12.25" style="74" customWidth="1"/>
    <col min="42" max="42" width="15.125" style="74" customWidth="1"/>
    <col min="43" max="43" width="13.125" style="74" customWidth="1"/>
    <col min="44" max="44" width="15.125" style="74" customWidth="1"/>
    <col min="45" max="45" width="13.125" style="74" customWidth="1"/>
    <col min="46" max="46" width="15.125" style="74" customWidth="1"/>
    <col min="47" max="51" width="16.125" style="74" customWidth="1"/>
    <col min="52" max="52" width="14.125" style="74" customWidth="1"/>
    <col min="53" max="53" width="12.25" style="74" customWidth="1"/>
    <col min="54" max="54" width="14.125" style="74" customWidth="1"/>
    <col min="55" max="56" width="18" style="74" customWidth="1"/>
    <col min="57" max="58" width="14.125" style="74" customWidth="1"/>
    <col min="59" max="59" width="20" style="74" customWidth="1"/>
    <col min="60" max="60" width="16.125" style="74" customWidth="1"/>
    <col min="61" max="61" width="12.25" style="74" customWidth="1"/>
    <col min="62" max="62" width="14.125" style="74" customWidth="1"/>
    <col min="63" max="67" width="12.25" style="74" customWidth="1"/>
    <col min="68" max="68" width="16.125" style="74" customWidth="1"/>
    <col min="69" max="69" width="18" style="74" customWidth="1"/>
    <col min="70" max="75" width="12.25" style="74" customWidth="1"/>
    <col min="76" max="76" width="16.125" style="74" customWidth="1"/>
    <col min="77" max="80" width="12.25" style="74" customWidth="1"/>
    <col min="81" max="81" width="16.125" style="74" customWidth="1"/>
    <col min="82" max="82" width="13.125" style="74" customWidth="1"/>
    <col min="83" max="83" width="15.125" style="74" customWidth="1"/>
    <col min="84" max="84" width="18" style="74" customWidth="1"/>
    <col min="85" max="93" width="12.25" style="74" customWidth="1"/>
    <col min="94" max="94" width="13.125" style="74" customWidth="1"/>
    <col min="95" max="96" width="12.25" style="74" customWidth="1"/>
    <col min="97" max="97" width="14.125" style="74" customWidth="1"/>
    <col min="98" max="98" width="12.25" style="74" customWidth="1"/>
    <col min="99" max="99" width="14.125" style="74" customWidth="1"/>
    <col min="100" max="102" width="12.25" style="74" customWidth="1"/>
    <col min="103" max="103" width="13.125" style="74" customWidth="1"/>
    <col min="104" max="106" width="12.25" style="74" customWidth="1"/>
    <col min="107" max="107" width="16.125" style="74" customWidth="1"/>
    <col min="108" max="108" width="12.25" style="74" customWidth="1"/>
    <col min="109" max="109" width="13.125" style="74" customWidth="1"/>
    <col min="110" max="110" width="16.125" style="74" customWidth="1"/>
    <col min="111" max="111" width="18" style="74" customWidth="1"/>
    <col min="112" max="116" width="16.125" style="74" customWidth="1"/>
    <col min="117" max="16384" width="9" style="74"/>
  </cols>
  <sheetData>
    <row r="1" spans="1:116">
      <c r="A1" s="75" t="s">
        <v>922</v>
      </c>
      <c r="B1" s="76"/>
      <c r="C1" s="76"/>
      <c r="E1" s="72"/>
      <c r="F1" s="72"/>
      <c r="G1" s="72"/>
      <c r="H1" s="72"/>
    </row>
    <row r="2" spans="1:116" s="71" customFormat="1">
      <c r="A2" s="77"/>
      <c r="I2" s="383" t="s">
        <v>923</v>
      </c>
      <c r="J2" s="383"/>
      <c r="K2" s="383"/>
      <c r="L2" s="383"/>
      <c r="M2" s="383"/>
      <c r="N2" s="383"/>
      <c r="O2" s="383"/>
      <c r="P2" s="383"/>
      <c r="Q2" s="383"/>
      <c r="R2" s="383"/>
      <c r="S2" s="383"/>
      <c r="T2" s="383"/>
      <c r="U2" s="383" t="s">
        <v>164</v>
      </c>
      <c r="V2" s="383"/>
      <c r="W2" s="383"/>
      <c r="X2" s="383"/>
      <c r="Y2" s="383"/>
      <c r="Z2" s="383"/>
      <c r="AA2" s="383"/>
      <c r="AB2" s="383" t="s">
        <v>924</v>
      </c>
      <c r="AC2" s="383"/>
      <c r="AD2" s="383"/>
      <c r="AE2" s="383"/>
      <c r="AF2" s="91"/>
      <c r="AG2" s="91"/>
      <c r="AH2" s="91"/>
      <c r="AI2" s="91"/>
      <c r="AJ2" s="91"/>
      <c r="AK2" s="383" t="s">
        <v>166</v>
      </c>
      <c r="AL2" s="383"/>
      <c r="AM2" s="383"/>
      <c r="AN2" s="383" t="s">
        <v>167</v>
      </c>
      <c r="AO2" s="383"/>
      <c r="AP2" s="383" t="s">
        <v>5</v>
      </c>
      <c r="AQ2" s="383"/>
      <c r="AR2" s="383"/>
      <c r="AS2" s="383"/>
      <c r="AT2" s="383"/>
      <c r="AU2" s="383" t="s">
        <v>842</v>
      </c>
      <c r="AV2" s="383"/>
      <c r="AW2" s="383"/>
      <c r="AX2" s="383"/>
      <c r="AY2" s="383"/>
      <c r="AZ2" s="383"/>
      <c r="BA2" s="383"/>
      <c r="BB2" s="383"/>
      <c r="BC2" s="383"/>
      <c r="BD2" s="383"/>
      <c r="BE2" s="383"/>
      <c r="BF2" s="383"/>
      <c r="BG2" s="383"/>
      <c r="BH2" s="383"/>
      <c r="BI2" s="383"/>
      <c r="BJ2" s="383"/>
      <c r="BK2" s="383"/>
      <c r="BL2" s="383"/>
      <c r="BM2" s="383"/>
      <c r="BN2" s="383"/>
      <c r="BO2" s="383"/>
      <c r="BP2" s="383"/>
      <c r="BQ2" s="383"/>
      <c r="BR2" s="383"/>
      <c r="BS2" s="383"/>
      <c r="BT2" s="383"/>
      <c r="BU2" s="383"/>
      <c r="BV2" s="383"/>
      <c r="BW2" s="383"/>
      <c r="BX2" s="383"/>
      <c r="BY2" s="383"/>
      <c r="BZ2" s="383"/>
      <c r="CA2" s="383"/>
      <c r="CB2" s="383"/>
      <c r="CC2" s="383"/>
      <c r="CD2" s="383"/>
      <c r="CE2" s="383"/>
      <c r="CF2" s="383"/>
      <c r="CG2" s="383"/>
      <c r="CH2" s="383"/>
      <c r="CI2" s="383"/>
      <c r="CJ2" s="383"/>
      <c r="CK2" s="383"/>
      <c r="CL2" s="383"/>
      <c r="CM2" s="383"/>
      <c r="CN2" s="383"/>
      <c r="CO2" s="383"/>
      <c r="CP2" s="383"/>
      <c r="CQ2" s="383"/>
      <c r="CR2" s="383"/>
      <c r="CS2" s="383"/>
      <c r="CT2" s="383"/>
      <c r="CU2" s="383"/>
      <c r="CV2" s="383"/>
      <c r="CW2" s="383"/>
      <c r="CX2" s="383"/>
      <c r="CY2" s="383"/>
      <c r="CZ2" s="383"/>
      <c r="DA2" s="383"/>
      <c r="DB2" s="383"/>
      <c r="DC2" s="383"/>
      <c r="DD2" s="383"/>
      <c r="DE2" s="91"/>
      <c r="DF2" s="91"/>
      <c r="DG2" s="91"/>
      <c r="DH2" s="91"/>
      <c r="DI2" s="91"/>
      <c r="DJ2" s="91"/>
      <c r="DK2" s="91"/>
      <c r="DL2" s="91"/>
    </row>
    <row r="3" spans="1:116" s="72" customFormat="1">
      <c r="A3" s="78"/>
      <c r="B3" s="72" t="s">
        <v>925</v>
      </c>
      <c r="C3" s="72" t="s">
        <v>833</v>
      </c>
      <c r="D3" s="72" t="s">
        <v>926</v>
      </c>
      <c r="E3" s="72" t="s">
        <v>927</v>
      </c>
      <c r="F3" s="72" t="s">
        <v>928</v>
      </c>
      <c r="G3" s="72" t="s">
        <v>929</v>
      </c>
      <c r="H3" s="72" t="s">
        <v>930</v>
      </c>
      <c r="I3" s="72" t="s">
        <v>4</v>
      </c>
      <c r="J3" s="72" t="s">
        <v>162</v>
      </c>
      <c r="K3" s="72" t="s">
        <v>163</v>
      </c>
      <c r="L3" s="72" t="s">
        <v>164</v>
      </c>
      <c r="M3" s="72" t="s">
        <v>165</v>
      </c>
      <c r="N3" s="72" t="s">
        <v>166</v>
      </c>
      <c r="O3" s="72" t="s">
        <v>167</v>
      </c>
      <c r="P3" s="72" t="s">
        <v>168</v>
      </c>
      <c r="Q3" s="72" t="s">
        <v>29</v>
      </c>
      <c r="R3" s="72" t="s">
        <v>5</v>
      </c>
      <c r="S3" s="72" t="s">
        <v>19</v>
      </c>
      <c r="T3" s="72" t="s">
        <v>12</v>
      </c>
      <c r="U3" s="72" t="s">
        <v>13</v>
      </c>
      <c r="V3" s="72" t="s">
        <v>10</v>
      </c>
      <c r="W3" s="72" t="s">
        <v>18</v>
      </c>
      <c r="X3" s="72" t="s">
        <v>17</v>
      </c>
      <c r="Y3" s="72" t="s">
        <v>15</v>
      </c>
      <c r="Z3" s="72" t="s">
        <v>27</v>
      </c>
      <c r="AA3" s="72" t="s">
        <v>21</v>
      </c>
      <c r="AB3" s="72" t="s">
        <v>22</v>
      </c>
      <c r="AC3" s="72" t="s">
        <v>23</v>
      </c>
      <c r="AD3" s="72" t="s">
        <v>24</v>
      </c>
      <c r="AE3" s="72" t="s">
        <v>25</v>
      </c>
      <c r="AF3" s="72" t="s">
        <v>26</v>
      </c>
      <c r="AG3" s="72" t="s">
        <v>169</v>
      </c>
      <c r="AH3" s="72" t="s">
        <v>9</v>
      </c>
      <c r="AI3" s="72" t="s">
        <v>6</v>
      </c>
      <c r="AJ3" s="72" t="s">
        <v>8</v>
      </c>
      <c r="AK3" s="72" t="s">
        <v>14</v>
      </c>
      <c r="AL3" s="72" t="s">
        <v>839</v>
      </c>
      <c r="AM3" s="72" t="s">
        <v>840</v>
      </c>
      <c r="AN3" s="72" t="s">
        <v>731</v>
      </c>
      <c r="AO3" s="72" t="s">
        <v>841</v>
      </c>
      <c r="AP3" s="72" t="s">
        <v>738</v>
      </c>
      <c r="AQ3" s="72" t="s">
        <v>739</v>
      </c>
      <c r="AR3" s="72" t="s">
        <v>28</v>
      </c>
      <c r="AS3" s="72" t="s">
        <v>728</v>
      </c>
      <c r="AT3" s="72" t="s">
        <v>842</v>
      </c>
      <c r="AU3" s="72" t="s">
        <v>843</v>
      </c>
      <c r="AV3" s="72" t="s">
        <v>844</v>
      </c>
      <c r="AW3" s="72" t="s">
        <v>845</v>
      </c>
      <c r="AX3" s="72" t="s">
        <v>846</v>
      </c>
      <c r="AY3" s="72" t="s">
        <v>847</v>
      </c>
      <c r="AZ3" s="72" t="s">
        <v>848</v>
      </c>
      <c r="BA3" s="72" t="s">
        <v>849</v>
      </c>
      <c r="BB3" s="72" t="s">
        <v>850</v>
      </c>
      <c r="BC3" s="72" t="s">
        <v>851</v>
      </c>
      <c r="BD3" s="72" t="s">
        <v>852</v>
      </c>
      <c r="BE3" s="72" t="s">
        <v>853</v>
      </c>
      <c r="BF3" s="72" t="s">
        <v>854</v>
      </c>
      <c r="BG3" s="72" t="s">
        <v>855</v>
      </c>
      <c r="BH3" s="72" t="s">
        <v>856</v>
      </c>
      <c r="BI3" s="72" t="s">
        <v>857</v>
      </c>
      <c r="BJ3" s="72" t="s">
        <v>858</v>
      </c>
      <c r="BK3" s="93" t="s">
        <v>859</v>
      </c>
      <c r="BL3" s="93" t="s">
        <v>860</v>
      </c>
      <c r="BM3" s="72" t="s">
        <v>861</v>
      </c>
      <c r="BN3" s="72" t="s">
        <v>862</v>
      </c>
      <c r="BO3" s="72" t="s">
        <v>863</v>
      </c>
      <c r="BP3" s="72" t="s">
        <v>864</v>
      </c>
      <c r="BQ3" s="72" t="s">
        <v>865</v>
      </c>
      <c r="BR3" s="72" t="s">
        <v>866</v>
      </c>
      <c r="BS3" s="72" t="s">
        <v>867</v>
      </c>
      <c r="BT3" s="72" t="s">
        <v>868</v>
      </c>
      <c r="BU3" s="72" t="s">
        <v>869</v>
      </c>
      <c r="BV3" s="72" t="s">
        <v>870</v>
      </c>
      <c r="BW3" s="72" t="s">
        <v>871</v>
      </c>
      <c r="BX3" s="72" t="s">
        <v>872</v>
      </c>
      <c r="BY3" s="72" t="s">
        <v>873</v>
      </c>
      <c r="BZ3" s="72" t="s">
        <v>874</v>
      </c>
      <c r="CA3" s="72" t="s">
        <v>875</v>
      </c>
      <c r="CB3" s="72" t="s">
        <v>876</v>
      </c>
      <c r="CC3" s="72" t="s">
        <v>877</v>
      </c>
      <c r="CD3" s="72" t="s">
        <v>878</v>
      </c>
      <c r="CE3" s="72" t="s">
        <v>879</v>
      </c>
      <c r="CF3" s="72" t="s">
        <v>880</v>
      </c>
      <c r="CG3" s="72" t="s">
        <v>881</v>
      </c>
      <c r="CH3" s="72" t="s">
        <v>882</v>
      </c>
      <c r="CI3" s="72" t="s">
        <v>883</v>
      </c>
      <c r="CJ3" s="72" t="s">
        <v>884</v>
      </c>
      <c r="CK3" s="72" t="s">
        <v>885</v>
      </c>
      <c r="CL3" s="72" t="s">
        <v>886</v>
      </c>
      <c r="CM3" s="72" t="s">
        <v>887</v>
      </c>
      <c r="CN3" s="72" t="s">
        <v>888</v>
      </c>
      <c r="CO3" s="72" t="s">
        <v>889</v>
      </c>
      <c r="CP3" s="72" t="s">
        <v>890</v>
      </c>
      <c r="CQ3" s="72" t="s">
        <v>891</v>
      </c>
      <c r="CR3" s="72" t="s">
        <v>892</v>
      </c>
      <c r="CS3" s="72" t="s">
        <v>893</v>
      </c>
      <c r="CT3" s="72" t="s">
        <v>894</v>
      </c>
      <c r="CU3" s="72" t="s">
        <v>895</v>
      </c>
      <c r="CV3" s="72" t="s">
        <v>896</v>
      </c>
      <c r="CW3" s="72" t="s">
        <v>897</v>
      </c>
      <c r="CX3" s="72" t="s">
        <v>898</v>
      </c>
      <c r="CY3" s="72" t="s">
        <v>899</v>
      </c>
      <c r="CZ3" s="72" t="s">
        <v>900</v>
      </c>
      <c r="DA3" s="72" t="s">
        <v>901</v>
      </c>
      <c r="DB3" s="72" t="s">
        <v>902</v>
      </c>
      <c r="DC3" s="72" t="s">
        <v>903</v>
      </c>
      <c r="DD3" s="72" t="s">
        <v>904</v>
      </c>
      <c r="DE3" s="72" t="s">
        <v>905</v>
      </c>
      <c r="DF3" s="72" t="s">
        <v>906</v>
      </c>
      <c r="DG3" s="72" t="s">
        <v>907</v>
      </c>
      <c r="DH3" s="72" t="s">
        <v>908</v>
      </c>
      <c r="DI3" s="72" t="s">
        <v>909</v>
      </c>
      <c r="DJ3" s="72" t="s">
        <v>910</v>
      </c>
      <c r="DK3" s="72" t="s">
        <v>911</v>
      </c>
      <c r="DL3" s="72" t="s">
        <v>912</v>
      </c>
    </row>
    <row r="4" spans="1:116" s="72" customFormat="1">
      <c r="A4" s="79" t="s">
        <v>30</v>
      </c>
      <c r="B4" s="80">
        <v>208091270.13999987</v>
      </c>
      <c r="C4" s="80">
        <v>-16549875.290000059</v>
      </c>
      <c r="D4" s="80">
        <v>23793936.199999996</v>
      </c>
      <c r="E4" s="80">
        <v>11439938.100000001</v>
      </c>
      <c r="F4" s="80">
        <v>5412953.8599999985</v>
      </c>
      <c r="G4" s="80">
        <v>-97483871.75</v>
      </c>
      <c r="H4" s="80">
        <v>281478189.01999992</v>
      </c>
      <c r="I4" s="80">
        <v>-183258501.55000001</v>
      </c>
      <c r="J4" s="80">
        <v>1809707.6</v>
      </c>
      <c r="K4" s="80">
        <v>0</v>
      </c>
      <c r="L4" s="80">
        <v>-32665485.870000001</v>
      </c>
      <c r="M4" s="80">
        <v>44752089.619999997</v>
      </c>
      <c r="N4" s="80">
        <v>-386797719.11000001</v>
      </c>
      <c r="O4" s="80">
        <v>324.51</v>
      </c>
      <c r="P4" s="80">
        <v>348.47</v>
      </c>
      <c r="Q4" s="80">
        <v>-0.11</v>
      </c>
      <c r="R4" s="80">
        <v>539609361.14999998</v>
      </c>
      <c r="S4" s="80">
        <v>683.19</v>
      </c>
      <c r="T4" s="80">
        <v>56753568.030000001</v>
      </c>
      <c r="U4" s="80">
        <v>60751406.700000003</v>
      </c>
      <c r="V4" s="80">
        <v>-47436313.189999998</v>
      </c>
      <c r="W4" s="80">
        <v>-6629432.0300000003</v>
      </c>
      <c r="X4" s="80">
        <v>-97326067.599999994</v>
      </c>
      <c r="Y4" s="80">
        <v>1220669.03</v>
      </c>
      <c r="Z4" s="80">
        <v>15000</v>
      </c>
      <c r="AA4" s="80">
        <v>33112974.489999998</v>
      </c>
      <c r="AB4" s="80">
        <v>411792.46</v>
      </c>
      <c r="AC4" s="80">
        <v>4857145.29</v>
      </c>
      <c r="AD4" s="80">
        <v>223345.59</v>
      </c>
      <c r="AE4" s="80">
        <v>6131830.1900000004</v>
      </c>
      <c r="AF4" s="80">
        <v>1.6</v>
      </c>
      <c r="AG4" s="80">
        <v>0</v>
      </c>
      <c r="AH4" s="80">
        <v>183516.57</v>
      </c>
      <c r="AI4" s="80">
        <v>6440941.8300000001</v>
      </c>
      <c r="AJ4" s="80">
        <v>-414464605.19999999</v>
      </c>
      <c r="AK4" s="80">
        <v>21042427.690000001</v>
      </c>
      <c r="AL4" s="80">
        <v>324.51</v>
      </c>
      <c r="AM4" s="80">
        <v>0</v>
      </c>
      <c r="AN4" s="80">
        <v>1452018.53</v>
      </c>
      <c r="AO4" s="80">
        <v>0</v>
      </c>
      <c r="AP4" s="80">
        <v>236827010.40000001</v>
      </c>
      <c r="AQ4" s="80">
        <v>11354.57</v>
      </c>
      <c r="AR4" s="80">
        <v>0</v>
      </c>
      <c r="AS4" s="80">
        <v>-1170.8</v>
      </c>
      <c r="AT4" s="80">
        <v>301320148.44999999</v>
      </c>
      <c r="AU4" s="80">
        <v>11042104.189999999</v>
      </c>
      <c r="AV4" s="80">
        <v>11040821.699999999</v>
      </c>
      <c r="AW4" s="80">
        <v>12280858.199999999</v>
      </c>
      <c r="AX4" s="80">
        <v>11390172.68</v>
      </c>
      <c r="AY4" s="80">
        <v>13385543.710000001</v>
      </c>
      <c r="AZ4" s="80">
        <v>11681084.140000001</v>
      </c>
      <c r="BA4" s="80">
        <v>3980445.3</v>
      </c>
      <c r="BB4" s="80">
        <v>13882918.529999999</v>
      </c>
      <c r="BC4" s="80">
        <v>5528401.9900000002</v>
      </c>
      <c r="BD4" s="80">
        <v>4072439.93</v>
      </c>
      <c r="BE4" s="80">
        <v>12743679.99</v>
      </c>
      <c r="BF4" s="80">
        <v>40972963.859999999</v>
      </c>
      <c r="BG4" s="80">
        <v>6209360.0099999998</v>
      </c>
      <c r="BH4" s="80">
        <v>4296439.9400000004</v>
      </c>
      <c r="BI4" s="80">
        <v>3552106.41</v>
      </c>
      <c r="BJ4" s="80">
        <v>3712487.67</v>
      </c>
      <c r="BK4" s="80">
        <v>3794403.45</v>
      </c>
      <c r="BL4" s="80">
        <v>3937814.18</v>
      </c>
      <c r="BM4" s="80">
        <v>3346676.09</v>
      </c>
      <c r="BN4" s="80">
        <v>2350570.81</v>
      </c>
      <c r="BO4" s="80">
        <v>3083144.69</v>
      </c>
      <c r="BP4" s="80">
        <v>4209629.1100000003</v>
      </c>
      <c r="BQ4" s="80">
        <v>1013215.59</v>
      </c>
      <c r="BR4" s="80">
        <v>1486229.95</v>
      </c>
      <c r="BS4" s="80">
        <v>1264464.21</v>
      </c>
      <c r="BT4" s="80">
        <v>1382665.92</v>
      </c>
      <c r="BU4" s="80">
        <v>965939.9</v>
      </c>
      <c r="BV4" s="80">
        <v>2203521.7799999998</v>
      </c>
      <c r="BW4" s="80">
        <v>1185907.94</v>
      </c>
      <c r="BX4" s="80">
        <v>551497.64</v>
      </c>
      <c r="BY4" s="80">
        <v>354821.64</v>
      </c>
      <c r="BZ4" s="80">
        <v>711797.23</v>
      </c>
      <c r="CA4" s="80">
        <v>732284.66</v>
      </c>
      <c r="CB4" s="80">
        <v>685601.66</v>
      </c>
      <c r="CC4" s="80">
        <v>1222196.42</v>
      </c>
      <c r="CD4" s="80">
        <v>2842717.67</v>
      </c>
      <c r="CE4" s="80">
        <v>74550841.590000004</v>
      </c>
      <c r="CF4" s="80">
        <v>518899.96</v>
      </c>
      <c r="CG4" s="80">
        <v>236644.98</v>
      </c>
      <c r="CH4" s="80">
        <v>412069.73</v>
      </c>
      <c r="CI4" s="80">
        <v>802300.19</v>
      </c>
      <c r="CJ4" s="80">
        <v>1654261.26</v>
      </c>
      <c r="CK4" s="80">
        <v>540703.76</v>
      </c>
      <c r="CL4" s="80">
        <v>925458.87</v>
      </c>
      <c r="CM4" s="80">
        <v>275688.82</v>
      </c>
      <c r="CN4" s="80">
        <v>184990.44</v>
      </c>
      <c r="CO4" s="80">
        <v>606500.53</v>
      </c>
      <c r="CP4" s="80">
        <v>302223.77</v>
      </c>
      <c r="CQ4" s="80">
        <v>395943.73</v>
      </c>
      <c r="CR4" s="80">
        <v>287209.71999999997</v>
      </c>
      <c r="CS4" s="80">
        <v>245229.84</v>
      </c>
      <c r="CT4" s="80">
        <v>305581.57</v>
      </c>
      <c r="CU4" s="80">
        <v>308336.99</v>
      </c>
      <c r="CV4" s="80">
        <v>219209.76</v>
      </c>
      <c r="CW4" s="80">
        <v>51226.85</v>
      </c>
      <c r="CX4" s="80">
        <v>41698.519999999997</v>
      </c>
      <c r="CY4" s="80">
        <v>245807.14</v>
      </c>
      <c r="CZ4" s="80">
        <v>77812.78</v>
      </c>
      <c r="DA4" s="80">
        <v>214996.72</v>
      </c>
      <c r="DB4" s="80">
        <v>709561.32</v>
      </c>
      <c r="DC4" s="80">
        <v>2274336.14</v>
      </c>
      <c r="DD4" s="80">
        <v>926139.16</v>
      </c>
      <c r="DE4" s="80">
        <v>205893.09</v>
      </c>
      <c r="DF4" s="80">
        <v>279636.86</v>
      </c>
      <c r="DG4" s="80">
        <v>5947169.5</v>
      </c>
      <c r="DH4" s="80">
        <v>488554.43</v>
      </c>
      <c r="DI4" s="80">
        <v>-1954.09</v>
      </c>
      <c r="DJ4" s="80">
        <v>5922.31</v>
      </c>
      <c r="DK4" s="80">
        <v>-15939.91</v>
      </c>
      <c r="DL4" s="80">
        <v>263.33</v>
      </c>
    </row>
    <row r="5" spans="1:116" s="72" customFormat="1">
      <c r="A5" s="78" t="s">
        <v>931</v>
      </c>
      <c r="B5" s="80">
        <v>326635791.72000003</v>
      </c>
      <c r="C5" s="81">
        <v>321021568</v>
      </c>
      <c r="D5" s="81">
        <v>19797420.489999998</v>
      </c>
      <c r="E5" s="81">
        <v>-12801.35</v>
      </c>
      <c r="F5" s="81">
        <v>3584323.42</v>
      </c>
      <c r="G5" s="82">
        <v>0</v>
      </c>
      <c r="H5" s="83">
        <v>-17754718.84</v>
      </c>
      <c r="I5" s="82">
        <v>-1587438.01</v>
      </c>
      <c r="J5" s="82">
        <v>0</v>
      </c>
      <c r="K5" s="82">
        <v>0</v>
      </c>
      <c r="L5" s="82">
        <v>-601052.78</v>
      </c>
      <c r="M5" s="80">
        <v>44752079.280000001</v>
      </c>
      <c r="N5" s="82">
        <v>44111186.869999997</v>
      </c>
      <c r="O5" s="82">
        <v>-821.5</v>
      </c>
      <c r="P5" s="82">
        <v>-400</v>
      </c>
      <c r="Q5" s="82">
        <v>0</v>
      </c>
      <c r="R5" s="82">
        <v>234348014.13999999</v>
      </c>
      <c r="S5" s="82">
        <v>-3412</v>
      </c>
      <c r="T5" s="82">
        <v>-1156135.5</v>
      </c>
      <c r="U5" s="82">
        <v>-649091.09</v>
      </c>
      <c r="V5" s="82">
        <v>0</v>
      </c>
      <c r="W5" s="82">
        <v>-1992.59</v>
      </c>
      <c r="X5" s="82">
        <v>0</v>
      </c>
      <c r="Y5" s="82">
        <v>1209578.3999999999</v>
      </c>
      <c r="Z5" s="82">
        <v>15000</v>
      </c>
      <c r="AA5" s="82">
        <v>33112965.75</v>
      </c>
      <c r="AB5" s="82">
        <v>411792.46</v>
      </c>
      <c r="AC5" s="82">
        <v>4857145.29</v>
      </c>
      <c r="AD5" s="82">
        <v>223345.59</v>
      </c>
      <c r="AE5" s="82">
        <v>6131830.1900000004</v>
      </c>
      <c r="AF5" s="82">
        <v>0</v>
      </c>
      <c r="AG5" s="82">
        <v>0</v>
      </c>
      <c r="AH5" s="82">
        <v>3035436.58</v>
      </c>
      <c r="AI5" s="82">
        <v>5688643.6100000003</v>
      </c>
      <c r="AJ5" s="82">
        <v>15902745.449999999</v>
      </c>
      <c r="AK5" s="82">
        <v>19484361.23</v>
      </c>
      <c r="AL5" s="82">
        <v>-821.5</v>
      </c>
      <c r="AM5" s="82">
        <v>0</v>
      </c>
      <c r="AN5" s="82">
        <v>-2213.48</v>
      </c>
      <c r="AO5" s="82">
        <v>0</v>
      </c>
      <c r="AP5" s="82">
        <v>276716.83</v>
      </c>
      <c r="AQ5" s="82">
        <v>11354.57</v>
      </c>
      <c r="AR5" s="82">
        <v>0</v>
      </c>
      <c r="AS5" s="82">
        <v>0</v>
      </c>
      <c r="AT5" s="82">
        <v>234062156.22</v>
      </c>
      <c r="AU5" s="82">
        <v>8428859.8200000003</v>
      </c>
      <c r="AV5" s="82">
        <v>8725514.0199999996</v>
      </c>
      <c r="AW5" s="82">
        <v>9152251.8100000005</v>
      </c>
      <c r="AX5" s="82">
        <v>9219496.6199999992</v>
      </c>
      <c r="AY5" s="82">
        <v>10848603.35</v>
      </c>
      <c r="AZ5" s="82">
        <v>9348063.1199999992</v>
      </c>
      <c r="BA5" s="82">
        <v>3376191.17</v>
      </c>
      <c r="BB5" s="82">
        <v>11544914.779999999</v>
      </c>
      <c r="BC5" s="82">
        <v>3683484.89</v>
      </c>
      <c r="BD5" s="82">
        <v>3084415.58</v>
      </c>
      <c r="BE5" s="82">
        <v>9627092.2899999991</v>
      </c>
      <c r="BF5" s="82">
        <v>33755796.979999997</v>
      </c>
      <c r="BG5" s="82">
        <v>4413124.34</v>
      </c>
      <c r="BH5" s="82">
        <v>2599003.19</v>
      </c>
      <c r="BI5" s="82">
        <v>2744901.66</v>
      </c>
      <c r="BJ5" s="82">
        <v>3145295.25</v>
      </c>
      <c r="BK5" s="82">
        <v>3017445.42</v>
      </c>
      <c r="BL5" s="82">
        <v>3272580.87</v>
      </c>
      <c r="BM5" s="82">
        <v>2748848.38</v>
      </c>
      <c r="BN5" s="82">
        <v>1881049.61</v>
      </c>
      <c r="BO5" s="82">
        <v>2494062.44</v>
      </c>
      <c r="BP5" s="82">
        <v>3330581.89</v>
      </c>
      <c r="BQ5" s="82">
        <v>722091.01</v>
      </c>
      <c r="BR5" s="82">
        <v>1108120.3400000001</v>
      </c>
      <c r="BS5" s="82">
        <v>1051923.45</v>
      </c>
      <c r="BT5" s="82">
        <v>1111333.49</v>
      </c>
      <c r="BU5" s="82">
        <v>813281.89</v>
      </c>
      <c r="BV5" s="82">
        <v>1510526.35</v>
      </c>
      <c r="BW5" s="82">
        <v>975055.05</v>
      </c>
      <c r="BX5" s="82">
        <v>221892.23</v>
      </c>
      <c r="BY5" s="82">
        <v>267306.65999999997</v>
      </c>
      <c r="BZ5" s="82">
        <v>556596.80000000005</v>
      </c>
      <c r="CA5" s="82">
        <v>325374.36</v>
      </c>
      <c r="CB5" s="82">
        <v>562342.91</v>
      </c>
      <c r="CC5" s="82">
        <v>928432.96</v>
      </c>
      <c r="CD5" s="82">
        <v>761024.08</v>
      </c>
      <c r="CE5" s="82">
        <v>64072812.549999997</v>
      </c>
      <c r="CF5" s="82">
        <v>330017.15999999997</v>
      </c>
      <c r="CG5" s="82">
        <v>119528.72</v>
      </c>
      <c r="CH5" s="82">
        <v>356953.21</v>
      </c>
      <c r="CI5" s="82">
        <v>399047.27</v>
      </c>
      <c r="CJ5" s="82">
        <v>94435.95</v>
      </c>
      <c r="CK5" s="82">
        <v>190829.45</v>
      </c>
      <c r="CL5" s="82">
        <v>207243.71</v>
      </c>
      <c r="CM5" s="82">
        <v>197466.91</v>
      </c>
      <c r="CN5" s="82">
        <v>119982.09</v>
      </c>
      <c r="CO5" s="82">
        <v>245794.52</v>
      </c>
      <c r="CP5" s="82">
        <v>150777.26999999999</v>
      </c>
      <c r="CQ5" s="82">
        <v>325472.03000000003</v>
      </c>
      <c r="CR5" s="82">
        <v>219455.56</v>
      </c>
      <c r="CS5" s="82">
        <v>138288.56</v>
      </c>
      <c r="CT5" s="82">
        <v>198454.78</v>
      </c>
      <c r="CU5" s="82">
        <v>206228.96</v>
      </c>
      <c r="CV5" s="82">
        <v>115267.5</v>
      </c>
      <c r="CW5" s="82">
        <v>35860.620000000003</v>
      </c>
      <c r="CX5" s="82">
        <v>27332.93</v>
      </c>
      <c r="CY5" s="82">
        <v>192201.2</v>
      </c>
      <c r="CZ5" s="82">
        <v>62604.94</v>
      </c>
      <c r="DA5" s="82">
        <v>141005.26</v>
      </c>
      <c r="DB5" s="82">
        <v>448407.13</v>
      </c>
      <c r="DC5" s="82">
        <v>1794258.75</v>
      </c>
      <c r="DD5" s="82">
        <v>817932.76</v>
      </c>
      <c r="DE5" s="82">
        <v>114860.6</v>
      </c>
      <c r="DF5" s="82">
        <v>213666.7</v>
      </c>
      <c r="DG5" s="82">
        <v>797262.25</v>
      </c>
      <c r="DH5" s="82">
        <v>383866.73</v>
      </c>
      <c r="DI5" s="82">
        <v>-1959.7</v>
      </c>
      <c r="DJ5" s="82">
        <v>5618.61</v>
      </c>
      <c r="DK5" s="82">
        <v>-15961.15</v>
      </c>
      <c r="DL5" s="82">
        <v>263.33</v>
      </c>
    </row>
    <row r="6" spans="1:116" s="72" customFormat="1">
      <c r="A6" s="78" t="s">
        <v>32</v>
      </c>
      <c r="B6" s="80">
        <v>250824757.64000002</v>
      </c>
      <c r="C6" s="81">
        <v>231027337.15000001</v>
      </c>
      <c r="D6" s="81">
        <v>0</v>
      </c>
      <c r="E6" s="81">
        <v>0</v>
      </c>
      <c r="F6" s="81">
        <v>0</v>
      </c>
      <c r="G6" s="82">
        <v>0</v>
      </c>
      <c r="H6" s="83">
        <v>19797420.489999998</v>
      </c>
      <c r="I6" s="82">
        <v>-1243120.01</v>
      </c>
      <c r="J6" s="82">
        <v>0</v>
      </c>
      <c r="K6" s="82">
        <v>0</v>
      </c>
      <c r="L6" s="82">
        <v>-1992.59</v>
      </c>
      <c r="M6" s="80">
        <v>0</v>
      </c>
      <c r="N6" s="82">
        <v>156877.44</v>
      </c>
      <c r="O6" s="82">
        <v>0</v>
      </c>
      <c r="P6" s="82">
        <v>0</v>
      </c>
      <c r="Q6" s="82">
        <v>0</v>
      </c>
      <c r="R6" s="82">
        <v>232115572.31</v>
      </c>
      <c r="S6" s="82">
        <v>0</v>
      </c>
      <c r="T6" s="82">
        <v>0</v>
      </c>
      <c r="U6" s="82">
        <v>0</v>
      </c>
      <c r="V6" s="82">
        <v>0</v>
      </c>
      <c r="W6" s="82">
        <v>-1992.59</v>
      </c>
      <c r="X6" s="82">
        <v>0</v>
      </c>
      <c r="Y6" s="82">
        <v>0</v>
      </c>
      <c r="Z6" s="82">
        <v>0</v>
      </c>
      <c r="AA6" s="82">
        <v>0</v>
      </c>
      <c r="AB6" s="82">
        <v>0</v>
      </c>
      <c r="AC6" s="82">
        <v>0</v>
      </c>
      <c r="AD6" s="82">
        <v>0</v>
      </c>
      <c r="AE6" s="82">
        <v>0</v>
      </c>
      <c r="AF6" s="82">
        <v>0</v>
      </c>
      <c r="AG6" s="82">
        <v>0</v>
      </c>
      <c r="AH6" s="82">
        <v>76911.429999999993</v>
      </c>
      <c r="AI6" s="82">
        <v>79966.009999999995</v>
      </c>
      <c r="AJ6" s="82">
        <v>0</v>
      </c>
      <c r="AK6" s="82">
        <v>0</v>
      </c>
      <c r="AL6" s="82">
        <v>0</v>
      </c>
      <c r="AM6" s="82">
        <v>0</v>
      </c>
      <c r="AN6" s="82">
        <v>0</v>
      </c>
      <c r="AO6" s="82">
        <v>0</v>
      </c>
      <c r="AP6" s="82">
        <v>276716.83</v>
      </c>
      <c r="AQ6" s="82">
        <v>11354.57</v>
      </c>
      <c r="AR6" s="82">
        <v>0</v>
      </c>
      <c r="AS6" s="82">
        <v>0</v>
      </c>
      <c r="AT6" s="82">
        <v>231827500.91</v>
      </c>
      <c r="AU6" s="82">
        <v>8427291.7200000007</v>
      </c>
      <c r="AV6" s="82">
        <v>8725385.7200000007</v>
      </c>
      <c r="AW6" s="82">
        <v>9124031.0700000003</v>
      </c>
      <c r="AX6" s="82">
        <v>7060452.4699999997</v>
      </c>
      <c r="AY6" s="82">
        <v>10825315.43</v>
      </c>
      <c r="AZ6" s="82">
        <v>9349105.3000000007</v>
      </c>
      <c r="BA6" s="82">
        <v>3375591.18</v>
      </c>
      <c r="BB6" s="82">
        <v>11544311.289999999</v>
      </c>
      <c r="BC6" s="82">
        <v>3683918.85</v>
      </c>
      <c r="BD6" s="82">
        <v>3084958.98</v>
      </c>
      <c r="BE6" s="82">
        <v>9616835.1400000006</v>
      </c>
      <c r="BF6" s="82">
        <v>33753049.049999997</v>
      </c>
      <c r="BG6" s="82">
        <v>4413962.45</v>
      </c>
      <c r="BH6" s="82">
        <v>2600889.92</v>
      </c>
      <c r="BI6" s="82">
        <v>2745090.15</v>
      </c>
      <c r="BJ6" s="82">
        <v>3143547.9</v>
      </c>
      <c r="BK6" s="82">
        <v>3015418.82</v>
      </c>
      <c r="BL6" s="82">
        <v>3271973.32</v>
      </c>
      <c r="BM6" s="82">
        <v>2749172.91</v>
      </c>
      <c r="BN6" s="82">
        <v>1881305.37</v>
      </c>
      <c r="BO6" s="82">
        <v>2494397.88</v>
      </c>
      <c r="BP6" s="82">
        <v>3329735.19</v>
      </c>
      <c r="BQ6" s="82">
        <v>722000.45</v>
      </c>
      <c r="BR6" s="82">
        <v>1106655.24</v>
      </c>
      <c r="BS6" s="82">
        <v>1052583.83</v>
      </c>
      <c r="BT6" s="82">
        <v>1111075.01</v>
      </c>
      <c r="BU6" s="82">
        <v>812930.96</v>
      </c>
      <c r="BV6" s="82">
        <v>1510292.38</v>
      </c>
      <c r="BW6" s="82">
        <v>975966.75</v>
      </c>
      <c r="BX6" s="82">
        <v>221648.84</v>
      </c>
      <c r="BY6" s="82">
        <v>267065.01</v>
      </c>
      <c r="BZ6" s="82">
        <v>556890.94999999995</v>
      </c>
      <c r="CA6" s="82">
        <v>325527.19</v>
      </c>
      <c r="CB6" s="82">
        <v>563342.91</v>
      </c>
      <c r="CC6" s="82">
        <v>928176.35</v>
      </c>
      <c r="CD6" s="82">
        <v>762227.16</v>
      </c>
      <c r="CE6" s="82">
        <v>64044987.530000001</v>
      </c>
      <c r="CF6" s="82">
        <v>332600.84000000003</v>
      </c>
      <c r="CG6" s="82">
        <v>119928.72</v>
      </c>
      <c r="CH6" s="82">
        <v>358233.21</v>
      </c>
      <c r="CI6" s="82">
        <v>399305.52</v>
      </c>
      <c r="CJ6" s="82">
        <v>94685.01</v>
      </c>
      <c r="CK6" s="82">
        <v>191056.43</v>
      </c>
      <c r="CL6" s="82">
        <v>207828.17</v>
      </c>
      <c r="CM6" s="82">
        <v>198409.14</v>
      </c>
      <c r="CN6" s="82">
        <v>120502.09</v>
      </c>
      <c r="CO6" s="82">
        <v>246244.52</v>
      </c>
      <c r="CP6" s="82">
        <v>151161.73000000001</v>
      </c>
      <c r="CQ6" s="82">
        <v>326972.96000000002</v>
      </c>
      <c r="CR6" s="82">
        <v>220122.79</v>
      </c>
      <c r="CS6" s="82">
        <v>138665.66</v>
      </c>
      <c r="CT6" s="82">
        <v>199215.16</v>
      </c>
      <c r="CU6" s="82">
        <v>206288.18</v>
      </c>
      <c r="CV6" s="82">
        <v>114893.5</v>
      </c>
      <c r="CW6" s="82">
        <v>36516.620000000003</v>
      </c>
      <c r="CX6" s="82">
        <v>28012.93</v>
      </c>
      <c r="CY6" s="82">
        <v>193066.2</v>
      </c>
      <c r="CZ6" s="82">
        <v>63320.94</v>
      </c>
      <c r="DA6" s="82">
        <v>141527.35999999999</v>
      </c>
      <c r="DB6" s="82">
        <v>448457.13</v>
      </c>
      <c r="DC6" s="82">
        <v>1795018.74</v>
      </c>
      <c r="DD6" s="82">
        <v>818671.4</v>
      </c>
      <c r="DE6" s="82">
        <v>115493.05</v>
      </c>
      <c r="DF6" s="82">
        <v>214011.08</v>
      </c>
      <c r="DG6" s="82">
        <v>797462.25</v>
      </c>
      <c r="DH6" s="82">
        <v>384389.06</v>
      </c>
      <c r="DI6" s="82">
        <v>-1690.94</v>
      </c>
      <c r="DJ6" s="82">
        <v>5618.61</v>
      </c>
      <c r="DK6" s="82">
        <v>-15861.15</v>
      </c>
      <c r="DL6" s="82">
        <v>263.33</v>
      </c>
    </row>
    <row r="7" spans="1:116" s="72" customFormat="1">
      <c r="A7" s="78" t="s">
        <v>61</v>
      </c>
      <c r="B7" s="80">
        <v>44752079.280000001</v>
      </c>
      <c r="C7" s="81">
        <v>44752079.280000001</v>
      </c>
      <c r="D7" s="81">
        <v>0</v>
      </c>
      <c r="E7" s="81">
        <v>0</v>
      </c>
      <c r="F7" s="81">
        <v>0</v>
      </c>
      <c r="G7" s="82">
        <v>0</v>
      </c>
      <c r="H7" s="83">
        <v>0</v>
      </c>
      <c r="I7" s="82">
        <v>0</v>
      </c>
      <c r="J7" s="82">
        <v>0</v>
      </c>
      <c r="K7" s="82">
        <v>0</v>
      </c>
      <c r="L7" s="82">
        <v>0</v>
      </c>
      <c r="M7" s="80">
        <v>44752079.280000001</v>
      </c>
      <c r="N7" s="82">
        <v>0</v>
      </c>
      <c r="O7" s="82">
        <v>0</v>
      </c>
      <c r="P7" s="82">
        <v>0</v>
      </c>
      <c r="Q7" s="82">
        <v>0</v>
      </c>
      <c r="R7" s="82">
        <v>0</v>
      </c>
      <c r="S7" s="82">
        <v>0</v>
      </c>
      <c r="T7" s="82">
        <v>0</v>
      </c>
      <c r="U7" s="82">
        <v>0</v>
      </c>
      <c r="V7" s="82">
        <v>0</v>
      </c>
      <c r="W7" s="82">
        <v>0</v>
      </c>
      <c r="X7" s="82">
        <v>0</v>
      </c>
      <c r="Y7" s="82">
        <v>0</v>
      </c>
      <c r="Z7" s="82">
        <v>15000</v>
      </c>
      <c r="AA7" s="82">
        <v>33112965.75</v>
      </c>
      <c r="AB7" s="82">
        <v>411792.46</v>
      </c>
      <c r="AC7" s="82">
        <v>4857145.29</v>
      </c>
      <c r="AD7" s="82">
        <v>223345.59</v>
      </c>
      <c r="AE7" s="82">
        <v>6131830.1900000004</v>
      </c>
      <c r="AF7" s="82">
        <v>0</v>
      </c>
      <c r="AG7" s="82">
        <v>0</v>
      </c>
      <c r="AH7" s="82">
        <v>0</v>
      </c>
      <c r="AI7" s="82">
        <v>0</v>
      </c>
      <c r="AJ7" s="82">
        <v>0</v>
      </c>
      <c r="AK7" s="82">
        <v>0</v>
      </c>
      <c r="AL7" s="82">
        <v>0</v>
      </c>
      <c r="AM7" s="82">
        <v>0</v>
      </c>
      <c r="AN7" s="82">
        <v>0</v>
      </c>
      <c r="AO7" s="82">
        <v>0</v>
      </c>
      <c r="AP7" s="82">
        <v>0</v>
      </c>
      <c r="AQ7" s="82">
        <v>0</v>
      </c>
      <c r="AR7" s="82">
        <v>0</v>
      </c>
      <c r="AS7" s="82">
        <v>0</v>
      </c>
      <c r="AT7" s="82">
        <v>0</v>
      </c>
      <c r="AU7" s="82">
        <v>0</v>
      </c>
      <c r="AV7" s="82">
        <v>0</v>
      </c>
      <c r="AW7" s="82">
        <v>0</v>
      </c>
      <c r="AX7" s="82">
        <v>0</v>
      </c>
      <c r="AY7" s="82">
        <v>0</v>
      </c>
      <c r="AZ7" s="82">
        <v>0</v>
      </c>
      <c r="BA7" s="82">
        <v>0</v>
      </c>
      <c r="BB7" s="82">
        <v>0</v>
      </c>
      <c r="BC7" s="82">
        <v>0</v>
      </c>
      <c r="BD7" s="82">
        <v>0</v>
      </c>
      <c r="BE7" s="82">
        <v>0</v>
      </c>
      <c r="BF7" s="82">
        <v>0</v>
      </c>
      <c r="BG7" s="82">
        <v>0</v>
      </c>
      <c r="BH7" s="82">
        <v>0</v>
      </c>
      <c r="BI7" s="82">
        <v>0</v>
      </c>
      <c r="BJ7" s="82">
        <v>0</v>
      </c>
      <c r="BK7" s="82">
        <v>0</v>
      </c>
      <c r="BL7" s="82">
        <v>0</v>
      </c>
      <c r="BM7" s="82">
        <v>0</v>
      </c>
      <c r="BN7" s="82">
        <v>0</v>
      </c>
      <c r="BO7" s="82">
        <v>0</v>
      </c>
      <c r="BP7" s="82">
        <v>0</v>
      </c>
      <c r="BQ7" s="82">
        <v>0</v>
      </c>
      <c r="BR7" s="82">
        <v>0</v>
      </c>
      <c r="BS7" s="82">
        <v>0</v>
      </c>
      <c r="BT7" s="82">
        <v>0</v>
      </c>
      <c r="BU7" s="82">
        <v>0</v>
      </c>
      <c r="BV7" s="82">
        <v>0</v>
      </c>
      <c r="BW7" s="82">
        <v>0</v>
      </c>
      <c r="BX7" s="82">
        <v>0</v>
      </c>
      <c r="BY7" s="82">
        <v>0</v>
      </c>
      <c r="BZ7" s="82">
        <v>0</v>
      </c>
      <c r="CA7" s="82">
        <v>0</v>
      </c>
      <c r="CB7" s="82">
        <v>0</v>
      </c>
      <c r="CC7" s="82">
        <v>0</v>
      </c>
      <c r="CD7" s="82">
        <v>0</v>
      </c>
      <c r="CE7" s="82">
        <v>0</v>
      </c>
      <c r="CF7" s="82">
        <v>0</v>
      </c>
      <c r="CG7" s="82">
        <v>0</v>
      </c>
      <c r="CH7" s="82">
        <v>0</v>
      </c>
      <c r="CI7" s="82">
        <v>0</v>
      </c>
      <c r="CJ7" s="82">
        <v>0</v>
      </c>
      <c r="CK7" s="82">
        <v>0</v>
      </c>
      <c r="CL7" s="82">
        <v>0</v>
      </c>
      <c r="CM7" s="82">
        <v>0</v>
      </c>
      <c r="CN7" s="82">
        <v>0</v>
      </c>
      <c r="CO7" s="82">
        <v>0</v>
      </c>
      <c r="CP7" s="82">
        <v>0</v>
      </c>
      <c r="CQ7" s="82">
        <v>0</v>
      </c>
      <c r="CR7" s="82">
        <v>0</v>
      </c>
      <c r="CS7" s="82">
        <v>0</v>
      </c>
      <c r="CT7" s="82">
        <v>0</v>
      </c>
      <c r="CU7" s="82">
        <v>0</v>
      </c>
      <c r="CV7" s="82">
        <v>0</v>
      </c>
      <c r="CW7" s="82">
        <v>0</v>
      </c>
      <c r="CX7" s="82">
        <v>0</v>
      </c>
      <c r="CY7" s="82">
        <v>0</v>
      </c>
      <c r="CZ7" s="82">
        <v>0</v>
      </c>
      <c r="DA7" s="82">
        <v>0</v>
      </c>
      <c r="DB7" s="82">
        <v>0</v>
      </c>
      <c r="DC7" s="82">
        <v>0</v>
      </c>
      <c r="DD7" s="82">
        <v>0</v>
      </c>
      <c r="DE7" s="82">
        <v>0</v>
      </c>
      <c r="DF7" s="82">
        <v>0</v>
      </c>
      <c r="DG7" s="82">
        <v>0</v>
      </c>
      <c r="DH7" s="82">
        <v>0</v>
      </c>
      <c r="DI7" s="82">
        <v>0</v>
      </c>
      <c r="DJ7" s="82">
        <v>0</v>
      </c>
      <c r="DK7" s="82">
        <v>0</v>
      </c>
      <c r="DL7" s="82">
        <v>0</v>
      </c>
    </row>
    <row r="8" spans="1:116" s="72" customFormat="1">
      <c r="A8" s="78" t="s">
        <v>62</v>
      </c>
      <c r="B8" s="80">
        <v>29796364.829999994</v>
      </c>
      <c r="C8" s="81">
        <v>43957222.539999999</v>
      </c>
      <c r="D8" s="81">
        <v>0</v>
      </c>
      <c r="E8" s="81">
        <v>0</v>
      </c>
      <c r="F8" s="81">
        <v>3587310.09</v>
      </c>
      <c r="G8" s="82">
        <v>0</v>
      </c>
      <c r="H8" s="83">
        <v>-17748167.800000001</v>
      </c>
      <c r="I8" s="82">
        <v>0</v>
      </c>
      <c r="J8" s="82">
        <v>0</v>
      </c>
      <c r="K8" s="82">
        <v>0</v>
      </c>
      <c r="L8" s="82">
        <v>0</v>
      </c>
      <c r="M8" s="80">
        <v>0</v>
      </c>
      <c r="N8" s="82">
        <v>43957222.539999999</v>
      </c>
      <c r="O8" s="82">
        <v>0</v>
      </c>
      <c r="P8" s="82">
        <v>0</v>
      </c>
      <c r="Q8" s="82">
        <v>0</v>
      </c>
      <c r="R8" s="82">
        <v>0</v>
      </c>
      <c r="S8" s="82">
        <v>0</v>
      </c>
      <c r="T8" s="82">
        <v>0</v>
      </c>
      <c r="U8" s="82">
        <v>0</v>
      </c>
      <c r="V8" s="82">
        <v>0</v>
      </c>
      <c r="W8" s="82">
        <v>0</v>
      </c>
      <c r="X8" s="82">
        <v>0</v>
      </c>
      <c r="Y8" s="82">
        <v>0</v>
      </c>
      <c r="Z8" s="82">
        <v>0</v>
      </c>
      <c r="AA8" s="82">
        <v>0</v>
      </c>
      <c r="AB8" s="82">
        <v>0</v>
      </c>
      <c r="AC8" s="82">
        <v>0</v>
      </c>
      <c r="AD8" s="82">
        <v>0</v>
      </c>
      <c r="AE8" s="82">
        <v>0</v>
      </c>
      <c r="AF8" s="82">
        <v>0</v>
      </c>
      <c r="AG8" s="82">
        <v>0</v>
      </c>
      <c r="AH8" s="82">
        <v>2958525.15</v>
      </c>
      <c r="AI8" s="82">
        <v>5611590.71</v>
      </c>
      <c r="AJ8" s="82">
        <v>15902745.449999999</v>
      </c>
      <c r="AK8" s="82">
        <v>19484361.23</v>
      </c>
      <c r="AL8" s="82">
        <v>0</v>
      </c>
      <c r="AM8" s="82">
        <v>0</v>
      </c>
      <c r="AN8" s="82">
        <v>0</v>
      </c>
      <c r="AO8" s="82">
        <v>0</v>
      </c>
      <c r="AP8" s="82">
        <v>0</v>
      </c>
      <c r="AQ8" s="82">
        <v>0</v>
      </c>
      <c r="AR8" s="82">
        <v>0</v>
      </c>
      <c r="AS8" s="82">
        <v>0</v>
      </c>
      <c r="AT8" s="82">
        <v>0</v>
      </c>
      <c r="AU8" s="82">
        <v>0</v>
      </c>
      <c r="AV8" s="82">
        <v>0</v>
      </c>
      <c r="AW8" s="82">
        <v>0</v>
      </c>
      <c r="AX8" s="82">
        <v>0</v>
      </c>
      <c r="AY8" s="82">
        <v>0</v>
      </c>
      <c r="AZ8" s="82">
        <v>0</v>
      </c>
      <c r="BA8" s="82">
        <v>0</v>
      </c>
      <c r="BB8" s="82">
        <v>0</v>
      </c>
      <c r="BC8" s="82">
        <v>0</v>
      </c>
      <c r="BD8" s="82">
        <v>0</v>
      </c>
      <c r="BE8" s="82">
        <v>0</v>
      </c>
      <c r="BF8" s="82">
        <v>0</v>
      </c>
      <c r="BG8" s="82">
        <v>0</v>
      </c>
      <c r="BH8" s="82">
        <v>0</v>
      </c>
      <c r="BI8" s="82">
        <v>0</v>
      </c>
      <c r="BJ8" s="82">
        <v>0</v>
      </c>
      <c r="BK8" s="82">
        <v>0</v>
      </c>
      <c r="BL8" s="82">
        <v>0</v>
      </c>
      <c r="BM8" s="82">
        <v>0</v>
      </c>
      <c r="BN8" s="82">
        <v>0</v>
      </c>
      <c r="BO8" s="82">
        <v>0</v>
      </c>
      <c r="BP8" s="82">
        <v>0</v>
      </c>
      <c r="BQ8" s="82">
        <v>0</v>
      </c>
      <c r="BR8" s="82">
        <v>0</v>
      </c>
      <c r="BS8" s="82">
        <v>0</v>
      </c>
      <c r="BT8" s="82">
        <v>0</v>
      </c>
      <c r="BU8" s="82">
        <v>0</v>
      </c>
      <c r="BV8" s="82">
        <v>0</v>
      </c>
      <c r="BW8" s="82">
        <v>0</v>
      </c>
      <c r="BX8" s="82">
        <v>0</v>
      </c>
      <c r="BY8" s="82">
        <v>0</v>
      </c>
      <c r="BZ8" s="82">
        <v>0</v>
      </c>
      <c r="CA8" s="82">
        <v>0</v>
      </c>
      <c r="CB8" s="82">
        <v>0</v>
      </c>
      <c r="CC8" s="82">
        <v>0</v>
      </c>
      <c r="CD8" s="82">
        <v>0</v>
      </c>
      <c r="CE8" s="82">
        <v>0</v>
      </c>
      <c r="CF8" s="82">
        <v>0</v>
      </c>
      <c r="CG8" s="82">
        <v>0</v>
      </c>
      <c r="CH8" s="82">
        <v>0</v>
      </c>
      <c r="CI8" s="82">
        <v>0</v>
      </c>
      <c r="CJ8" s="82">
        <v>0</v>
      </c>
      <c r="CK8" s="82">
        <v>0</v>
      </c>
      <c r="CL8" s="82">
        <v>0</v>
      </c>
      <c r="CM8" s="82">
        <v>0</v>
      </c>
      <c r="CN8" s="82">
        <v>0</v>
      </c>
      <c r="CO8" s="82">
        <v>0</v>
      </c>
      <c r="CP8" s="82">
        <v>0</v>
      </c>
      <c r="CQ8" s="82">
        <v>0</v>
      </c>
      <c r="CR8" s="82">
        <v>0</v>
      </c>
      <c r="CS8" s="82">
        <v>0</v>
      </c>
      <c r="CT8" s="82">
        <v>0</v>
      </c>
      <c r="CU8" s="82">
        <v>0</v>
      </c>
      <c r="CV8" s="82">
        <v>0</v>
      </c>
      <c r="CW8" s="82">
        <v>0</v>
      </c>
      <c r="CX8" s="82">
        <v>0</v>
      </c>
      <c r="CY8" s="82">
        <v>0</v>
      </c>
      <c r="CZ8" s="82">
        <v>0</v>
      </c>
      <c r="DA8" s="82">
        <v>0</v>
      </c>
      <c r="DB8" s="82">
        <v>0</v>
      </c>
      <c r="DC8" s="82">
        <v>0</v>
      </c>
      <c r="DD8" s="82">
        <v>0</v>
      </c>
      <c r="DE8" s="82">
        <v>0</v>
      </c>
      <c r="DF8" s="82">
        <v>0</v>
      </c>
      <c r="DG8" s="82">
        <v>0</v>
      </c>
      <c r="DH8" s="82">
        <v>0</v>
      </c>
      <c r="DI8" s="82">
        <v>0</v>
      </c>
      <c r="DJ8" s="82">
        <v>0</v>
      </c>
      <c r="DK8" s="82">
        <v>0</v>
      </c>
      <c r="DL8" s="82">
        <v>0</v>
      </c>
    </row>
    <row r="9" spans="1:116" s="72" customFormat="1">
      <c r="A9" s="78" t="s">
        <v>63</v>
      </c>
      <c r="B9" s="80">
        <v>125506222.90999986</v>
      </c>
      <c r="C9" s="81">
        <v>119787543.95</v>
      </c>
      <c r="D9" s="81">
        <v>8546146.6600000001</v>
      </c>
      <c r="E9" s="81">
        <v>11416446.65</v>
      </c>
      <c r="F9" s="81">
        <v>1834200.29</v>
      </c>
      <c r="G9" s="82">
        <v>16292088.420000002</v>
      </c>
      <c r="H9" s="83">
        <v>-32370203.060000107</v>
      </c>
      <c r="I9" s="82">
        <v>-191765293.31</v>
      </c>
      <c r="J9" s="82">
        <v>1809707.6</v>
      </c>
      <c r="K9" s="82">
        <v>0</v>
      </c>
      <c r="L9" s="82">
        <v>18937171.620000001</v>
      </c>
      <c r="M9" s="80">
        <v>10.34</v>
      </c>
      <c r="N9" s="82">
        <v>210424.6</v>
      </c>
      <c r="O9" s="82">
        <v>1146.01</v>
      </c>
      <c r="P9" s="82">
        <v>748.47</v>
      </c>
      <c r="Q9" s="82">
        <v>0</v>
      </c>
      <c r="R9" s="82">
        <v>290593628.62</v>
      </c>
      <c r="S9" s="82">
        <v>3857.69</v>
      </c>
      <c r="T9" s="82">
        <v>-1339407.55</v>
      </c>
      <c r="U9" s="82">
        <v>-1057272.58</v>
      </c>
      <c r="V9" s="82">
        <v>19958411.329999998</v>
      </c>
      <c r="W9" s="82">
        <v>1371582.73</v>
      </c>
      <c r="X9" s="82">
        <v>0</v>
      </c>
      <c r="Y9" s="82">
        <v>0</v>
      </c>
      <c r="Z9" s="82">
        <v>0</v>
      </c>
      <c r="AA9" s="82">
        <v>8.74</v>
      </c>
      <c r="AB9" s="82">
        <v>0</v>
      </c>
      <c r="AC9" s="82">
        <v>0</v>
      </c>
      <c r="AD9" s="82">
        <v>0</v>
      </c>
      <c r="AE9" s="82">
        <v>0</v>
      </c>
      <c r="AF9" s="82">
        <v>1.6</v>
      </c>
      <c r="AG9" s="82">
        <v>0</v>
      </c>
      <c r="AH9" s="82">
        <v>11404.46</v>
      </c>
      <c r="AI9" s="82">
        <v>199020.14</v>
      </c>
      <c r="AJ9" s="82">
        <v>0</v>
      </c>
      <c r="AK9" s="82">
        <v>0</v>
      </c>
      <c r="AL9" s="82">
        <v>1146.01</v>
      </c>
      <c r="AM9" s="82">
        <v>0</v>
      </c>
      <c r="AN9" s="82">
        <v>7776.37</v>
      </c>
      <c r="AO9" s="82">
        <v>0</v>
      </c>
      <c r="AP9" s="82">
        <v>236446142.63</v>
      </c>
      <c r="AQ9" s="82">
        <v>0</v>
      </c>
      <c r="AR9" s="82">
        <v>0</v>
      </c>
      <c r="AS9" s="82">
        <v>0</v>
      </c>
      <c r="AT9" s="82">
        <v>54139709.619999997</v>
      </c>
      <c r="AU9" s="82">
        <v>2567714.5699999998</v>
      </c>
      <c r="AV9" s="82">
        <v>2297025.2599999998</v>
      </c>
      <c r="AW9" s="82">
        <v>2910551.96</v>
      </c>
      <c r="AX9" s="82">
        <v>2126634.5</v>
      </c>
      <c r="AY9" s="82">
        <v>2396026.6800000002</v>
      </c>
      <c r="AZ9" s="82">
        <v>2289279.67</v>
      </c>
      <c r="BA9" s="82">
        <v>604180.31999999995</v>
      </c>
      <c r="BB9" s="82">
        <v>2307828.5299999998</v>
      </c>
      <c r="BC9" s="82">
        <v>1825892.32</v>
      </c>
      <c r="BD9" s="82">
        <v>976710.39</v>
      </c>
      <c r="BE9" s="82">
        <v>2539215.1800000002</v>
      </c>
      <c r="BF9" s="82">
        <v>6512333.8700000001</v>
      </c>
      <c r="BG9" s="82">
        <v>1642279.75</v>
      </c>
      <c r="BH9" s="82">
        <v>1498926.55</v>
      </c>
      <c r="BI9" s="82">
        <v>807175.8</v>
      </c>
      <c r="BJ9" s="82">
        <v>569740.07999999996</v>
      </c>
      <c r="BK9" s="82">
        <v>775619.54</v>
      </c>
      <c r="BL9" s="82">
        <v>663466.69999999995</v>
      </c>
      <c r="BM9" s="82">
        <v>596830.62</v>
      </c>
      <c r="BN9" s="82">
        <v>469381.36</v>
      </c>
      <c r="BO9" s="82">
        <v>588991.19999999995</v>
      </c>
      <c r="BP9" s="82">
        <v>873118.34</v>
      </c>
      <c r="BQ9" s="82">
        <v>291105.71999999997</v>
      </c>
      <c r="BR9" s="82">
        <v>378080.19</v>
      </c>
      <c r="BS9" s="82">
        <v>212531.33</v>
      </c>
      <c r="BT9" s="82">
        <v>271313.57</v>
      </c>
      <c r="BU9" s="82">
        <v>152593.25</v>
      </c>
      <c r="BV9" s="82">
        <v>488592.91</v>
      </c>
      <c r="BW9" s="82">
        <v>210852.89</v>
      </c>
      <c r="BX9" s="82">
        <v>329543.61</v>
      </c>
      <c r="BY9" s="82">
        <v>87514.98</v>
      </c>
      <c r="BZ9" s="82">
        <v>155181.57</v>
      </c>
      <c r="CA9" s="82">
        <v>92435.46</v>
      </c>
      <c r="CB9" s="82">
        <v>123258.75</v>
      </c>
      <c r="CC9" s="82">
        <v>293732.28999999998</v>
      </c>
      <c r="CD9" s="82">
        <v>355981</v>
      </c>
      <c r="CE9" s="82">
        <v>9495584.1300000008</v>
      </c>
      <c r="CF9" s="82">
        <v>188873.09</v>
      </c>
      <c r="CG9" s="82">
        <v>20018.88</v>
      </c>
      <c r="CH9" s="82">
        <v>55116.51</v>
      </c>
      <c r="CI9" s="82">
        <v>55751.01</v>
      </c>
      <c r="CJ9" s="82">
        <v>85768.71</v>
      </c>
      <c r="CK9" s="82">
        <v>66855.44</v>
      </c>
      <c r="CL9" s="82">
        <v>125292.53</v>
      </c>
      <c r="CM9" s="82">
        <v>78221.91</v>
      </c>
      <c r="CN9" s="82">
        <v>64998.92</v>
      </c>
      <c r="CO9" s="82">
        <v>219120.25</v>
      </c>
      <c r="CP9" s="82">
        <v>151446.5</v>
      </c>
      <c r="CQ9" s="82">
        <v>70452.28</v>
      </c>
      <c r="CR9" s="82">
        <v>67754.16</v>
      </c>
      <c r="CS9" s="82">
        <v>106912.15</v>
      </c>
      <c r="CT9" s="82">
        <v>106726.79</v>
      </c>
      <c r="CU9" s="82">
        <v>102108.03</v>
      </c>
      <c r="CV9" s="82">
        <v>31126.73</v>
      </c>
      <c r="CW9" s="82">
        <v>15366.23</v>
      </c>
      <c r="CX9" s="82">
        <v>14355.59</v>
      </c>
      <c r="CY9" s="82">
        <v>53605.94</v>
      </c>
      <c r="CZ9" s="82">
        <v>15207.84</v>
      </c>
      <c r="DA9" s="82">
        <v>73991.460000000006</v>
      </c>
      <c r="DB9" s="82">
        <v>261144.76</v>
      </c>
      <c r="DC9" s="82">
        <v>479663.24</v>
      </c>
      <c r="DD9" s="82">
        <v>108175.09</v>
      </c>
      <c r="DE9" s="82">
        <v>91023.06</v>
      </c>
      <c r="DF9" s="82">
        <v>65970.16</v>
      </c>
      <c r="DG9" s="82">
        <v>482438.98</v>
      </c>
      <c r="DH9" s="82">
        <v>104667.99</v>
      </c>
      <c r="DI9" s="82">
        <v>5.61</v>
      </c>
      <c r="DJ9" s="82">
        <v>303.7</v>
      </c>
      <c r="DK9" s="82">
        <v>21.24</v>
      </c>
      <c r="DL9" s="82">
        <v>0</v>
      </c>
    </row>
    <row r="10" spans="1:116" s="72" customFormat="1">
      <c r="A10" s="78" t="s">
        <v>64</v>
      </c>
      <c r="B10" s="80">
        <v>-265848026.67000002</v>
      </c>
      <c r="C10" s="81">
        <v>-449154977.17000002</v>
      </c>
      <c r="D10" s="81">
        <v>-4430575.96</v>
      </c>
      <c r="E10" s="81">
        <v>36292.800000000003</v>
      </c>
      <c r="F10" s="81">
        <v>-5035.05</v>
      </c>
      <c r="G10" s="82">
        <v>-127624842.21000001</v>
      </c>
      <c r="H10" s="83">
        <v>315331110.92000002</v>
      </c>
      <c r="I10" s="82">
        <v>10157255.789999999</v>
      </c>
      <c r="J10" s="82">
        <v>0</v>
      </c>
      <c r="K10" s="82">
        <v>0</v>
      </c>
      <c r="L10" s="82">
        <v>-28297053.32</v>
      </c>
      <c r="M10" s="80">
        <v>0</v>
      </c>
      <c r="N10" s="82">
        <v>-431119330.57999998</v>
      </c>
      <c r="O10" s="82">
        <v>0</v>
      </c>
      <c r="P10" s="82">
        <v>0</v>
      </c>
      <c r="Q10" s="82">
        <v>0</v>
      </c>
      <c r="R10" s="82">
        <v>104150.94</v>
      </c>
      <c r="S10" s="82">
        <v>0</v>
      </c>
      <c r="T10" s="82">
        <v>48916383.079999998</v>
      </c>
      <c r="U10" s="82">
        <v>-7146056.2400000002</v>
      </c>
      <c r="V10" s="82">
        <v>-53329688.060000002</v>
      </c>
      <c r="W10" s="82">
        <v>-9707906.8699999992</v>
      </c>
      <c r="X10" s="82">
        <v>-7040875.8600000003</v>
      </c>
      <c r="Y10" s="82">
        <v>11090.63</v>
      </c>
      <c r="Z10" s="82">
        <v>0</v>
      </c>
      <c r="AA10" s="82">
        <v>0</v>
      </c>
      <c r="AB10" s="82">
        <v>0</v>
      </c>
      <c r="AC10" s="82">
        <v>0</v>
      </c>
      <c r="AD10" s="82">
        <v>0</v>
      </c>
      <c r="AE10" s="82">
        <v>0</v>
      </c>
      <c r="AF10" s="82">
        <v>0</v>
      </c>
      <c r="AG10" s="82">
        <v>0</v>
      </c>
      <c r="AH10" s="82">
        <v>-2863324.47</v>
      </c>
      <c r="AI10" s="82">
        <v>553278.07999999996</v>
      </c>
      <c r="AJ10" s="82">
        <v>-430367350.64999998</v>
      </c>
      <c r="AK10" s="82">
        <v>1558066.46</v>
      </c>
      <c r="AL10" s="82">
        <v>0</v>
      </c>
      <c r="AM10" s="82">
        <v>0</v>
      </c>
      <c r="AN10" s="82">
        <v>0</v>
      </c>
      <c r="AO10" s="82">
        <v>0</v>
      </c>
      <c r="AP10" s="82">
        <v>104150.94</v>
      </c>
      <c r="AQ10" s="82">
        <v>0</v>
      </c>
      <c r="AR10" s="82">
        <v>0</v>
      </c>
      <c r="AS10" s="82">
        <v>0</v>
      </c>
      <c r="AT10" s="82">
        <v>0</v>
      </c>
      <c r="AU10" s="82">
        <v>0</v>
      </c>
      <c r="AV10" s="82">
        <v>0</v>
      </c>
      <c r="AW10" s="82">
        <v>0</v>
      </c>
      <c r="AX10" s="82">
        <v>0</v>
      </c>
      <c r="AY10" s="82">
        <v>0</v>
      </c>
      <c r="AZ10" s="82">
        <v>0</v>
      </c>
      <c r="BA10" s="82">
        <v>0</v>
      </c>
      <c r="BB10" s="82">
        <v>0</v>
      </c>
      <c r="BC10" s="82">
        <v>0</v>
      </c>
      <c r="BD10" s="82">
        <v>0</v>
      </c>
      <c r="BE10" s="82">
        <v>0</v>
      </c>
      <c r="BF10" s="82">
        <v>0</v>
      </c>
      <c r="BG10" s="82">
        <v>0</v>
      </c>
      <c r="BH10" s="82">
        <v>0</v>
      </c>
      <c r="BI10" s="82">
        <v>0</v>
      </c>
      <c r="BJ10" s="82">
        <v>0</v>
      </c>
      <c r="BK10" s="82">
        <v>0</v>
      </c>
      <c r="BL10" s="82">
        <v>0</v>
      </c>
      <c r="BM10" s="82">
        <v>0</v>
      </c>
      <c r="BN10" s="82">
        <v>0</v>
      </c>
      <c r="BO10" s="82">
        <v>0</v>
      </c>
      <c r="BP10" s="82">
        <v>0</v>
      </c>
      <c r="BQ10" s="82">
        <v>0</v>
      </c>
      <c r="BR10" s="82">
        <v>0</v>
      </c>
      <c r="BS10" s="82">
        <v>0</v>
      </c>
      <c r="BT10" s="82">
        <v>0</v>
      </c>
      <c r="BU10" s="82">
        <v>0</v>
      </c>
      <c r="BV10" s="82">
        <v>0</v>
      </c>
      <c r="BW10" s="82">
        <v>0</v>
      </c>
      <c r="BX10" s="82">
        <v>0</v>
      </c>
      <c r="BY10" s="82">
        <v>0</v>
      </c>
      <c r="BZ10" s="82">
        <v>0</v>
      </c>
      <c r="CA10" s="82">
        <v>0</v>
      </c>
      <c r="CB10" s="82">
        <v>0</v>
      </c>
      <c r="CC10" s="82">
        <v>0</v>
      </c>
      <c r="CD10" s="82">
        <v>0</v>
      </c>
      <c r="CE10" s="82">
        <v>0</v>
      </c>
      <c r="CF10" s="82">
        <v>0</v>
      </c>
      <c r="CG10" s="82">
        <v>0</v>
      </c>
      <c r="CH10" s="82">
        <v>0</v>
      </c>
      <c r="CI10" s="82">
        <v>0</v>
      </c>
      <c r="CJ10" s="82">
        <v>0</v>
      </c>
      <c r="CK10" s="82">
        <v>0</v>
      </c>
      <c r="CL10" s="82">
        <v>0</v>
      </c>
      <c r="CM10" s="82">
        <v>0</v>
      </c>
      <c r="CN10" s="82">
        <v>0</v>
      </c>
      <c r="CO10" s="82">
        <v>0</v>
      </c>
      <c r="CP10" s="82">
        <v>0</v>
      </c>
      <c r="CQ10" s="82">
        <v>0</v>
      </c>
      <c r="CR10" s="82">
        <v>0</v>
      </c>
      <c r="CS10" s="82">
        <v>0</v>
      </c>
      <c r="CT10" s="82">
        <v>0</v>
      </c>
      <c r="CU10" s="82">
        <v>0</v>
      </c>
      <c r="CV10" s="82">
        <v>0</v>
      </c>
      <c r="CW10" s="82">
        <v>0</v>
      </c>
      <c r="CX10" s="82">
        <v>0</v>
      </c>
      <c r="CY10" s="82">
        <v>0</v>
      </c>
      <c r="CZ10" s="82">
        <v>0</v>
      </c>
      <c r="DA10" s="82">
        <v>0</v>
      </c>
      <c r="DB10" s="82">
        <v>0</v>
      </c>
      <c r="DC10" s="82">
        <v>0</v>
      </c>
      <c r="DD10" s="82">
        <v>0</v>
      </c>
      <c r="DE10" s="82">
        <v>0</v>
      </c>
      <c r="DF10" s="82">
        <v>0</v>
      </c>
      <c r="DG10" s="82">
        <v>0</v>
      </c>
      <c r="DH10" s="82">
        <v>0</v>
      </c>
      <c r="DI10" s="82">
        <v>0</v>
      </c>
      <c r="DJ10" s="82">
        <v>0</v>
      </c>
      <c r="DK10" s="82">
        <v>0</v>
      </c>
      <c r="DL10" s="82">
        <v>0</v>
      </c>
    </row>
    <row r="11" spans="1:116" s="72" customFormat="1">
      <c r="A11" s="78" t="s">
        <v>1240</v>
      </c>
      <c r="B11" s="80">
        <v>7442.0199999999995</v>
      </c>
      <c r="C11" s="81">
        <v>0</v>
      </c>
      <c r="D11" s="81">
        <v>0</v>
      </c>
      <c r="E11" s="81">
        <v>12729.55</v>
      </c>
      <c r="F11" s="81">
        <v>-5035.05</v>
      </c>
      <c r="G11" s="82">
        <v>0</v>
      </c>
      <c r="H11" s="83">
        <v>-252.48</v>
      </c>
      <c r="I11" s="82">
        <v>0</v>
      </c>
      <c r="J11" s="82">
        <v>0</v>
      </c>
      <c r="K11" s="82">
        <v>0</v>
      </c>
      <c r="L11" s="82">
        <v>0</v>
      </c>
      <c r="M11" s="80">
        <v>0</v>
      </c>
      <c r="N11" s="82">
        <v>0</v>
      </c>
      <c r="O11" s="82">
        <v>0</v>
      </c>
      <c r="P11" s="82">
        <v>0</v>
      </c>
      <c r="Q11" s="82">
        <v>0</v>
      </c>
      <c r="R11" s="82">
        <v>0</v>
      </c>
      <c r="S11" s="82">
        <v>0</v>
      </c>
      <c r="T11" s="82">
        <v>0</v>
      </c>
      <c r="U11" s="82">
        <v>0</v>
      </c>
      <c r="V11" s="82">
        <v>0</v>
      </c>
      <c r="W11" s="82">
        <v>0</v>
      </c>
      <c r="X11" s="82">
        <v>0</v>
      </c>
      <c r="Y11" s="82">
        <v>0</v>
      </c>
      <c r="Z11" s="82">
        <v>0</v>
      </c>
      <c r="AA11" s="82">
        <v>0</v>
      </c>
      <c r="AB11" s="82">
        <v>0</v>
      </c>
      <c r="AC11" s="82">
        <v>0</v>
      </c>
      <c r="AD11" s="82">
        <v>0</v>
      </c>
      <c r="AE11" s="82">
        <v>0</v>
      </c>
      <c r="AF11" s="82">
        <v>0</v>
      </c>
      <c r="AG11" s="82">
        <v>0</v>
      </c>
      <c r="AH11" s="82">
        <v>0</v>
      </c>
      <c r="AI11" s="82">
        <v>0</v>
      </c>
      <c r="AJ11" s="82">
        <v>0</v>
      </c>
      <c r="AK11" s="82">
        <v>0</v>
      </c>
      <c r="AL11" s="82">
        <v>0</v>
      </c>
      <c r="AM11" s="82">
        <v>0</v>
      </c>
      <c r="AN11" s="82">
        <v>0</v>
      </c>
      <c r="AO11" s="82">
        <v>0</v>
      </c>
      <c r="AP11" s="82">
        <v>0</v>
      </c>
      <c r="AQ11" s="82">
        <v>0</v>
      </c>
      <c r="AR11" s="82">
        <v>0</v>
      </c>
      <c r="AS11" s="82">
        <v>0</v>
      </c>
      <c r="AT11" s="82">
        <v>0</v>
      </c>
      <c r="AU11" s="82">
        <v>0</v>
      </c>
      <c r="AV11" s="82">
        <v>0</v>
      </c>
      <c r="AW11" s="82">
        <v>0</v>
      </c>
      <c r="AX11" s="82">
        <v>0</v>
      </c>
      <c r="AY11" s="82">
        <v>0</v>
      </c>
      <c r="AZ11" s="82">
        <v>0</v>
      </c>
      <c r="BA11" s="82">
        <v>0</v>
      </c>
      <c r="BB11" s="82">
        <v>0</v>
      </c>
      <c r="BC11" s="82">
        <v>0</v>
      </c>
      <c r="BD11" s="82">
        <v>0</v>
      </c>
      <c r="BE11" s="82">
        <v>0</v>
      </c>
      <c r="BF11" s="82">
        <v>0</v>
      </c>
      <c r="BG11" s="82">
        <v>0</v>
      </c>
      <c r="BH11" s="82">
        <v>0</v>
      </c>
      <c r="BI11" s="82">
        <v>0</v>
      </c>
      <c r="BJ11" s="82">
        <v>0</v>
      </c>
      <c r="BK11" s="82">
        <v>0</v>
      </c>
      <c r="BL11" s="82">
        <v>0</v>
      </c>
      <c r="BM11" s="82">
        <v>0</v>
      </c>
      <c r="BN11" s="82">
        <v>0</v>
      </c>
      <c r="BO11" s="82">
        <v>0</v>
      </c>
      <c r="BP11" s="82">
        <v>0</v>
      </c>
      <c r="BQ11" s="82">
        <v>0</v>
      </c>
      <c r="BR11" s="82">
        <v>0</v>
      </c>
      <c r="BS11" s="82">
        <v>0</v>
      </c>
      <c r="BT11" s="82">
        <v>0</v>
      </c>
      <c r="BU11" s="82">
        <v>0</v>
      </c>
      <c r="BV11" s="82">
        <v>0</v>
      </c>
      <c r="BW11" s="82">
        <v>0</v>
      </c>
      <c r="BX11" s="82">
        <v>0</v>
      </c>
      <c r="BY11" s="82">
        <v>0</v>
      </c>
      <c r="BZ11" s="82">
        <v>0</v>
      </c>
      <c r="CA11" s="82">
        <v>0</v>
      </c>
      <c r="CB11" s="82">
        <v>0</v>
      </c>
      <c r="CC11" s="82">
        <v>0</v>
      </c>
      <c r="CD11" s="82">
        <v>0</v>
      </c>
      <c r="CE11" s="82">
        <v>0</v>
      </c>
      <c r="CF11" s="82">
        <v>0</v>
      </c>
      <c r="CG11" s="82">
        <v>0</v>
      </c>
      <c r="CH11" s="82">
        <v>0</v>
      </c>
      <c r="CI11" s="82">
        <v>0</v>
      </c>
      <c r="CJ11" s="82">
        <v>0</v>
      </c>
      <c r="CK11" s="82">
        <v>0</v>
      </c>
      <c r="CL11" s="82">
        <v>0</v>
      </c>
      <c r="CM11" s="82">
        <v>0</v>
      </c>
      <c r="CN11" s="82">
        <v>0</v>
      </c>
      <c r="CO11" s="82">
        <v>0</v>
      </c>
      <c r="CP11" s="82">
        <v>0</v>
      </c>
      <c r="CQ11" s="82">
        <v>0</v>
      </c>
      <c r="CR11" s="82">
        <v>0</v>
      </c>
      <c r="CS11" s="82">
        <v>0</v>
      </c>
      <c r="CT11" s="82">
        <v>0</v>
      </c>
      <c r="CU11" s="82">
        <v>0</v>
      </c>
      <c r="CV11" s="82">
        <v>0</v>
      </c>
      <c r="CW11" s="82">
        <v>0</v>
      </c>
      <c r="CX11" s="82">
        <v>0</v>
      </c>
      <c r="CY11" s="82">
        <v>0</v>
      </c>
      <c r="CZ11" s="82">
        <v>0</v>
      </c>
      <c r="DA11" s="82">
        <v>0</v>
      </c>
      <c r="DB11" s="82">
        <v>0</v>
      </c>
      <c r="DC11" s="82">
        <v>0</v>
      </c>
      <c r="DD11" s="82">
        <v>0</v>
      </c>
      <c r="DE11" s="82">
        <v>0</v>
      </c>
      <c r="DF11" s="82">
        <v>0</v>
      </c>
      <c r="DG11" s="82">
        <v>0</v>
      </c>
      <c r="DH11" s="82">
        <v>0</v>
      </c>
      <c r="DI11" s="82">
        <v>0</v>
      </c>
      <c r="DJ11" s="82">
        <v>0</v>
      </c>
      <c r="DK11" s="82">
        <v>0</v>
      </c>
      <c r="DL11" s="82">
        <v>0</v>
      </c>
    </row>
    <row r="12" spans="1:116" s="72" customFormat="1">
      <c r="A12" s="78" t="s">
        <v>933</v>
      </c>
      <c r="B12" s="80">
        <v>7274750.049999997</v>
      </c>
      <c r="C12" s="81">
        <v>-22704788.890000001</v>
      </c>
      <c r="D12" s="81">
        <v>-141343.10000000003</v>
      </c>
      <c r="E12" s="81">
        <v>0</v>
      </c>
      <c r="F12" s="81">
        <v>0</v>
      </c>
      <c r="G12" s="82">
        <v>13848882.039999999</v>
      </c>
      <c r="H12" s="83">
        <v>16272000</v>
      </c>
      <c r="I12" s="82">
        <v>0</v>
      </c>
      <c r="J12" s="82">
        <v>0</v>
      </c>
      <c r="K12" s="82">
        <v>0</v>
      </c>
      <c r="L12" s="82">
        <v>-22704788.890000001</v>
      </c>
      <c r="M12" s="80">
        <v>0</v>
      </c>
      <c r="N12" s="82">
        <v>0</v>
      </c>
      <c r="O12" s="82">
        <v>0</v>
      </c>
      <c r="P12" s="82">
        <v>0</v>
      </c>
      <c r="Q12" s="82">
        <v>0</v>
      </c>
      <c r="R12" s="82">
        <v>0</v>
      </c>
      <c r="S12" s="82">
        <v>0</v>
      </c>
      <c r="T12" s="82">
        <v>10332728</v>
      </c>
      <c r="U12" s="82">
        <v>69603826.609999999</v>
      </c>
      <c r="V12" s="82">
        <v>-14065036.460000001</v>
      </c>
      <c r="W12" s="82">
        <v>1708884.7</v>
      </c>
      <c r="X12" s="82">
        <v>-90285191.739999995</v>
      </c>
      <c r="Y12" s="82">
        <v>0</v>
      </c>
      <c r="Z12" s="82">
        <v>0</v>
      </c>
      <c r="AA12" s="82">
        <v>0</v>
      </c>
      <c r="AB12" s="82">
        <v>0</v>
      </c>
      <c r="AC12" s="82">
        <v>0</v>
      </c>
      <c r="AD12" s="82">
        <v>0</v>
      </c>
      <c r="AE12" s="82">
        <v>0</v>
      </c>
      <c r="AF12" s="82">
        <v>0</v>
      </c>
      <c r="AG12" s="82">
        <v>0</v>
      </c>
      <c r="AH12" s="82">
        <v>0</v>
      </c>
      <c r="AI12" s="82">
        <v>0</v>
      </c>
      <c r="AJ12" s="82">
        <v>0</v>
      </c>
      <c r="AK12" s="82">
        <v>0</v>
      </c>
      <c r="AL12" s="82">
        <v>0</v>
      </c>
      <c r="AM12" s="82">
        <v>0</v>
      </c>
      <c r="AN12" s="82">
        <v>0</v>
      </c>
      <c r="AO12" s="82">
        <v>0</v>
      </c>
      <c r="AP12" s="82">
        <v>0</v>
      </c>
      <c r="AQ12" s="82">
        <v>0</v>
      </c>
      <c r="AR12" s="82">
        <v>0</v>
      </c>
      <c r="AS12" s="82">
        <v>0</v>
      </c>
      <c r="AT12" s="82">
        <v>0</v>
      </c>
      <c r="AU12" s="82">
        <v>0</v>
      </c>
      <c r="AV12" s="82">
        <v>0</v>
      </c>
      <c r="AW12" s="82">
        <v>0</v>
      </c>
      <c r="AX12" s="82">
        <v>0</v>
      </c>
      <c r="AY12" s="82">
        <v>0</v>
      </c>
      <c r="AZ12" s="82">
        <v>0</v>
      </c>
      <c r="BA12" s="82">
        <v>0</v>
      </c>
      <c r="BB12" s="82">
        <v>0</v>
      </c>
      <c r="BC12" s="82">
        <v>0</v>
      </c>
      <c r="BD12" s="82">
        <v>0</v>
      </c>
      <c r="BE12" s="82">
        <v>0</v>
      </c>
      <c r="BF12" s="82">
        <v>0</v>
      </c>
      <c r="BG12" s="82">
        <v>0</v>
      </c>
      <c r="BH12" s="82">
        <v>0</v>
      </c>
      <c r="BI12" s="82">
        <v>0</v>
      </c>
      <c r="BJ12" s="82">
        <v>0</v>
      </c>
      <c r="BK12" s="82">
        <v>0</v>
      </c>
      <c r="BL12" s="82">
        <v>0</v>
      </c>
      <c r="BM12" s="82">
        <v>0</v>
      </c>
      <c r="BN12" s="82">
        <v>0</v>
      </c>
      <c r="BO12" s="82">
        <v>0</v>
      </c>
      <c r="BP12" s="82">
        <v>0</v>
      </c>
      <c r="BQ12" s="82">
        <v>0</v>
      </c>
      <c r="BR12" s="82">
        <v>0</v>
      </c>
      <c r="BS12" s="82">
        <v>0</v>
      </c>
      <c r="BT12" s="82">
        <v>0</v>
      </c>
      <c r="BU12" s="82">
        <v>0</v>
      </c>
      <c r="BV12" s="82">
        <v>0</v>
      </c>
      <c r="BW12" s="82">
        <v>0</v>
      </c>
      <c r="BX12" s="82">
        <v>0</v>
      </c>
      <c r="BY12" s="82">
        <v>0</v>
      </c>
      <c r="BZ12" s="82">
        <v>0</v>
      </c>
      <c r="CA12" s="82">
        <v>0</v>
      </c>
      <c r="CB12" s="82">
        <v>0</v>
      </c>
      <c r="CC12" s="82">
        <v>0</v>
      </c>
      <c r="CD12" s="82">
        <v>0</v>
      </c>
      <c r="CE12" s="82">
        <v>0</v>
      </c>
      <c r="CF12" s="82">
        <v>0</v>
      </c>
      <c r="CG12" s="82">
        <v>0</v>
      </c>
      <c r="CH12" s="82">
        <v>0</v>
      </c>
      <c r="CI12" s="82">
        <v>0</v>
      </c>
      <c r="CJ12" s="82">
        <v>0</v>
      </c>
      <c r="CK12" s="82">
        <v>0</v>
      </c>
      <c r="CL12" s="82">
        <v>0</v>
      </c>
      <c r="CM12" s="82">
        <v>0</v>
      </c>
      <c r="CN12" s="82">
        <v>0</v>
      </c>
      <c r="CO12" s="82">
        <v>0</v>
      </c>
      <c r="CP12" s="82">
        <v>0</v>
      </c>
      <c r="CQ12" s="82">
        <v>0</v>
      </c>
      <c r="CR12" s="82">
        <v>0</v>
      </c>
      <c r="CS12" s="82">
        <v>0</v>
      </c>
      <c r="CT12" s="82">
        <v>0</v>
      </c>
      <c r="CU12" s="82">
        <v>0</v>
      </c>
      <c r="CV12" s="82">
        <v>0</v>
      </c>
      <c r="CW12" s="82">
        <v>0</v>
      </c>
      <c r="CX12" s="82">
        <v>0</v>
      </c>
      <c r="CY12" s="82">
        <v>0</v>
      </c>
      <c r="CZ12" s="82">
        <v>0</v>
      </c>
      <c r="DA12" s="82">
        <v>0</v>
      </c>
      <c r="DB12" s="82">
        <v>0</v>
      </c>
      <c r="DC12" s="82">
        <v>0</v>
      </c>
      <c r="DD12" s="82">
        <v>0</v>
      </c>
      <c r="DE12" s="82">
        <v>0</v>
      </c>
      <c r="DF12" s="82">
        <v>0</v>
      </c>
      <c r="DG12" s="82">
        <v>0</v>
      </c>
      <c r="DH12" s="82">
        <v>0</v>
      </c>
      <c r="DI12" s="82">
        <v>0</v>
      </c>
      <c r="DJ12" s="82">
        <v>0</v>
      </c>
      <c r="DK12" s="82">
        <v>0</v>
      </c>
      <c r="DL12" s="82">
        <v>0</v>
      </c>
    </row>
    <row r="13" spans="1:116" s="72" customFormat="1">
      <c r="A13" s="78" t="s">
        <v>1241</v>
      </c>
      <c r="B13" s="80">
        <v>569630.86</v>
      </c>
      <c r="C13" s="81">
        <v>569630.86</v>
      </c>
      <c r="D13" s="81">
        <v>0</v>
      </c>
      <c r="E13" s="81">
        <v>0</v>
      </c>
      <c r="F13" s="81">
        <v>0</v>
      </c>
      <c r="G13" s="82">
        <v>0</v>
      </c>
      <c r="H13" s="83">
        <v>0</v>
      </c>
      <c r="I13" s="82">
        <v>-62529.1</v>
      </c>
      <c r="J13" s="82">
        <v>0</v>
      </c>
      <c r="K13" s="82">
        <v>0</v>
      </c>
      <c r="L13" s="82">
        <v>0</v>
      </c>
      <c r="M13" s="80">
        <v>0</v>
      </c>
      <c r="N13" s="82">
        <v>0</v>
      </c>
      <c r="O13" s="82">
        <v>0</v>
      </c>
      <c r="P13" s="82">
        <v>0</v>
      </c>
      <c r="Q13" s="82">
        <v>-0.11</v>
      </c>
      <c r="R13" s="82">
        <v>632160.06999999995</v>
      </c>
      <c r="S13" s="82">
        <v>0</v>
      </c>
      <c r="T13" s="82">
        <v>0</v>
      </c>
      <c r="U13" s="82">
        <v>0</v>
      </c>
      <c r="V13" s="82">
        <v>0</v>
      </c>
      <c r="W13" s="82">
        <v>0</v>
      </c>
      <c r="X13" s="82">
        <v>0</v>
      </c>
      <c r="Y13" s="82">
        <v>0</v>
      </c>
      <c r="Z13" s="82">
        <v>0</v>
      </c>
      <c r="AA13" s="82">
        <v>0</v>
      </c>
      <c r="AB13" s="82">
        <v>0</v>
      </c>
      <c r="AC13" s="82">
        <v>0</v>
      </c>
      <c r="AD13" s="82">
        <v>0</v>
      </c>
      <c r="AE13" s="82">
        <v>0</v>
      </c>
      <c r="AF13" s="82">
        <v>0</v>
      </c>
      <c r="AG13" s="82">
        <v>0</v>
      </c>
      <c r="AH13" s="82">
        <v>0</v>
      </c>
      <c r="AI13" s="82">
        <v>0</v>
      </c>
      <c r="AJ13" s="82">
        <v>0</v>
      </c>
      <c r="AK13" s="82">
        <v>0</v>
      </c>
      <c r="AL13" s="82">
        <v>0</v>
      </c>
      <c r="AM13" s="82">
        <v>0</v>
      </c>
      <c r="AN13" s="82">
        <v>0</v>
      </c>
      <c r="AO13" s="82">
        <v>0</v>
      </c>
      <c r="AP13" s="82">
        <v>0</v>
      </c>
      <c r="AQ13" s="82">
        <v>0</v>
      </c>
      <c r="AR13" s="82">
        <v>0</v>
      </c>
      <c r="AS13" s="82">
        <v>0</v>
      </c>
      <c r="AT13" s="82">
        <v>632160.06999999995</v>
      </c>
      <c r="AU13" s="82">
        <v>45444.91</v>
      </c>
      <c r="AV13" s="82">
        <v>18070.98</v>
      </c>
      <c r="AW13" s="82">
        <v>21228.49</v>
      </c>
      <c r="AX13" s="82">
        <v>43890.62</v>
      </c>
      <c r="AY13" s="82">
        <v>86708.45</v>
      </c>
      <c r="AZ13" s="82">
        <v>43602.720000000001</v>
      </c>
      <c r="BA13" s="82">
        <v>64.38</v>
      </c>
      <c r="BB13" s="82">
        <v>30137.49</v>
      </c>
      <c r="BC13" s="82">
        <v>18567.78</v>
      </c>
      <c r="BD13" s="82">
        <v>11266.8</v>
      </c>
      <c r="BE13" s="82">
        <v>34712.239999999998</v>
      </c>
      <c r="BF13" s="82">
        <v>55816.47</v>
      </c>
      <c r="BG13" s="82">
        <v>153795.56</v>
      </c>
      <c r="BH13" s="82">
        <v>60884.43</v>
      </c>
      <c r="BI13" s="82">
        <v>0.66</v>
      </c>
      <c r="BJ13" s="82">
        <v>-2566.52</v>
      </c>
      <c r="BK13" s="82">
        <v>1310.19</v>
      </c>
      <c r="BL13" s="82">
        <v>1747.75</v>
      </c>
      <c r="BM13" s="82">
        <v>931.05</v>
      </c>
      <c r="BN13" s="82">
        <v>130.41</v>
      </c>
      <c r="BO13" s="82">
        <v>72.180000000000007</v>
      </c>
      <c r="BP13" s="82">
        <v>5795.05</v>
      </c>
      <c r="BQ13" s="82">
        <v>0</v>
      </c>
      <c r="BR13" s="82">
        <v>1.1200000000000001</v>
      </c>
      <c r="BS13" s="82">
        <v>0</v>
      </c>
      <c r="BT13" s="82">
        <v>0</v>
      </c>
      <c r="BU13" s="82">
        <v>64.760000000000005</v>
      </c>
      <c r="BV13" s="82">
        <v>0</v>
      </c>
      <c r="BW13" s="82">
        <v>0</v>
      </c>
      <c r="BX13" s="82">
        <v>-4.24</v>
      </c>
      <c r="BY13" s="82">
        <v>0</v>
      </c>
      <c r="BZ13" s="82">
        <v>0</v>
      </c>
      <c r="CA13" s="82">
        <v>0</v>
      </c>
      <c r="CB13" s="82">
        <v>0</v>
      </c>
      <c r="CC13" s="82">
        <v>31.17</v>
      </c>
      <c r="CD13" s="82">
        <v>27.06</v>
      </c>
      <c r="CE13" s="82">
        <v>1.5</v>
      </c>
      <c r="CF13" s="82">
        <v>0</v>
      </c>
      <c r="CG13" s="82">
        <v>0</v>
      </c>
      <c r="CH13" s="82">
        <v>0.01</v>
      </c>
      <c r="CI13" s="82">
        <v>0</v>
      </c>
      <c r="CJ13" s="82">
        <v>0</v>
      </c>
      <c r="CK13" s="82">
        <v>0</v>
      </c>
      <c r="CL13" s="82">
        <v>0</v>
      </c>
      <c r="CM13" s="82">
        <v>0</v>
      </c>
      <c r="CN13" s="82">
        <v>0</v>
      </c>
      <c r="CO13" s="82">
        <v>0</v>
      </c>
      <c r="CP13" s="82">
        <v>0</v>
      </c>
      <c r="CQ13" s="82">
        <v>0</v>
      </c>
      <c r="CR13" s="82">
        <v>0</v>
      </c>
      <c r="CS13" s="82">
        <v>0</v>
      </c>
      <c r="CT13" s="82">
        <v>0</v>
      </c>
      <c r="CU13" s="82">
        <v>0</v>
      </c>
      <c r="CV13" s="82">
        <v>0</v>
      </c>
      <c r="CW13" s="82">
        <v>0</v>
      </c>
      <c r="CX13" s="82">
        <v>0</v>
      </c>
      <c r="CY13" s="82">
        <v>0</v>
      </c>
      <c r="CZ13" s="82">
        <v>0</v>
      </c>
      <c r="DA13" s="82">
        <v>0</v>
      </c>
      <c r="DB13" s="82">
        <v>0</v>
      </c>
      <c r="DC13" s="82">
        <v>414.15</v>
      </c>
      <c r="DD13" s="82">
        <v>12.45</v>
      </c>
      <c r="DE13" s="82">
        <v>0</v>
      </c>
      <c r="DF13" s="82">
        <v>0</v>
      </c>
      <c r="DG13" s="82">
        <v>0</v>
      </c>
      <c r="DH13" s="82">
        <v>0</v>
      </c>
      <c r="DI13" s="82">
        <v>0</v>
      </c>
      <c r="DJ13" s="82">
        <v>0</v>
      </c>
      <c r="DK13" s="82">
        <v>0</v>
      </c>
      <c r="DL13" s="82">
        <v>0</v>
      </c>
    </row>
    <row r="14" spans="1:116" s="72" customFormat="1">
      <c r="A14" s="78" t="s">
        <v>68</v>
      </c>
      <c r="B14" s="80">
        <v>13954866.289999999</v>
      </c>
      <c r="C14" s="81">
        <v>13932578.18</v>
      </c>
      <c r="D14" s="81">
        <v>22288.109999999986</v>
      </c>
      <c r="E14" s="81">
        <v>0</v>
      </c>
      <c r="F14" s="81">
        <v>0</v>
      </c>
      <c r="G14" s="82">
        <v>0</v>
      </c>
      <c r="H14" s="83">
        <v>0</v>
      </c>
      <c r="I14" s="82">
        <v>0</v>
      </c>
      <c r="J14" s="82">
        <v>0</v>
      </c>
      <c r="K14" s="82">
        <v>0</v>
      </c>
      <c r="L14" s="82">
        <v>0</v>
      </c>
      <c r="M14" s="80">
        <v>0</v>
      </c>
      <c r="N14" s="82">
        <v>0</v>
      </c>
      <c r="O14" s="82">
        <v>0</v>
      </c>
      <c r="P14" s="82">
        <v>0</v>
      </c>
      <c r="Q14" s="82">
        <v>0</v>
      </c>
      <c r="R14" s="82">
        <v>13932578.18</v>
      </c>
      <c r="S14" s="82">
        <v>0</v>
      </c>
      <c r="T14" s="82">
        <v>0</v>
      </c>
      <c r="U14" s="82">
        <v>0</v>
      </c>
      <c r="V14" s="82">
        <v>0</v>
      </c>
      <c r="W14" s="82">
        <v>0</v>
      </c>
      <c r="X14" s="82">
        <v>0</v>
      </c>
      <c r="Y14" s="82">
        <v>0</v>
      </c>
      <c r="Z14" s="82">
        <v>0</v>
      </c>
      <c r="AA14" s="82">
        <v>0</v>
      </c>
      <c r="AB14" s="82">
        <v>0</v>
      </c>
      <c r="AC14" s="82">
        <v>0</v>
      </c>
      <c r="AD14" s="82">
        <v>0</v>
      </c>
      <c r="AE14" s="82">
        <v>0</v>
      </c>
      <c r="AF14" s="82">
        <v>0</v>
      </c>
      <c r="AG14" s="82">
        <v>0</v>
      </c>
      <c r="AH14" s="82">
        <v>0</v>
      </c>
      <c r="AI14" s="82">
        <v>0</v>
      </c>
      <c r="AJ14" s="82">
        <v>0</v>
      </c>
      <c r="AK14" s="82">
        <v>0</v>
      </c>
      <c r="AL14" s="82">
        <v>0</v>
      </c>
      <c r="AM14" s="82">
        <v>0</v>
      </c>
      <c r="AN14" s="82">
        <v>1446455.64</v>
      </c>
      <c r="AO14" s="82">
        <v>0</v>
      </c>
      <c r="AP14" s="82">
        <v>0</v>
      </c>
      <c r="AQ14" s="82">
        <v>0</v>
      </c>
      <c r="AR14" s="82">
        <v>0</v>
      </c>
      <c r="AS14" s="82">
        <v>0</v>
      </c>
      <c r="AT14" s="82">
        <v>12486122.539999999</v>
      </c>
      <c r="AU14" s="82">
        <v>84.89</v>
      </c>
      <c r="AV14" s="82">
        <v>211.44</v>
      </c>
      <c r="AW14" s="82">
        <v>196825.94</v>
      </c>
      <c r="AX14" s="82">
        <v>150.94</v>
      </c>
      <c r="AY14" s="82">
        <v>54205.23</v>
      </c>
      <c r="AZ14" s="82">
        <v>138.63</v>
      </c>
      <c r="BA14" s="82">
        <v>9.43</v>
      </c>
      <c r="BB14" s="82">
        <v>37.729999999999997</v>
      </c>
      <c r="BC14" s="82">
        <v>457</v>
      </c>
      <c r="BD14" s="82">
        <v>47.16</v>
      </c>
      <c r="BE14" s="82">
        <v>542660.28</v>
      </c>
      <c r="BF14" s="82">
        <v>649016.54</v>
      </c>
      <c r="BG14" s="82">
        <v>160.36000000000001</v>
      </c>
      <c r="BH14" s="82">
        <v>137625.76999999999</v>
      </c>
      <c r="BI14" s="82">
        <v>28.29</v>
      </c>
      <c r="BJ14" s="82">
        <v>18.86</v>
      </c>
      <c r="BK14" s="82">
        <v>28.3</v>
      </c>
      <c r="BL14" s="82">
        <v>18.86</v>
      </c>
      <c r="BM14" s="82">
        <v>66.040000000000006</v>
      </c>
      <c r="BN14" s="82">
        <v>9.43</v>
      </c>
      <c r="BO14" s="82">
        <v>18.87</v>
      </c>
      <c r="BP14" s="82">
        <v>133.83000000000001</v>
      </c>
      <c r="BQ14" s="82">
        <v>18.86</v>
      </c>
      <c r="BR14" s="82">
        <v>28.3</v>
      </c>
      <c r="BS14" s="82">
        <v>9.43</v>
      </c>
      <c r="BT14" s="82">
        <v>18.86</v>
      </c>
      <c r="BU14" s="82">
        <v>0</v>
      </c>
      <c r="BV14" s="82">
        <v>204402.52</v>
      </c>
      <c r="BW14" s="82">
        <v>0</v>
      </c>
      <c r="BX14" s="82">
        <v>66.040000000000006</v>
      </c>
      <c r="BY14" s="82">
        <v>0</v>
      </c>
      <c r="BZ14" s="82">
        <v>18.86</v>
      </c>
      <c r="CA14" s="82">
        <v>314474.84000000003</v>
      </c>
      <c r="CB14" s="82">
        <v>0</v>
      </c>
      <c r="CC14" s="82">
        <v>0</v>
      </c>
      <c r="CD14" s="82">
        <v>1725685.53</v>
      </c>
      <c r="CE14" s="82">
        <v>982443.41</v>
      </c>
      <c r="CF14" s="82">
        <v>9.7100000000000009</v>
      </c>
      <c r="CG14" s="82">
        <v>97097.38</v>
      </c>
      <c r="CH14" s="82">
        <v>0</v>
      </c>
      <c r="CI14" s="82">
        <v>347501.91</v>
      </c>
      <c r="CJ14" s="82">
        <v>1474056.6</v>
      </c>
      <c r="CK14" s="82">
        <v>283018.87</v>
      </c>
      <c r="CL14" s="82">
        <v>592922.63</v>
      </c>
      <c r="CM14" s="82">
        <v>0</v>
      </c>
      <c r="CN14" s="82">
        <v>9.43</v>
      </c>
      <c r="CO14" s="82">
        <v>141585.76</v>
      </c>
      <c r="CP14" s="82">
        <v>0</v>
      </c>
      <c r="CQ14" s="82">
        <v>19.420000000000002</v>
      </c>
      <c r="CR14" s="82">
        <v>0</v>
      </c>
      <c r="CS14" s="82">
        <v>29.13</v>
      </c>
      <c r="CT14" s="82">
        <v>400</v>
      </c>
      <c r="CU14" s="82">
        <v>0</v>
      </c>
      <c r="CV14" s="82">
        <v>72815.53</v>
      </c>
      <c r="CW14" s="82">
        <v>0</v>
      </c>
      <c r="CX14" s="82">
        <v>10</v>
      </c>
      <c r="CY14" s="82">
        <v>0</v>
      </c>
      <c r="CZ14" s="82">
        <v>0</v>
      </c>
      <c r="DA14" s="82">
        <v>0</v>
      </c>
      <c r="DB14" s="82">
        <v>9.43</v>
      </c>
      <c r="DC14" s="82">
        <v>0</v>
      </c>
      <c r="DD14" s="82">
        <v>18.86</v>
      </c>
      <c r="DE14" s="82">
        <v>9.43</v>
      </c>
      <c r="DF14" s="82">
        <v>0</v>
      </c>
      <c r="DG14" s="82">
        <v>4667468.2699999996</v>
      </c>
      <c r="DH14" s="82">
        <v>19.71</v>
      </c>
      <c r="DI14" s="82">
        <v>0</v>
      </c>
      <c r="DJ14" s="82">
        <v>0</v>
      </c>
      <c r="DK14" s="82">
        <v>0</v>
      </c>
      <c r="DL14" s="82">
        <v>0</v>
      </c>
    </row>
    <row r="15" spans="1:116" s="72" customFormat="1">
      <c r="A15" s="78" t="s">
        <v>69</v>
      </c>
      <c r="B15" s="80">
        <v>-1965.02</v>
      </c>
      <c r="C15" s="81">
        <v>-1430.22</v>
      </c>
      <c r="D15" s="81">
        <v>0</v>
      </c>
      <c r="E15" s="81"/>
      <c r="F15" s="81">
        <v>-534.79999999999995</v>
      </c>
      <c r="G15" s="82"/>
      <c r="H15" s="83">
        <v>0</v>
      </c>
      <c r="I15" s="82">
        <v>-496.92</v>
      </c>
      <c r="J15" s="82">
        <v>0</v>
      </c>
      <c r="K15" s="82">
        <v>0</v>
      </c>
      <c r="L15" s="82">
        <v>237.5</v>
      </c>
      <c r="M15" s="80">
        <v>0</v>
      </c>
      <c r="N15" s="82">
        <v>0</v>
      </c>
      <c r="O15" s="82">
        <v>0</v>
      </c>
      <c r="P15" s="82">
        <v>0</v>
      </c>
      <c r="Q15" s="82">
        <v>0</v>
      </c>
      <c r="R15" s="82">
        <v>-1170.8</v>
      </c>
      <c r="S15" s="82">
        <v>237.5</v>
      </c>
      <c r="T15" s="82">
        <v>0</v>
      </c>
      <c r="U15" s="82">
        <v>0</v>
      </c>
      <c r="V15" s="82">
        <v>0</v>
      </c>
      <c r="W15" s="82">
        <v>0</v>
      </c>
      <c r="X15" s="82">
        <v>0</v>
      </c>
      <c r="Y15" s="82">
        <v>0</v>
      </c>
      <c r="Z15" s="82">
        <v>0</v>
      </c>
      <c r="AA15" s="82">
        <v>0</v>
      </c>
      <c r="AB15" s="82">
        <v>0</v>
      </c>
      <c r="AC15" s="82">
        <v>0</v>
      </c>
      <c r="AD15" s="82">
        <v>0</v>
      </c>
      <c r="AE15" s="82">
        <v>0</v>
      </c>
      <c r="AF15" s="82">
        <v>0</v>
      </c>
      <c r="AG15" s="82">
        <v>0</v>
      </c>
      <c r="AH15" s="82">
        <v>0</v>
      </c>
      <c r="AI15" s="82">
        <v>0</v>
      </c>
      <c r="AJ15" s="82">
        <v>0</v>
      </c>
      <c r="AK15" s="82">
        <v>0</v>
      </c>
      <c r="AL15" s="82">
        <v>0</v>
      </c>
      <c r="AM15" s="82">
        <v>0</v>
      </c>
      <c r="AN15" s="82">
        <v>0</v>
      </c>
      <c r="AO15" s="82">
        <v>0</v>
      </c>
      <c r="AP15" s="82">
        <v>0</v>
      </c>
      <c r="AQ15" s="82">
        <v>0</v>
      </c>
      <c r="AR15" s="82">
        <v>0</v>
      </c>
      <c r="AS15" s="82">
        <v>-1170.8</v>
      </c>
      <c r="AT15" s="82">
        <v>0</v>
      </c>
      <c r="AU15" s="82">
        <v>0</v>
      </c>
      <c r="AV15" s="82">
        <v>0</v>
      </c>
      <c r="AW15" s="82">
        <v>0</v>
      </c>
      <c r="AX15" s="82">
        <v>0</v>
      </c>
      <c r="AY15" s="82">
        <v>0</v>
      </c>
      <c r="AZ15" s="82">
        <v>0</v>
      </c>
      <c r="BA15" s="82">
        <v>0</v>
      </c>
      <c r="BB15" s="82">
        <v>0</v>
      </c>
      <c r="BC15" s="82">
        <v>0</v>
      </c>
      <c r="BD15" s="82">
        <v>0</v>
      </c>
      <c r="BE15" s="82">
        <v>0</v>
      </c>
      <c r="BF15" s="82">
        <v>0</v>
      </c>
      <c r="BG15" s="82">
        <v>0</v>
      </c>
      <c r="BH15" s="82">
        <v>0</v>
      </c>
      <c r="BI15" s="82">
        <v>0</v>
      </c>
      <c r="BJ15" s="82">
        <v>0</v>
      </c>
      <c r="BK15" s="82">
        <v>0</v>
      </c>
      <c r="BL15" s="82">
        <v>0</v>
      </c>
      <c r="BM15" s="82">
        <v>0</v>
      </c>
      <c r="BN15" s="82">
        <v>0</v>
      </c>
      <c r="BO15" s="82">
        <v>0</v>
      </c>
      <c r="BP15" s="82">
        <v>0</v>
      </c>
      <c r="BQ15" s="82">
        <v>0</v>
      </c>
      <c r="BR15" s="82">
        <v>0</v>
      </c>
      <c r="BS15" s="82">
        <v>0</v>
      </c>
      <c r="BT15" s="82">
        <v>0</v>
      </c>
      <c r="BU15" s="82">
        <v>0</v>
      </c>
      <c r="BV15" s="82">
        <v>0</v>
      </c>
      <c r="BW15" s="82">
        <v>0</v>
      </c>
      <c r="BX15" s="82">
        <v>0</v>
      </c>
      <c r="BY15" s="82">
        <v>0</v>
      </c>
      <c r="BZ15" s="82">
        <v>0</v>
      </c>
      <c r="CA15" s="82">
        <v>0</v>
      </c>
      <c r="CB15" s="82">
        <v>0</v>
      </c>
      <c r="CC15" s="82">
        <v>0</v>
      </c>
      <c r="CD15" s="82">
        <v>0</v>
      </c>
      <c r="CE15" s="82">
        <v>0</v>
      </c>
      <c r="CF15" s="82">
        <v>0</v>
      </c>
      <c r="CG15" s="82">
        <v>0</v>
      </c>
      <c r="CH15" s="82">
        <v>0</v>
      </c>
      <c r="CI15" s="82">
        <v>0</v>
      </c>
      <c r="CJ15" s="82">
        <v>0</v>
      </c>
      <c r="CK15" s="82">
        <v>0</v>
      </c>
      <c r="CL15" s="82">
        <v>0</v>
      </c>
      <c r="CM15" s="82">
        <v>0</v>
      </c>
      <c r="CN15" s="82">
        <v>0</v>
      </c>
      <c r="CO15" s="82">
        <v>0</v>
      </c>
      <c r="CP15" s="82">
        <v>0</v>
      </c>
      <c r="CQ15" s="82">
        <v>0</v>
      </c>
      <c r="CR15" s="82">
        <v>0</v>
      </c>
      <c r="CS15" s="82">
        <v>0</v>
      </c>
      <c r="CT15" s="82">
        <v>0</v>
      </c>
      <c r="CU15" s="82">
        <v>0</v>
      </c>
      <c r="CV15" s="82">
        <v>0</v>
      </c>
      <c r="CW15" s="82">
        <v>0</v>
      </c>
      <c r="CX15" s="82">
        <v>0</v>
      </c>
      <c r="CY15" s="82">
        <v>0</v>
      </c>
      <c r="CZ15" s="82">
        <v>0</v>
      </c>
      <c r="DA15" s="82">
        <v>0</v>
      </c>
      <c r="DB15" s="82">
        <v>0</v>
      </c>
      <c r="DC15" s="82">
        <v>0</v>
      </c>
      <c r="DD15" s="82">
        <v>0</v>
      </c>
      <c r="DE15" s="82">
        <v>0</v>
      </c>
      <c r="DF15" s="82">
        <v>0</v>
      </c>
      <c r="DG15" s="82">
        <v>0</v>
      </c>
      <c r="DH15" s="82">
        <v>0</v>
      </c>
      <c r="DI15" s="82">
        <v>0</v>
      </c>
      <c r="DJ15" s="82">
        <v>0</v>
      </c>
      <c r="DK15" s="82">
        <v>0</v>
      </c>
      <c r="DL15" s="82">
        <v>0</v>
      </c>
    </row>
    <row r="16" spans="1:116" s="72" customFormat="1">
      <c r="A16" s="78" t="s">
        <v>70</v>
      </c>
      <c r="B16" s="80">
        <v>0</v>
      </c>
      <c r="C16" s="81">
        <v>0</v>
      </c>
      <c r="D16" s="81">
        <v>0</v>
      </c>
      <c r="E16" s="81"/>
      <c r="F16" s="81">
        <v>0</v>
      </c>
      <c r="G16" s="82"/>
      <c r="H16" s="83">
        <v>0</v>
      </c>
      <c r="I16" s="82">
        <v>0</v>
      </c>
      <c r="J16" s="82">
        <v>0</v>
      </c>
      <c r="K16" s="82">
        <v>0</v>
      </c>
      <c r="L16" s="82">
        <v>0</v>
      </c>
      <c r="M16" s="80">
        <v>0</v>
      </c>
      <c r="N16" s="82">
        <v>0</v>
      </c>
      <c r="O16" s="82">
        <v>0</v>
      </c>
      <c r="P16" s="82">
        <v>0</v>
      </c>
      <c r="Q16" s="82">
        <v>0</v>
      </c>
      <c r="R16" s="82">
        <v>0</v>
      </c>
      <c r="S16" s="82">
        <v>0</v>
      </c>
      <c r="T16" s="82">
        <v>0</v>
      </c>
      <c r="U16" s="82">
        <v>0</v>
      </c>
      <c r="V16" s="82">
        <v>0</v>
      </c>
      <c r="W16" s="82">
        <v>0</v>
      </c>
      <c r="X16" s="82">
        <v>0</v>
      </c>
      <c r="Y16" s="82">
        <v>0</v>
      </c>
      <c r="Z16" s="82">
        <v>0</v>
      </c>
      <c r="AA16" s="82">
        <v>0</v>
      </c>
      <c r="AB16" s="82">
        <v>0</v>
      </c>
      <c r="AC16" s="82">
        <v>0</v>
      </c>
      <c r="AD16" s="82">
        <v>0</v>
      </c>
      <c r="AE16" s="82">
        <v>0</v>
      </c>
      <c r="AF16" s="82">
        <v>0</v>
      </c>
      <c r="AG16" s="82">
        <v>0</v>
      </c>
      <c r="AH16" s="82">
        <v>0</v>
      </c>
      <c r="AI16" s="82">
        <v>0</v>
      </c>
      <c r="AJ16" s="82">
        <v>0</v>
      </c>
      <c r="AK16" s="82">
        <v>0</v>
      </c>
      <c r="AL16" s="82">
        <v>0</v>
      </c>
      <c r="AM16" s="82">
        <v>0</v>
      </c>
      <c r="AN16" s="82">
        <v>0</v>
      </c>
      <c r="AO16" s="82">
        <v>0</v>
      </c>
      <c r="AP16" s="82">
        <v>0</v>
      </c>
      <c r="AQ16" s="82">
        <v>0</v>
      </c>
      <c r="AR16" s="82">
        <v>0</v>
      </c>
      <c r="AS16" s="82">
        <v>0</v>
      </c>
      <c r="AT16" s="82">
        <v>0</v>
      </c>
      <c r="AU16" s="82">
        <v>0</v>
      </c>
      <c r="AV16" s="82">
        <v>0</v>
      </c>
      <c r="AW16" s="82">
        <v>0</v>
      </c>
      <c r="AX16" s="82">
        <v>0</v>
      </c>
      <c r="AY16" s="82">
        <v>0</v>
      </c>
      <c r="AZ16" s="82">
        <v>0</v>
      </c>
      <c r="BA16" s="82">
        <v>0</v>
      </c>
      <c r="BB16" s="82">
        <v>0</v>
      </c>
      <c r="BC16" s="82">
        <v>0</v>
      </c>
      <c r="BD16" s="82">
        <v>0</v>
      </c>
      <c r="BE16" s="82">
        <v>0</v>
      </c>
      <c r="BF16" s="82">
        <v>0</v>
      </c>
      <c r="BG16" s="82">
        <v>0</v>
      </c>
      <c r="BH16" s="82">
        <v>0</v>
      </c>
      <c r="BI16" s="82">
        <v>0</v>
      </c>
      <c r="BJ16" s="82">
        <v>0</v>
      </c>
      <c r="BK16" s="82">
        <v>0</v>
      </c>
      <c r="BL16" s="82">
        <v>0</v>
      </c>
      <c r="BM16" s="82">
        <v>0</v>
      </c>
      <c r="BN16" s="82">
        <v>0</v>
      </c>
      <c r="BO16" s="82">
        <v>0</v>
      </c>
      <c r="BP16" s="82">
        <v>0</v>
      </c>
      <c r="BQ16" s="82">
        <v>0</v>
      </c>
      <c r="BR16" s="82">
        <v>0</v>
      </c>
      <c r="BS16" s="82">
        <v>0</v>
      </c>
      <c r="BT16" s="82">
        <v>0</v>
      </c>
      <c r="BU16" s="82">
        <v>0</v>
      </c>
      <c r="BV16" s="82">
        <v>0</v>
      </c>
      <c r="BW16" s="82">
        <v>0</v>
      </c>
      <c r="BX16" s="82">
        <v>0</v>
      </c>
      <c r="BY16" s="82">
        <v>0</v>
      </c>
      <c r="BZ16" s="82">
        <v>0</v>
      </c>
      <c r="CA16" s="82">
        <v>0</v>
      </c>
      <c r="CB16" s="82">
        <v>0</v>
      </c>
      <c r="CC16" s="82">
        <v>0</v>
      </c>
      <c r="CD16" s="82">
        <v>0</v>
      </c>
      <c r="CE16" s="82">
        <v>0</v>
      </c>
      <c r="CF16" s="82">
        <v>0</v>
      </c>
      <c r="CG16" s="82">
        <v>0</v>
      </c>
      <c r="CH16" s="82">
        <v>0</v>
      </c>
      <c r="CI16" s="82">
        <v>0</v>
      </c>
      <c r="CJ16" s="82">
        <v>0</v>
      </c>
      <c r="CK16" s="82">
        <v>0</v>
      </c>
      <c r="CL16" s="82">
        <v>0</v>
      </c>
      <c r="CM16" s="82">
        <v>0</v>
      </c>
      <c r="CN16" s="82">
        <v>0</v>
      </c>
      <c r="CO16" s="82">
        <v>0</v>
      </c>
      <c r="CP16" s="82">
        <v>0</v>
      </c>
      <c r="CQ16" s="82">
        <v>0</v>
      </c>
      <c r="CR16" s="82">
        <v>0</v>
      </c>
      <c r="CS16" s="82">
        <v>0</v>
      </c>
      <c r="CT16" s="82">
        <v>0</v>
      </c>
      <c r="CU16" s="82">
        <v>0</v>
      </c>
      <c r="CV16" s="82">
        <v>0</v>
      </c>
      <c r="CW16" s="82">
        <v>0</v>
      </c>
      <c r="CX16" s="82">
        <v>0</v>
      </c>
      <c r="CY16" s="82">
        <v>0</v>
      </c>
      <c r="CZ16" s="82">
        <v>0</v>
      </c>
      <c r="DA16" s="82">
        <v>0</v>
      </c>
      <c r="DB16" s="82">
        <v>0</v>
      </c>
      <c r="DC16" s="82">
        <v>0</v>
      </c>
      <c r="DD16" s="82">
        <v>0</v>
      </c>
      <c r="DE16" s="82">
        <v>0</v>
      </c>
      <c r="DF16" s="82">
        <v>0</v>
      </c>
      <c r="DG16" s="82">
        <v>0</v>
      </c>
      <c r="DH16" s="82">
        <v>0</v>
      </c>
      <c r="DI16" s="82">
        <v>0</v>
      </c>
      <c r="DJ16" s="82">
        <v>0</v>
      </c>
      <c r="DK16" s="82">
        <v>0</v>
      </c>
      <c r="DL16" s="82">
        <v>0</v>
      </c>
    </row>
    <row r="17" spans="1:116" s="72" customFormat="1">
      <c r="A17" s="79" t="s">
        <v>43</v>
      </c>
      <c r="B17" s="80">
        <v>416101031.80999988</v>
      </c>
      <c r="C17" s="80">
        <v>377171659.70000005</v>
      </c>
      <c r="D17" s="80">
        <v>30237270.159999996</v>
      </c>
      <c r="E17" s="80">
        <v>4484409.8100000005</v>
      </c>
      <c r="F17" s="80">
        <v>1738388.5600000003</v>
      </c>
      <c r="G17" s="80">
        <v>20310577.379999999</v>
      </c>
      <c r="H17" s="80">
        <v>-17841273.800000001</v>
      </c>
      <c r="I17" s="80">
        <v>96735541.459999993</v>
      </c>
      <c r="J17" s="80">
        <v>29877.14</v>
      </c>
      <c r="K17" s="80">
        <v>0</v>
      </c>
      <c r="L17" s="80">
        <v>25235406.370000001</v>
      </c>
      <c r="M17" s="80">
        <v>46885196.960000001</v>
      </c>
      <c r="N17" s="80">
        <v>5265519.08</v>
      </c>
      <c r="O17" s="80">
        <v>2949586.05</v>
      </c>
      <c r="P17" s="80">
        <v>2433937.19</v>
      </c>
      <c r="Q17" s="80">
        <v>0</v>
      </c>
      <c r="R17" s="80">
        <v>197636595.44999999</v>
      </c>
      <c r="S17" s="80">
        <v>12227801.630000001</v>
      </c>
      <c r="T17" s="80">
        <v>3105170.18</v>
      </c>
      <c r="U17" s="80">
        <v>3579489.54</v>
      </c>
      <c r="V17" s="80">
        <v>2657963.04</v>
      </c>
      <c r="W17" s="80">
        <v>2493667.71</v>
      </c>
      <c r="X17" s="80">
        <v>208014.53</v>
      </c>
      <c r="Y17" s="80">
        <v>963299.74</v>
      </c>
      <c r="Z17" s="80">
        <v>5877720.96</v>
      </c>
      <c r="AA17" s="80">
        <v>19661609.640000001</v>
      </c>
      <c r="AB17" s="80">
        <v>7733326.2699999996</v>
      </c>
      <c r="AC17" s="80">
        <v>5546183.4400000004</v>
      </c>
      <c r="AD17" s="80">
        <v>1920324.53</v>
      </c>
      <c r="AE17" s="80">
        <v>4963082.83</v>
      </c>
      <c r="AF17" s="80">
        <v>1182949.29</v>
      </c>
      <c r="AG17" s="80">
        <v>0</v>
      </c>
      <c r="AH17" s="80">
        <v>1892689.83</v>
      </c>
      <c r="AI17" s="80">
        <v>3020140.95</v>
      </c>
      <c r="AJ17" s="80">
        <v>-3955440.7</v>
      </c>
      <c r="AK17" s="80">
        <v>4308129</v>
      </c>
      <c r="AL17" s="80">
        <v>2469687.2000000002</v>
      </c>
      <c r="AM17" s="80">
        <v>479898.85</v>
      </c>
      <c r="AN17" s="80">
        <v>41205642.259999998</v>
      </c>
      <c r="AO17" s="80">
        <v>2934541.56</v>
      </c>
      <c r="AP17" s="80">
        <v>7815830.0300000003</v>
      </c>
      <c r="AQ17" s="80">
        <v>2776546.85</v>
      </c>
      <c r="AR17" s="80">
        <v>6792614.2800000003</v>
      </c>
      <c r="AS17" s="80">
        <v>9510658.1099999994</v>
      </c>
      <c r="AT17" s="80">
        <v>126600762.36</v>
      </c>
      <c r="AU17" s="80">
        <v>5057342.43</v>
      </c>
      <c r="AV17" s="80">
        <v>5255801.55</v>
      </c>
      <c r="AW17" s="80">
        <v>5776976.7199999997</v>
      </c>
      <c r="AX17" s="80">
        <v>5124336.66</v>
      </c>
      <c r="AY17" s="80">
        <v>4956648.82</v>
      </c>
      <c r="AZ17" s="80">
        <v>4801650.84</v>
      </c>
      <c r="BA17" s="80">
        <v>2029408.26</v>
      </c>
      <c r="BB17" s="80">
        <v>5394704.4199999999</v>
      </c>
      <c r="BC17" s="80">
        <v>3068624.45</v>
      </c>
      <c r="BD17" s="80">
        <v>2755067.12</v>
      </c>
      <c r="BE17" s="80">
        <v>6357999.4699999997</v>
      </c>
      <c r="BF17" s="80">
        <v>4087972.38</v>
      </c>
      <c r="BG17" s="80">
        <v>4784550.09</v>
      </c>
      <c r="BH17" s="80">
        <v>2388064.5299999998</v>
      </c>
      <c r="BI17" s="80">
        <v>2000808.42</v>
      </c>
      <c r="BJ17" s="80">
        <v>2165266.04</v>
      </c>
      <c r="BK17" s="80">
        <v>2139381.9900000002</v>
      </c>
      <c r="BL17" s="80">
        <v>2630263.61</v>
      </c>
      <c r="BM17" s="80">
        <v>1570565.46</v>
      </c>
      <c r="BN17" s="80">
        <v>1599228.14</v>
      </c>
      <c r="BO17" s="80">
        <v>2086466.24</v>
      </c>
      <c r="BP17" s="80">
        <v>2599507.59</v>
      </c>
      <c r="BQ17" s="80">
        <v>1279699.44</v>
      </c>
      <c r="BR17" s="80">
        <v>1090881.6000000001</v>
      </c>
      <c r="BS17" s="80">
        <v>1163461.73</v>
      </c>
      <c r="BT17" s="80">
        <v>1412823.75</v>
      </c>
      <c r="BU17" s="80">
        <v>1070727.6100000001</v>
      </c>
      <c r="BV17" s="80">
        <v>1635431.93</v>
      </c>
      <c r="BW17" s="80">
        <v>1061823.77</v>
      </c>
      <c r="BX17" s="80">
        <v>2555431.1800000002</v>
      </c>
      <c r="BY17" s="80">
        <v>720672.47</v>
      </c>
      <c r="BZ17" s="80">
        <v>1138738.26</v>
      </c>
      <c r="CA17" s="80">
        <v>458369.27</v>
      </c>
      <c r="CB17" s="80">
        <v>699819.59</v>
      </c>
      <c r="CC17" s="80">
        <v>778722.67</v>
      </c>
      <c r="CD17" s="80">
        <v>2119940.02</v>
      </c>
      <c r="CE17" s="80">
        <v>5210150.1500000004</v>
      </c>
      <c r="CF17" s="80">
        <v>674496.4</v>
      </c>
      <c r="CG17" s="80">
        <v>669140.39</v>
      </c>
      <c r="CH17" s="80">
        <v>477364.75</v>
      </c>
      <c r="CI17" s="80">
        <v>891298.52</v>
      </c>
      <c r="CJ17" s="80">
        <v>438422.43</v>
      </c>
      <c r="CK17" s="80">
        <v>737858.58</v>
      </c>
      <c r="CL17" s="80">
        <v>837950.6</v>
      </c>
      <c r="CM17" s="80">
        <v>1074585.74</v>
      </c>
      <c r="CN17" s="80">
        <v>760585.87</v>
      </c>
      <c r="CO17" s="80">
        <v>926133.49</v>
      </c>
      <c r="CP17" s="80">
        <v>919543.95</v>
      </c>
      <c r="CQ17" s="80">
        <v>947860.25</v>
      </c>
      <c r="CR17" s="80">
        <v>584285.26</v>
      </c>
      <c r="CS17" s="80">
        <v>908166.61</v>
      </c>
      <c r="CT17" s="80">
        <v>605437.72</v>
      </c>
      <c r="CU17" s="80">
        <v>657959.62</v>
      </c>
      <c r="CV17" s="80">
        <v>718619.17</v>
      </c>
      <c r="CW17" s="80">
        <v>551545.43000000005</v>
      </c>
      <c r="CX17" s="80">
        <v>568046.07999999996</v>
      </c>
      <c r="CY17" s="80">
        <v>1060158.1399999999</v>
      </c>
      <c r="CZ17" s="80">
        <v>542645.06999999995</v>
      </c>
      <c r="DA17" s="80">
        <v>783163.6</v>
      </c>
      <c r="DB17" s="80">
        <v>1090037.9099999999</v>
      </c>
      <c r="DC17" s="80">
        <v>1973195.61</v>
      </c>
      <c r="DD17" s="80">
        <v>1182035.29</v>
      </c>
      <c r="DE17" s="80">
        <v>1101890.27</v>
      </c>
      <c r="DF17" s="80">
        <v>623003.66</v>
      </c>
      <c r="DG17" s="80">
        <v>1530341.36</v>
      </c>
      <c r="DH17" s="80">
        <v>875123.96</v>
      </c>
      <c r="DI17" s="80">
        <v>190015.28</v>
      </c>
      <c r="DJ17" s="80">
        <v>153902.78</v>
      </c>
      <c r="DK17" s="80">
        <v>310165.27</v>
      </c>
      <c r="DL17" s="80">
        <v>208454.63</v>
      </c>
    </row>
    <row r="18" spans="1:116" s="72" customFormat="1">
      <c r="A18" s="78" t="s">
        <v>1242</v>
      </c>
      <c r="B18" s="80">
        <v>4683135.45</v>
      </c>
      <c r="C18" s="81">
        <v>4258343.72</v>
      </c>
      <c r="D18" s="81">
        <v>273671.5</v>
      </c>
      <c r="E18" s="81">
        <v>73992.69</v>
      </c>
      <c r="F18" s="81">
        <v>25428.37</v>
      </c>
      <c r="G18" s="82">
        <v>51699.17</v>
      </c>
      <c r="H18" s="83">
        <v>0</v>
      </c>
      <c r="I18" s="82">
        <v>-405529.62</v>
      </c>
      <c r="J18" s="82">
        <v>0</v>
      </c>
      <c r="K18" s="82">
        <v>0</v>
      </c>
      <c r="L18" s="82">
        <v>310570.44</v>
      </c>
      <c r="M18" s="80">
        <v>308807.12</v>
      </c>
      <c r="N18" s="82">
        <v>305993.15000000002</v>
      </c>
      <c r="O18" s="82">
        <v>18401.63</v>
      </c>
      <c r="P18" s="82">
        <v>15</v>
      </c>
      <c r="Q18" s="82">
        <v>0</v>
      </c>
      <c r="R18" s="82">
        <v>3720086</v>
      </c>
      <c r="S18" s="82">
        <v>20</v>
      </c>
      <c r="T18" s="82">
        <v>728566.75</v>
      </c>
      <c r="U18" s="82">
        <v>132460.34</v>
      </c>
      <c r="V18" s="82">
        <v>-415565.58</v>
      </c>
      <c r="W18" s="82">
        <v>-76964.210000000006</v>
      </c>
      <c r="X18" s="82">
        <v>-66398</v>
      </c>
      <c r="Y18" s="82">
        <v>8451.14</v>
      </c>
      <c r="Z18" s="82">
        <v>-8811.7800000000007</v>
      </c>
      <c r="AA18" s="82">
        <v>236391.02</v>
      </c>
      <c r="AB18" s="82">
        <v>2439.2199999999998</v>
      </c>
      <c r="AC18" s="82">
        <v>33828.53</v>
      </c>
      <c r="AD18" s="82">
        <v>1281.44</v>
      </c>
      <c r="AE18" s="82">
        <v>43749.83</v>
      </c>
      <c r="AF18" s="82">
        <v>-71.14</v>
      </c>
      <c r="AG18" s="82">
        <v>0</v>
      </c>
      <c r="AH18" s="82">
        <v>21517.18</v>
      </c>
      <c r="AI18" s="82">
        <v>39823.949999999997</v>
      </c>
      <c r="AJ18" s="82">
        <v>114378.4</v>
      </c>
      <c r="AK18" s="82">
        <v>130273.62</v>
      </c>
      <c r="AL18" s="82">
        <v>18401.63</v>
      </c>
      <c r="AM18" s="82">
        <v>0</v>
      </c>
      <c r="AN18" s="82">
        <v>-224430.4</v>
      </c>
      <c r="AO18" s="82">
        <v>-130.44</v>
      </c>
      <c r="AP18" s="82">
        <v>1830576.82</v>
      </c>
      <c r="AQ18" s="82">
        <v>-47.28</v>
      </c>
      <c r="AR18" s="82">
        <v>-809.15</v>
      </c>
      <c r="AS18" s="82">
        <v>59814.57</v>
      </c>
      <c r="AT18" s="82">
        <v>2055111.88</v>
      </c>
      <c r="AU18" s="82">
        <v>72032.19</v>
      </c>
      <c r="AV18" s="82">
        <v>80685.23</v>
      </c>
      <c r="AW18" s="82">
        <v>89320.52</v>
      </c>
      <c r="AX18" s="82">
        <v>57128.31</v>
      </c>
      <c r="AY18" s="82">
        <v>89154.58</v>
      </c>
      <c r="AZ18" s="82">
        <v>75658.7</v>
      </c>
      <c r="BA18" s="82">
        <v>29176.87</v>
      </c>
      <c r="BB18" s="82">
        <v>93954.89</v>
      </c>
      <c r="BC18" s="82">
        <v>31809.43</v>
      </c>
      <c r="BD18" s="82">
        <v>21904.99</v>
      </c>
      <c r="BE18" s="82">
        <v>68003.899999999994</v>
      </c>
      <c r="BF18" s="82">
        <v>302366.53999999998</v>
      </c>
      <c r="BG18" s="82">
        <v>29004.6</v>
      </c>
      <c r="BH18" s="82">
        <v>33381</v>
      </c>
      <c r="BI18" s="82">
        <v>21224.02</v>
      </c>
      <c r="BJ18" s="82">
        <v>27347.23</v>
      </c>
      <c r="BK18" s="82">
        <v>33780.22</v>
      </c>
      <c r="BL18" s="82">
        <v>22581.81</v>
      </c>
      <c r="BM18" s="82">
        <v>28039.07</v>
      </c>
      <c r="BN18" s="82">
        <v>16797.11</v>
      </c>
      <c r="BO18" s="82">
        <v>21897.22</v>
      </c>
      <c r="BP18" s="82">
        <v>23134.080000000002</v>
      </c>
      <c r="BQ18" s="82">
        <v>6734.87</v>
      </c>
      <c r="BR18" s="82">
        <v>12342.47</v>
      </c>
      <c r="BS18" s="82">
        <v>10508.12</v>
      </c>
      <c r="BT18" s="82">
        <v>5487.7</v>
      </c>
      <c r="BU18" s="82">
        <v>7169.67</v>
      </c>
      <c r="BV18" s="82">
        <v>13927.56</v>
      </c>
      <c r="BW18" s="82">
        <v>7365.02</v>
      </c>
      <c r="BX18" s="82">
        <v>12943.36</v>
      </c>
      <c r="BY18" s="82">
        <v>1658.2</v>
      </c>
      <c r="BZ18" s="82">
        <v>3792.89</v>
      </c>
      <c r="CA18" s="82">
        <v>1231.56</v>
      </c>
      <c r="CB18" s="82">
        <v>3667.83</v>
      </c>
      <c r="CC18" s="82">
        <v>11818.91</v>
      </c>
      <c r="CD18" s="82">
        <v>9091.5300000000007</v>
      </c>
      <c r="CE18" s="82">
        <v>593032.94999999995</v>
      </c>
      <c r="CF18" s="82">
        <v>2032.45</v>
      </c>
      <c r="CG18" s="82">
        <v>206.8</v>
      </c>
      <c r="CH18" s="82">
        <v>1702.77</v>
      </c>
      <c r="CI18" s="82">
        <v>1836.98</v>
      </c>
      <c r="CJ18" s="82">
        <v>7159.74</v>
      </c>
      <c r="CK18" s="82">
        <v>851.12</v>
      </c>
      <c r="CL18" s="82">
        <v>1052.42</v>
      </c>
      <c r="CM18" s="82">
        <v>537.36</v>
      </c>
      <c r="CN18" s="82">
        <v>1238.8499999999999</v>
      </c>
      <c r="CO18" s="82">
        <v>972.56</v>
      </c>
      <c r="CP18" s="82">
        <v>270.38</v>
      </c>
      <c r="CQ18" s="82">
        <v>1024.3699999999999</v>
      </c>
      <c r="CR18" s="82">
        <v>606.71</v>
      </c>
      <c r="CS18" s="82">
        <v>592.61</v>
      </c>
      <c r="CT18" s="82">
        <v>740.86</v>
      </c>
      <c r="CU18" s="82">
        <v>668.91</v>
      </c>
      <c r="CV18" s="82">
        <v>15</v>
      </c>
      <c r="CW18" s="82">
        <v>0</v>
      </c>
      <c r="CX18" s="82">
        <v>20</v>
      </c>
      <c r="CY18" s="82">
        <v>497.11</v>
      </c>
      <c r="CZ18" s="82">
        <v>0</v>
      </c>
      <c r="DA18" s="82">
        <v>596.67999999999995</v>
      </c>
      <c r="DB18" s="82">
        <v>8206.17</v>
      </c>
      <c r="DC18" s="82">
        <v>15187.95</v>
      </c>
      <c r="DD18" s="82">
        <v>9488.17</v>
      </c>
      <c r="DE18" s="82">
        <v>1019.61</v>
      </c>
      <c r="DF18" s="82">
        <v>622.91999999999996</v>
      </c>
      <c r="DG18" s="82">
        <v>28048.95</v>
      </c>
      <c r="DH18" s="82">
        <v>759.28</v>
      </c>
      <c r="DI18" s="82">
        <v>0</v>
      </c>
      <c r="DJ18" s="82">
        <v>0</v>
      </c>
      <c r="DK18" s="82">
        <v>0</v>
      </c>
      <c r="DL18" s="82">
        <v>0</v>
      </c>
    </row>
    <row r="19" spans="1:116" s="72" customFormat="1">
      <c r="A19" s="78" t="s">
        <v>45</v>
      </c>
      <c r="B19" s="80">
        <v>410708277.90999991</v>
      </c>
      <c r="C19" s="81">
        <v>372203683.38999999</v>
      </c>
      <c r="D19" s="81">
        <v>29963598.659999996</v>
      </c>
      <c r="E19" s="81">
        <v>4410417.12</v>
      </c>
      <c r="F19" s="81">
        <v>1712974.33</v>
      </c>
      <c r="G19" s="82">
        <v>20258878.209999997</v>
      </c>
      <c r="H19" s="83">
        <v>-17841273.800000001</v>
      </c>
      <c r="I19" s="82">
        <v>98826420.920000002</v>
      </c>
      <c r="J19" s="82">
        <v>29877.14</v>
      </c>
      <c r="K19" s="82">
        <v>0</v>
      </c>
      <c r="L19" s="82">
        <v>24924835.93</v>
      </c>
      <c r="M19" s="80">
        <v>46576389.840000004</v>
      </c>
      <c r="N19" s="82">
        <v>4959525.93</v>
      </c>
      <c r="O19" s="82">
        <v>2931184.42</v>
      </c>
      <c r="P19" s="82">
        <v>2433922.19</v>
      </c>
      <c r="Q19" s="82">
        <v>0</v>
      </c>
      <c r="R19" s="82">
        <v>191521527.02000001</v>
      </c>
      <c r="S19" s="82">
        <v>12227781.630000001</v>
      </c>
      <c r="T19" s="82">
        <v>2376603.4300000002</v>
      </c>
      <c r="U19" s="82">
        <v>3447029.2</v>
      </c>
      <c r="V19" s="82">
        <v>3073528.62</v>
      </c>
      <c r="W19" s="82">
        <v>2570631.92</v>
      </c>
      <c r="X19" s="82">
        <v>274412.53000000003</v>
      </c>
      <c r="Y19" s="82">
        <v>954848.6</v>
      </c>
      <c r="Z19" s="82">
        <v>5886532.7400000002</v>
      </c>
      <c r="AA19" s="82">
        <v>19425218.620000001</v>
      </c>
      <c r="AB19" s="82">
        <v>7730887.0499999998</v>
      </c>
      <c r="AC19" s="82">
        <v>5512354.9100000001</v>
      </c>
      <c r="AD19" s="82">
        <v>1919043.09</v>
      </c>
      <c r="AE19" s="82">
        <v>4919333</v>
      </c>
      <c r="AF19" s="82">
        <v>1183020.43</v>
      </c>
      <c r="AG19" s="82">
        <v>0</v>
      </c>
      <c r="AH19" s="82">
        <v>1871172.65</v>
      </c>
      <c r="AI19" s="82">
        <v>2980317</v>
      </c>
      <c r="AJ19" s="82">
        <v>-4069819.1</v>
      </c>
      <c r="AK19" s="82">
        <v>4177855.38</v>
      </c>
      <c r="AL19" s="82">
        <v>2451285.5699999998</v>
      </c>
      <c r="AM19" s="82">
        <v>479898.85</v>
      </c>
      <c r="AN19" s="82">
        <v>41430072.659999996</v>
      </c>
      <c r="AO19" s="82">
        <v>2934672</v>
      </c>
      <c r="AP19" s="82">
        <v>5997553.21</v>
      </c>
      <c r="AQ19" s="82">
        <v>2776594.13</v>
      </c>
      <c r="AR19" s="82">
        <v>6793423.4299999997</v>
      </c>
      <c r="AS19" s="82">
        <v>9450843.5399999991</v>
      </c>
      <c r="AT19" s="82">
        <v>122138368.05</v>
      </c>
      <c r="AU19" s="82">
        <v>4966076.57</v>
      </c>
      <c r="AV19" s="82">
        <v>5158050.2699999996</v>
      </c>
      <c r="AW19" s="82">
        <v>5666524.8499999996</v>
      </c>
      <c r="AX19" s="82">
        <v>5061318.93</v>
      </c>
      <c r="AY19" s="82">
        <v>4853589.0199999996</v>
      </c>
      <c r="AZ19" s="82">
        <v>4712349.42</v>
      </c>
      <c r="BA19" s="82">
        <v>1990016.95</v>
      </c>
      <c r="BB19" s="82">
        <v>5287140.84</v>
      </c>
      <c r="BC19" s="82">
        <v>3032424.65</v>
      </c>
      <c r="BD19" s="82">
        <v>2731282.43</v>
      </c>
      <c r="BE19" s="82">
        <v>6287551.4000000004</v>
      </c>
      <c r="BF19" s="82">
        <v>3763721.74</v>
      </c>
      <c r="BG19" s="82">
        <v>4749751.0599999996</v>
      </c>
      <c r="BH19" s="82">
        <v>2349788.7200000002</v>
      </c>
      <c r="BI19" s="82">
        <v>1973924.12</v>
      </c>
      <c r="BJ19" s="82">
        <v>2109369.19</v>
      </c>
      <c r="BK19" s="82">
        <v>2086715.08</v>
      </c>
      <c r="BL19" s="82">
        <v>2592588.7999999998</v>
      </c>
      <c r="BM19" s="82">
        <v>1526166.85</v>
      </c>
      <c r="BN19" s="82">
        <v>1539765.66</v>
      </c>
      <c r="BO19" s="82">
        <v>2053368.45</v>
      </c>
      <c r="BP19" s="82">
        <v>2568351.02</v>
      </c>
      <c r="BQ19" s="82">
        <v>1265369.67</v>
      </c>
      <c r="BR19" s="82">
        <v>1068669.4099999999</v>
      </c>
      <c r="BS19" s="82">
        <v>1139627.8500000001</v>
      </c>
      <c r="BT19" s="82">
        <v>1399471.33</v>
      </c>
      <c r="BU19" s="82">
        <v>1044414.54</v>
      </c>
      <c r="BV19" s="82">
        <v>1576734.56</v>
      </c>
      <c r="BW19" s="82">
        <v>1045247.42</v>
      </c>
      <c r="BX19" s="82">
        <v>2529502.5499999998</v>
      </c>
      <c r="BY19" s="82">
        <v>703904.84</v>
      </c>
      <c r="BZ19" s="82">
        <v>1132744.81</v>
      </c>
      <c r="CA19" s="82">
        <v>448336.48</v>
      </c>
      <c r="CB19" s="82">
        <v>690444.22</v>
      </c>
      <c r="CC19" s="82">
        <v>761577.34</v>
      </c>
      <c r="CD19" s="82">
        <v>2108956.23</v>
      </c>
      <c r="CE19" s="82">
        <v>2897023.8</v>
      </c>
      <c r="CF19" s="82">
        <v>670992.94999999995</v>
      </c>
      <c r="CG19" s="82">
        <v>668144.59</v>
      </c>
      <c r="CH19" s="82">
        <v>474991.98</v>
      </c>
      <c r="CI19" s="82">
        <v>884674.54</v>
      </c>
      <c r="CJ19" s="82">
        <v>430764.57</v>
      </c>
      <c r="CK19" s="82">
        <v>727799.91</v>
      </c>
      <c r="CL19" s="82">
        <v>830752.18</v>
      </c>
      <c r="CM19" s="82">
        <v>1044064.38</v>
      </c>
      <c r="CN19" s="82">
        <v>758845.8</v>
      </c>
      <c r="CO19" s="82">
        <v>921290.93</v>
      </c>
      <c r="CP19" s="82">
        <v>913495.57</v>
      </c>
      <c r="CQ19" s="82">
        <v>938975.88</v>
      </c>
      <c r="CR19" s="82">
        <v>574414.55000000005</v>
      </c>
      <c r="CS19" s="82">
        <v>884541</v>
      </c>
      <c r="CT19" s="82">
        <v>602459.18999999994</v>
      </c>
      <c r="CU19" s="82">
        <v>630372.71</v>
      </c>
      <c r="CV19" s="82">
        <v>694522.17</v>
      </c>
      <c r="CW19" s="82">
        <v>550691.43000000005</v>
      </c>
      <c r="CX19" s="82">
        <v>564311.07999999996</v>
      </c>
      <c r="CY19" s="82">
        <v>1057831.03</v>
      </c>
      <c r="CZ19" s="82">
        <v>535409.06999999995</v>
      </c>
      <c r="DA19" s="82">
        <v>780890.92</v>
      </c>
      <c r="DB19" s="82">
        <v>1079213.54</v>
      </c>
      <c r="DC19" s="82">
        <v>1948722.76</v>
      </c>
      <c r="DD19" s="82">
        <v>1170516.3700000001</v>
      </c>
      <c r="DE19" s="82">
        <v>1096873.8799999999</v>
      </c>
      <c r="DF19" s="82">
        <v>606532.74</v>
      </c>
      <c r="DG19" s="82">
        <v>1500040.62</v>
      </c>
      <c r="DH19" s="82">
        <v>869824.68</v>
      </c>
      <c r="DI19" s="82">
        <v>184751.28</v>
      </c>
      <c r="DJ19" s="82">
        <v>153146.78</v>
      </c>
      <c r="DK19" s="82">
        <v>308907.27</v>
      </c>
      <c r="DL19" s="82">
        <v>207740.63</v>
      </c>
    </row>
    <row r="20" spans="1:116" s="72" customFormat="1">
      <c r="A20" s="78" t="s">
        <v>46</v>
      </c>
      <c r="B20" s="80">
        <v>-1697663.98</v>
      </c>
      <c r="C20" s="81">
        <v>-1697649.84</v>
      </c>
      <c r="D20" s="81">
        <v>0</v>
      </c>
      <c r="E20" s="81">
        <v>0</v>
      </c>
      <c r="F20" s="81">
        <v>-14.14</v>
      </c>
      <c r="G20" s="82">
        <v>0</v>
      </c>
      <c r="H20" s="83">
        <v>0</v>
      </c>
      <c r="I20" s="82">
        <v>-1685349.84</v>
      </c>
      <c r="J20" s="82">
        <v>0</v>
      </c>
      <c r="K20" s="82">
        <v>0</v>
      </c>
      <c r="L20" s="82">
        <v>0</v>
      </c>
      <c r="M20" s="80">
        <v>0</v>
      </c>
      <c r="N20" s="82">
        <v>0</v>
      </c>
      <c r="O20" s="82">
        <v>0</v>
      </c>
      <c r="P20" s="82">
        <v>0</v>
      </c>
      <c r="Q20" s="82">
        <v>0</v>
      </c>
      <c r="R20" s="82">
        <v>-12300</v>
      </c>
      <c r="S20" s="82">
        <v>0</v>
      </c>
      <c r="T20" s="82">
        <v>0</v>
      </c>
      <c r="U20" s="82">
        <v>0</v>
      </c>
      <c r="V20" s="82">
        <v>0</v>
      </c>
      <c r="W20" s="82">
        <v>0</v>
      </c>
      <c r="X20" s="82">
        <v>0</v>
      </c>
      <c r="Y20" s="82">
        <v>0</v>
      </c>
      <c r="Z20" s="82">
        <v>0</v>
      </c>
      <c r="AA20" s="82">
        <v>0</v>
      </c>
      <c r="AB20" s="82">
        <v>0</v>
      </c>
      <c r="AC20" s="82">
        <v>0</v>
      </c>
      <c r="AD20" s="82">
        <v>0</v>
      </c>
      <c r="AE20" s="82">
        <v>0</v>
      </c>
      <c r="AF20" s="82">
        <v>0</v>
      </c>
      <c r="AG20" s="82">
        <v>0</v>
      </c>
      <c r="AH20" s="82">
        <v>0</v>
      </c>
      <c r="AI20" s="82">
        <v>0</v>
      </c>
      <c r="AJ20" s="82">
        <v>0</v>
      </c>
      <c r="AK20" s="82">
        <v>0</v>
      </c>
      <c r="AL20" s="82">
        <v>0</v>
      </c>
      <c r="AM20" s="82">
        <v>0</v>
      </c>
      <c r="AN20" s="82">
        <v>0</v>
      </c>
      <c r="AO20" s="82">
        <v>0</v>
      </c>
      <c r="AP20" s="82">
        <v>-12300</v>
      </c>
      <c r="AQ20" s="82">
        <v>0</v>
      </c>
      <c r="AR20" s="82">
        <v>0</v>
      </c>
      <c r="AS20" s="82">
        <v>0</v>
      </c>
      <c r="AT20" s="82">
        <v>0</v>
      </c>
      <c r="AU20" s="82">
        <v>0</v>
      </c>
      <c r="AV20" s="82">
        <v>0</v>
      </c>
      <c r="AW20" s="82">
        <v>0</v>
      </c>
      <c r="AX20" s="82">
        <v>0</v>
      </c>
      <c r="AY20" s="82">
        <v>0</v>
      </c>
      <c r="AZ20" s="82">
        <v>0</v>
      </c>
      <c r="BA20" s="82">
        <v>0</v>
      </c>
      <c r="BB20" s="82">
        <v>0</v>
      </c>
      <c r="BC20" s="82">
        <v>0</v>
      </c>
      <c r="BD20" s="82">
        <v>0</v>
      </c>
      <c r="BE20" s="82">
        <v>0</v>
      </c>
      <c r="BF20" s="82">
        <v>0</v>
      </c>
      <c r="BG20" s="82">
        <v>0</v>
      </c>
      <c r="BH20" s="82">
        <v>0</v>
      </c>
      <c r="BI20" s="82">
        <v>0</v>
      </c>
      <c r="BJ20" s="82">
        <v>0</v>
      </c>
      <c r="BK20" s="82">
        <v>0</v>
      </c>
      <c r="BL20" s="82">
        <v>0</v>
      </c>
      <c r="BM20" s="82">
        <v>0</v>
      </c>
      <c r="BN20" s="82">
        <v>0</v>
      </c>
      <c r="BO20" s="82">
        <v>0</v>
      </c>
      <c r="BP20" s="82">
        <v>0</v>
      </c>
      <c r="BQ20" s="82">
        <v>0</v>
      </c>
      <c r="BR20" s="82">
        <v>0</v>
      </c>
      <c r="BS20" s="82">
        <v>0</v>
      </c>
      <c r="BT20" s="82">
        <v>0</v>
      </c>
      <c r="BU20" s="82">
        <v>0</v>
      </c>
      <c r="BV20" s="82">
        <v>0</v>
      </c>
      <c r="BW20" s="82">
        <v>0</v>
      </c>
      <c r="BX20" s="82">
        <v>0</v>
      </c>
      <c r="BY20" s="82">
        <v>0</v>
      </c>
      <c r="BZ20" s="82">
        <v>0</v>
      </c>
      <c r="CA20" s="82">
        <v>0</v>
      </c>
      <c r="CB20" s="82">
        <v>0</v>
      </c>
      <c r="CC20" s="82">
        <v>0</v>
      </c>
      <c r="CD20" s="82">
        <v>0</v>
      </c>
      <c r="CE20" s="82">
        <v>0</v>
      </c>
      <c r="CF20" s="82">
        <v>0</v>
      </c>
      <c r="CG20" s="82">
        <v>0</v>
      </c>
      <c r="CH20" s="82">
        <v>0</v>
      </c>
      <c r="CI20" s="82">
        <v>0</v>
      </c>
      <c r="CJ20" s="82">
        <v>0</v>
      </c>
      <c r="CK20" s="82">
        <v>0</v>
      </c>
      <c r="CL20" s="82">
        <v>0</v>
      </c>
      <c r="CM20" s="82">
        <v>0</v>
      </c>
      <c r="CN20" s="82">
        <v>0</v>
      </c>
      <c r="CO20" s="82">
        <v>0</v>
      </c>
      <c r="CP20" s="82">
        <v>0</v>
      </c>
      <c r="CQ20" s="82">
        <v>0</v>
      </c>
      <c r="CR20" s="82">
        <v>0</v>
      </c>
      <c r="CS20" s="82">
        <v>0</v>
      </c>
      <c r="CT20" s="82">
        <v>0</v>
      </c>
      <c r="CU20" s="82">
        <v>0</v>
      </c>
      <c r="CV20" s="82">
        <v>0</v>
      </c>
      <c r="CW20" s="82">
        <v>0</v>
      </c>
      <c r="CX20" s="82">
        <v>0</v>
      </c>
      <c r="CY20" s="82">
        <v>0</v>
      </c>
      <c r="CZ20" s="82">
        <v>0</v>
      </c>
      <c r="DA20" s="82">
        <v>0</v>
      </c>
      <c r="DB20" s="82">
        <v>0</v>
      </c>
      <c r="DC20" s="82">
        <v>0</v>
      </c>
      <c r="DD20" s="82">
        <v>0</v>
      </c>
      <c r="DE20" s="82">
        <v>0</v>
      </c>
      <c r="DF20" s="82">
        <v>0</v>
      </c>
      <c r="DG20" s="82">
        <v>0</v>
      </c>
      <c r="DH20" s="82">
        <v>0</v>
      </c>
      <c r="DI20" s="82">
        <v>0</v>
      </c>
      <c r="DJ20" s="82">
        <v>0</v>
      </c>
      <c r="DK20" s="82">
        <v>0</v>
      </c>
      <c r="DL20" s="82">
        <v>0</v>
      </c>
    </row>
    <row r="21" spans="1:116" s="72" customFormat="1">
      <c r="A21" s="78" t="s">
        <v>47</v>
      </c>
      <c r="B21" s="80">
        <v>2407282.4300000002</v>
      </c>
      <c r="C21" s="81">
        <v>2407282.4300000002</v>
      </c>
      <c r="D21" s="81">
        <v>0</v>
      </c>
      <c r="E21" s="81">
        <v>0</v>
      </c>
      <c r="F21" s="81">
        <v>0</v>
      </c>
      <c r="G21" s="82">
        <v>0</v>
      </c>
      <c r="H21" s="83">
        <v>0</v>
      </c>
      <c r="I21" s="82">
        <v>0</v>
      </c>
      <c r="J21" s="82">
        <v>0</v>
      </c>
      <c r="K21" s="82">
        <v>0</v>
      </c>
      <c r="L21" s="82">
        <v>0</v>
      </c>
      <c r="M21" s="80">
        <v>0</v>
      </c>
      <c r="N21" s="82">
        <v>0</v>
      </c>
      <c r="O21" s="82">
        <v>0</v>
      </c>
      <c r="P21" s="82">
        <v>0</v>
      </c>
      <c r="Q21" s="82">
        <v>0</v>
      </c>
      <c r="R21" s="82">
        <v>2407282.4300000002</v>
      </c>
      <c r="S21" s="82">
        <v>0</v>
      </c>
      <c r="T21" s="82">
        <v>0</v>
      </c>
      <c r="U21" s="82">
        <v>0</v>
      </c>
      <c r="V21" s="82">
        <v>0</v>
      </c>
      <c r="W21" s="82">
        <v>0</v>
      </c>
      <c r="X21" s="82">
        <v>0</v>
      </c>
      <c r="Y21" s="82">
        <v>0</v>
      </c>
      <c r="Z21" s="82">
        <v>0</v>
      </c>
      <c r="AA21" s="82">
        <v>0</v>
      </c>
      <c r="AB21" s="82">
        <v>0</v>
      </c>
      <c r="AC21" s="82">
        <v>0</v>
      </c>
      <c r="AD21" s="82">
        <v>0</v>
      </c>
      <c r="AE21" s="82">
        <v>0</v>
      </c>
      <c r="AF21" s="82">
        <v>0</v>
      </c>
      <c r="AG21" s="82">
        <v>0</v>
      </c>
      <c r="AH21" s="82">
        <v>0</v>
      </c>
      <c r="AI21" s="82">
        <v>0</v>
      </c>
      <c r="AJ21" s="82">
        <v>0</v>
      </c>
      <c r="AK21" s="82">
        <v>0</v>
      </c>
      <c r="AL21" s="82">
        <v>0</v>
      </c>
      <c r="AM21" s="82">
        <v>0</v>
      </c>
      <c r="AN21" s="82">
        <v>0</v>
      </c>
      <c r="AO21" s="82">
        <v>0</v>
      </c>
      <c r="AP21" s="82">
        <v>0</v>
      </c>
      <c r="AQ21" s="82">
        <v>0</v>
      </c>
      <c r="AR21" s="82">
        <v>0</v>
      </c>
      <c r="AS21" s="82">
        <v>0</v>
      </c>
      <c r="AT21" s="82">
        <v>2407282.4300000002</v>
      </c>
      <c r="AU21" s="82">
        <v>19233.669999999998</v>
      </c>
      <c r="AV21" s="82">
        <v>17066.05</v>
      </c>
      <c r="AW21" s="82">
        <v>21131.35</v>
      </c>
      <c r="AX21" s="82">
        <v>5889.42</v>
      </c>
      <c r="AY21" s="82">
        <v>13905.22</v>
      </c>
      <c r="AZ21" s="82">
        <v>13642.72</v>
      </c>
      <c r="BA21" s="82">
        <v>10214.44</v>
      </c>
      <c r="BB21" s="82">
        <v>13608.69</v>
      </c>
      <c r="BC21" s="82">
        <v>4390.37</v>
      </c>
      <c r="BD21" s="82">
        <v>1879.7</v>
      </c>
      <c r="BE21" s="82">
        <v>2444.17</v>
      </c>
      <c r="BF21" s="82">
        <v>21884.1</v>
      </c>
      <c r="BG21" s="82">
        <v>5794.43</v>
      </c>
      <c r="BH21" s="82">
        <v>4894.8100000000004</v>
      </c>
      <c r="BI21" s="82">
        <v>5660.28</v>
      </c>
      <c r="BJ21" s="82">
        <v>28549.62</v>
      </c>
      <c r="BK21" s="82">
        <v>18886.689999999999</v>
      </c>
      <c r="BL21" s="82">
        <v>15093</v>
      </c>
      <c r="BM21" s="82">
        <v>16359.54</v>
      </c>
      <c r="BN21" s="82">
        <v>42665.37</v>
      </c>
      <c r="BO21" s="82">
        <v>11200.57</v>
      </c>
      <c r="BP21" s="82">
        <v>8022.49</v>
      </c>
      <c r="BQ21" s="82">
        <v>7594.9</v>
      </c>
      <c r="BR21" s="82">
        <v>9869.7199999999993</v>
      </c>
      <c r="BS21" s="82">
        <v>13325.76</v>
      </c>
      <c r="BT21" s="82">
        <v>7864.72</v>
      </c>
      <c r="BU21" s="82">
        <v>19143.400000000001</v>
      </c>
      <c r="BV21" s="82">
        <v>44769.81</v>
      </c>
      <c r="BW21" s="82">
        <v>9211.33</v>
      </c>
      <c r="BX21" s="82">
        <v>12985.27</v>
      </c>
      <c r="BY21" s="82">
        <v>15109.43</v>
      </c>
      <c r="BZ21" s="82">
        <v>2200.56</v>
      </c>
      <c r="CA21" s="82">
        <v>8801.23</v>
      </c>
      <c r="CB21" s="82">
        <v>5707.54</v>
      </c>
      <c r="CC21" s="82">
        <v>5326.42</v>
      </c>
      <c r="CD21" s="82">
        <v>1892.26</v>
      </c>
      <c r="CE21" s="82">
        <v>1720093.4</v>
      </c>
      <c r="CF21" s="82">
        <v>1471</v>
      </c>
      <c r="CG21" s="82">
        <v>789</v>
      </c>
      <c r="CH21" s="82">
        <v>670</v>
      </c>
      <c r="CI21" s="82">
        <v>4787</v>
      </c>
      <c r="CJ21" s="82">
        <v>498.12</v>
      </c>
      <c r="CK21" s="82">
        <v>9207.5499999999993</v>
      </c>
      <c r="CL21" s="82">
        <v>6146</v>
      </c>
      <c r="CM21" s="82">
        <v>29984</v>
      </c>
      <c r="CN21" s="82">
        <v>501.22</v>
      </c>
      <c r="CO21" s="82">
        <v>3870</v>
      </c>
      <c r="CP21" s="82">
        <v>5778</v>
      </c>
      <c r="CQ21" s="82">
        <v>7860</v>
      </c>
      <c r="CR21" s="82">
        <v>9264</v>
      </c>
      <c r="CS21" s="82">
        <v>23033</v>
      </c>
      <c r="CT21" s="82">
        <v>2237.67</v>
      </c>
      <c r="CU21" s="82">
        <v>26918</v>
      </c>
      <c r="CV21" s="82">
        <v>24082</v>
      </c>
      <c r="CW21" s="82">
        <v>854</v>
      </c>
      <c r="CX21" s="82">
        <v>3715</v>
      </c>
      <c r="CY21" s="82">
        <v>1830</v>
      </c>
      <c r="CZ21" s="82">
        <v>7236</v>
      </c>
      <c r="DA21" s="82">
        <v>1676</v>
      </c>
      <c r="DB21" s="82">
        <v>2618.1999999999998</v>
      </c>
      <c r="DC21" s="82">
        <v>9284.9</v>
      </c>
      <c r="DD21" s="82">
        <v>2030.75</v>
      </c>
      <c r="DE21" s="82">
        <v>3996.78</v>
      </c>
      <c r="DF21" s="82">
        <v>15848</v>
      </c>
      <c r="DG21" s="82">
        <v>2251.79</v>
      </c>
      <c r="DH21" s="82">
        <v>4540</v>
      </c>
      <c r="DI21" s="82">
        <v>5264</v>
      </c>
      <c r="DJ21" s="82">
        <v>756</v>
      </c>
      <c r="DK21" s="82">
        <v>1258</v>
      </c>
      <c r="DL21" s="82">
        <v>714</v>
      </c>
    </row>
    <row r="22" spans="1:116" s="72" customFormat="1">
      <c r="A22" s="79" t="s">
        <v>91</v>
      </c>
      <c r="B22" s="80">
        <v>-208009761.67000002</v>
      </c>
      <c r="C22" s="80">
        <v>-393721534.99000013</v>
      </c>
      <c r="D22" s="80">
        <v>-6443333.9600000009</v>
      </c>
      <c r="E22" s="80">
        <v>6955528.290000001</v>
      </c>
      <c r="F22" s="80">
        <v>3674565.299999998</v>
      </c>
      <c r="G22" s="80">
        <v>-117794449.13</v>
      </c>
      <c r="H22" s="80">
        <v>299319462.81999993</v>
      </c>
      <c r="I22" s="80">
        <v>-279994043.00999999</v>
      </c>
      <c r="J22" s="80">
        <v>1779830.46</v>
      </c>
      <c r="K22" s="80">
        <v>0</v>
      </c>
      <c r="L22" s="80">
        <v>-57900892.240000002</v>
      </c>
      <c r="M22" s="80">
        <v>-2133107.34</v>
      </c>
      <c r="N22" s="80">
        <v>-392063238.19</v>
      </c>
      <c r="O22" s="80">
        <v>-2949261.54</v>
      </c>
      <c r="P22" s="80">
        <v>-2433588.7200000002</v>
      </c>
      <c r="Q22" s="80">
        <v>-0.11</v>
      </c>
      <c r="R22" s="80">
        <v>341972765.69999999</v>
      </c>
      <c r="S22" s="80">
        <v>-12227118.439999999</v>
      </c>
      <c r="T22" s="80">
        <v>53648397.850000001</v>
      </c>
      <c r="U22" s="80">
        <v>57171917.159999996</v>
      </c>
      <c r="V22" s="80">
        <v>-50094276.229999997</v>
      </c>
      <c r="W22" s="80">
        <v>-9123099.7400000002</v>
      </c>
      <c r="X22" s="80">
        <v>-97534082.129999995</v>
      </c>
      <c r="Y22" s="80">
        <v>257369.29</v>
      </c>
      <c r="Z22" s="80">
        <v>-5862720.96</v>
      </c>
      <c r="AA22" s="80">
        <v>13451364.85</v>
      </c>
      <c r="AB22" s="80">
        <v>-7321533.8099999996</v>
      </c>
      <c r="AC22" s="80">
        <v>-689038.15</v>
      </c>
      <c r="AD22" s="80">
        <v>-1696978.94</v>
      </c>
      <c r="AE22" s="80">
        <v>1168747.3600000001</v>
      </c>
      <c r="AF22" s="80">
        <v>-1182947.69</v>
      </c>
      <c r="AG22" s="80">
        <v>0</v>
      </c>
      <c r="AH22" s="80">
        <v>-1709173.26</v>
      </c>
      <c r="AI22" s="80">
        <v>3420800.88</v>
      </c>
      <c r="AJ22" s="80">
        <v>-410509164.5</v>
      </c>
      <c r="AK22" s="80">
        <v>16734298.689999999</v>
      </c>
      <c r="AL22" s="80">
        <v>-2469362.69</v>
      </c>
      <c r="AM22" s="80">
        <v>-479898.85</v>
      </c>
      <c r="AN22" s="80">
        <v>-39753623.729999997</v>
      </c>
      <c r="AO22" s="80">
        <v>-2934541.56</v>
      </c>
      <c r="AP22" s="80">
        <v>229011180.37</v>
      </c>
      <c r="AQ22" s="80">
        <v>-2765192.28</v>
      </c>
      <c r="AR22" s="80">
        <v>-6792614.2800000003</v>
      </c>
      <c r="AS22" s="80">
        <v>-9511828.9100000001</v>
      </c>
      <c r="AT22" s="80">
        <v>174719386.09</v>
      </c>
      <c r="AU22" s="80">
        <v>5984761.7599999998</v>
      </c>
      <c r="AV22" s="80">
        <v>5785020.1500000004</v>
      </c>
      <c r="AW22" s="80">
        <v>6503881.4800000004</v>
      </c>
      <c r="AX22" s="80">
        <v>6265836.0199999996</v>
      </c>
      <c r="AY22" s="80">
        <v>8428894.8900000006</v>
      </c>
      <c r="AZ22" s="80">
        <v>6879433.2999999998</v>
      </c>
      <c r="BA22" s="80">
        <v>1951037.04</v>
      </c>
      <c r="BB22" s="80">
        <v>8488214.1099999994</v>
      </c>
      <c r="BC22" s="80">
        <v>2459777.54</v>
      </c>
      <c r="BD22" s="80">
        <v>1317372.81</v>
      </c>
      <c r="BE22" s="80">
        <v>6385680.5199999996</v>
      </c>
      <c r="BF22" s="80">
        <v>36884991.479999997</v>
      </c>
      <c r="BG22" s="80">
        <v>1424809.92</v>
      </c>
      <c r="BH22" s="80">
        <v>1908375.41</v>
      </c>
      <c r="BI22" s="80">
        <v>1551297.99</v>
      </c>
      <c r="BJ22" s="80">
        <v>1547221.63</v>
      </c>
      <c r="BK22" s="80">
        <v>1655021.46</v>
      </c>
      <c r="BL22" s="80">
        <v>1307550.57</v>
      </c>
      <c r="BM22" s="80">
        <v>1776110.63</v>
      </c>
      <c r="BN22" s="80">
        <v>751342.67</v>
      </c>
      <c r="BO22" s="80">
        <v>996678.45</v>
      </c>
      <c r="BP22" s="80">
        <v>1610121.52</v>
      </c>
      <c r="BQ22" s="80">
        <v>-266483.84999999998</v>
      </c>
      <c r="BR22" s="80">
        <v>395348.35</v>
      </c>
      <c r="BS22" s="80">
        <v>101002.48</v>
      </c>
      <c r="BT22" s="80">
        <v>-30157.83</v>
      </c>
      <c r="BU22" s="80">
        <v>-104787.71</v>
      </c>
      <c r="BV22" s="80">
        <v>568089.85</v>
      </c>
      <c r="BW22" s="80">
        <v>124084.17</v>
      </c>
      <c r="BX22" s="80">
        <v>-2003933.54</v>
      </c>
      <c r="BY22" s="80">
        <v>-365850.83</v>
      </c>
      <c r="BZ22" s="80">
        <v>-426941.03</v>
      </c>
      <c r="CA22" s="80">
        <v>273915.39</v>
      </c>
      <c r="CB22" s="80">
        <v>-14217.93</v>
      </c>
      <c r="CC22" s="80">
        <v>443473.75</v>
      </c>
      <c r="CD22" s="80">
        <v>722777.65</v>
      </c>
      <c r="CE22" s="80">
        <v>69340691.439999998</v>
      </c>
      <c r="CF22" s="80">
        <v>-155596.44</v>
      </c>
      <c r="CG22" s="80">
        <v>-432495.41</v>
      </c>
      <c r="CH22" s="80">
        <v>-65295.02</v>
      </c>
      <c r="CI22" s="80">
        <v>-88998.33</v>
      </c>
      <c r="CJ22" s="80">
        <v>1215838.83</v>
      </c>
      <c r="CK22" s="80">
        <v>-197154.82</v>
      </c>
      <c r="CL22" s="80">
        <v>87508.27</v>
      </c>
      <c r="CM22" s="80">
        <v>-798896.92</v>
      </c>
      <c r="CN22" s="80">
        <v>-575595.43000000005</v>
      </c>
      <c r="CO22" s="80">
        <v>-319632.96000000002</v>
      </c>
      <c r="CP22" s="80">
        <v>-617320.18000000005</v>
      </c>
      <c r="CQ22" s="80">
        <v>-551916.52</v>
      </c>
      <c r="CR22" s="80">
        <v>-297075.53999999998</v>
      </c>
      <c r="CS22" s="80">
        <v>-662936.77</v>
      </c>
      <c r="CT22" s="80">
        <v>-299856.15000000002</v>
      </c>
      <c r="CU22" s="80">
        <v>-349622.63</v>
      </c>
      <c r="CV22" s="80">
        <v>-499409.41</v>
      </c>
      <c r="CW22" s="80">
        <v>-500318.58</v>
      </c>
      <c r="CX22" s="80">
        <v>-526347.56000000006</v>
      </c>
      <c r="CY22" s="80">
        <v>-814351</v>
      </c>
      <c r="CZ22" s="80">
        <v>-464832.29</v>
      </c>
      <c r="DA22" s="80">
        <v>-568166.88</v>
      </c>
      <c r="DB22" s="80">
        <v>-380476.59</v>
      </c>
      <c r="DC22" s="80">
        <v>301140.53000000003</v>
      </c>
      <c r="DD22" s="80">
        <v>-255896.13</v>
      </c>
      <c r="DE22" s="80">
        <v>-895997.18</v>
      </c>
      <c r="DF22" s="80">
        <v>-343366.8</v>
      </c>
      <c r="DG22" s="80">
        <v>4416828.1399999997</v>
      </c>
      <c r="DH22" s="80">
        <v>-386569.53</v>
      </c>
      <c r="DI22" s="80">
        <v>-191969.37</v>
      </c>
      <c r="DJ22" s="80">
        <v>-147980.47</v>
      </c>
      <c r="DK22" s="80">
        <v>-326105.18</v>
      </c>
      <c r="DL22" s="80">
        <v>-208191.3</v>
      </c>
    </row>
    <row r="23" spans="1:116" s="72" customFormat="1">
      <c r="A23" s="78" t="s">
        <v>49</v>
      </c>
      <c r="B23" s="80">
        <v>1984517.1300000001</v>
      </c>
      <c r="C23" s="81">
        <v>1950885.06</v>
      </c>
      <c r="D23" s="81">
        <v>33632.04</v>
      </c>
      <c r="E23" s="81">
        <v>0.03</v>
      </c>
      <c r="F23" s="81"/>
      <c r="G23" s="82">
        <v>0</v>
      </c>
      <c r="H23" s="83">
        <v>0</v>
      </c>
      <c r="I23" s="82">
        <v>1520282.59</v>
      </c>
      <c r="J23" s="82">
        <v>0</v>
      </c>
      <c r="K23" s="82">
        <v>0</v>
      </c>
      <c r="L23" s="82">
        <v>0</v>
      </c>
      <c r="M23" s="80">
        <v>20000</v>
      </c>
      <c r="N23" s="82">
        <v>0</v>
      </c>
      <c r="O23" s="82">
        <v>317982.48</v>
      </c>
      <c r="P23" s="82">
        <v>0</v>
      </c>
      <c r="Q23" s="82">
        <v>0</v>
      </c>
      <c r="R23" s="82">
        <v>92619.99</v>
      </c>
      <c r="S23" s="82">
        <v>0</v>
      </c>
      <c r="T23" s="82">
        <v>0</v>
      </c>
      <c r="U23" s="82">
        <v>0</v>
      </c>
      <c r="V23" s="82">
        <v>0</v>
      </c>
      <c r="W23" s="82">
        <v>0</v>
      </c>
      <c r="X23" s="82">
        <v>0</v>
      </c>
      <c r="Y23" s="82">
        <v>0</v>
      </c>
      <c r="Z23" s="82">
        <v>0</v>
      </c>
      <c r="AA23" s="82">
        <v>20000</v>
      </c>
      <c r="AB23" s="82">
        <v>0</v>
      </c>
      <c r="AC23" s="82">
        <v>0</v>
      </c>
      <c r="AD23" s="82">
        <v>0</v>
      </c>
      <c r="AE23" s="82">
        <v>0</v>
      </c>
      <c r="AF23" s="82">
        <v>0</v>
      </c>
      <c r="AG23" s="82">
        <v>0</v>
      </c>
      <c r="AH23" s="82">
        <v>0</v>
      </c>
      <c r="AI23" s="82">
        <v>0</v>
      </c>
      <c r="AJ23" s="82">
        <v>0</v>
      </c>
      <c r="AK23" s="82">
        <v>0</v>
      </c>
      <c r="AL23" s="82">
        <v>317982.48</v>
      </c>
      <c r="AM23" s="82">
        <v>0</v>
      </c>
      <c r="AN23" s="82">
        <v>0</v>
      </c>
      <c r="AO23" s="82">
        <v>0</v>
      </c>
      <c r="AP23" s="82">
        <v>0</v>
      </c>
      <c r="AQ23" s="82">
        <v>0</v>
      </c>
      <c r="AR23" s="82">
        <v>0</v>
      </c>
      <c r="AS23" s="82">
        <v>0.24</v>
      </c>
      <c r="AT23" s="82">
        <v>92619.75</v>
      </c>
      <c r="AU23" s="82">
        <v>0</v>
      </c>
      <c r="AV23" s="82">
        <v>0</v>
      </c>
      <c r="AW23" s="82">
        <v>1.1399999999999999</v>
      </c>
      <c r="AX23" s="82">
        <v>0</v>
      </c>
      <c r="AY23" s="82">
        <v>0</v>
      </c>
      <c r="AZ23" s="82">
        <v>0</v>
      </c>
      <c r="BA23" s="82">
        <v>0</v>
      </c>
      <c r="BB23" s="82">
        <v>0</v>
      </c>
      <c r="BC23" s="82">
        <v>0</v>
      </c>
      <c r="BD23" s="82">
        <v>4160.8</v>
      </c>
      <c r="BE23" s="82">
        <v>0.09</v>
      </c>
      <c r="BF23" s="82">
        <v>39229.83</v>
      </c>
      <c r="BG23" s="82">
        <v>1995.7</v>
      </c>
      <c r="BH23" s="82">
        <v>0</v>
      </c>
      <c r="BI23" s="82">
        <v>0</v>
      </c>
      <c r="BJ23" s="82">
        <v>0</v>
      </c>
      <c r="BK23" s="82">
        <v>0</v>
      </c>
      <c r="BL23" s="82">
        <v>0</v>
      </c>
      <c r="BM23" s="82">
        <v>0</v>
      </c>
      <c r="BN23" s="82">
        <v>3090.88</v>
      </c>
      <c r="BO23" s="82">
        <v>6873.26</v>
      </c>
      <c r="BP23" s="82">
        <v>0</v>
      </c>
      <c r="BQ23" s="82">
        <v>0</v>
      </c>
      <c r="BR23" s="82">
        <v>0</v>
      </c>
      <c r="BS23" s="82">
        <v>1007.01</v>
      </c>
      <c r="BT23" s="82">
        <v>0</v>
      </c>
      <c r="BU23" s="82">
        <v>0</v>
      </c>
      <c r="BV23" s="82">
        <v>18060</v>
      </c>
      <c r="BW23" s="82">
        <v>0</v>
      </c>
      <c r="BX23" s="82">
        <v>0</v>
      </c>
      <c r="BY23" s="82">
        <v>0</v>
      </c>
      <c r="BZ23" s="82">
        <v>0</v>
      </c>
      <c r="CA23" s="82">
        <v>0</v>
      </c>
      <c r="CB23" s="82">
        <v>0</v>
      </c>
      <c r="CC23" s="82">
        <v>0</v>
      </c>
      <c r="CD23" s="82">
        <v>13530.82</v>
      </c>
      <c r="CE23" s="82">
        <v>3512.61</v>
      </c>
      <c r="CF23" s="82">
        <v>0</v>
      </c>
      <c r="CG23" s="82">
        <v>183.63</v>
      </c>
      <c r="CH23" s="82">
        <v>0</v>
      </c>
      <c r="CI23" s="82">
        <v>0</v>
      </c>
      <c r="CJ23" s="82">
        <v>0</v>
      </c>
      <c r="CK23" s="82">
        <v>179.03</v>
      </c>
      <c r="CL23" s="82">
        <v>0</v>
      </c>
      <c r="CM23" s="82">
        <v>0</v>
      </c>
      <c r="CN23" s="82">
        <v>0</v>
      </c>
      <c r="CO23" s="82">
        <v>0</v>
      </c>
      <c r="CP23" s="82">
        <v>0</v>
      </c>
      <c r="CQ23" s="82">
        <v>794.95</v>
      </c>
      <c r="CR23" s="82">
        <v>0</v>
      </c>
      <c r="CS23" s="82">
        <v>0</v>
      </c>
      <c r="CT23" s="82">
        <v>0</v>
      </c>
      <c r="CU23" s="82">
        <v>0</v>
      </c>
      <c r="CV23" s="82">
        <v>0</v>
      </c>
      <c r="CW23" s="82">
        <v>0</v>
      </c>
      <c r="CX23" s="82">
        <v>0</v>
      </c>
      <c r="CY23" s="82">
        <v>0</v>
      </c>
      <c r="CZ23" s="82">
        <v>0</v>
      </c>
      <c r="DA23" s="82">
        <v>0</v>
      </c>
      <c r="DB23" s="82">
        <v>0</v>
      </c>
      <c r="DC23" s="82">
        <v>0</v>
      </c>
      <c r="DD23" s="82">
        <v>0</v>
      </c>
      <c r="DE23" s="82">
        <v>0</v>
      </c>
      <c r="DF23" s="82">
        <v>0</v>
      </c>
      <c r="DG23" s="82">
        <v>0</v>
      </c>
      <c r="DH23" s="82">
        <v>0</v>
      </c>
      <c r="DI23" s="82">
        <v>0</v>
      </c>
      <c r="DJ23" s="82">
        <v>0</v>
      </c>
      <c r="DK23" s="82">
        <v>0</v>
      </c>
      <c r="DL23" s="82">
        <v>0</v>
      </c>
    </row>
    <row r="24" spans="1:116" s="72" customFormat="1">
      <c r="A24" s="78" t="s">
        <v>50</v>
      </c>
      <c r="B24" s="80">
        <v>898860.7300000001</v>
      </c>
      <c r="C24" s="81">
        <v>748393.18</v>
      </c>
      <c r="D24" s="81">
        <v>128422.65</v>
      </c>
      <c r="E24" s="81">
        <v>22044.9</v>
      </c>
      <c r="F24" s="81"/>
      <c r="G24" s="82">
        <v>0</v>
      </c>
      <c r="H24" s="83">
        <v>0</v>
      </c>
      <c r="I24" s="82">
        <v>382277.02</v>
      </c>
      <c r="J24" s="82">
        <v>0</v>
      </c>
      <c r="K24" s="82">
        <v>0</v>
      </c>
      <c r="L24" s="82">
        <v>1700</v>
      </c>
      <c r="M24" s="80">
        <v>778.78</v>
      </c>
      <c r="N24" s="82">
        <v>225</v>
      </c>
      <c r="O24" s="82">
        <v>68077.679999999993</v>
      </c>
      <c r="P24" s="82">
        <v>0</v>
      </c>
      <c r="Q24" s="82">
        <v>0</v>
      </c>
      <c r="R24" s="82">
        <v>295334.7</v>
      </c>
      <c r="S24" s="82">
        <v>450</v>
      </c>
      <c r="T24" s="82">
        <v>0</v>
      </c>
      <c r="U24" s="82">
        <v>0</v>
      </c>
      <c r="V24" s="82">
        <v>1250</v>
      </c>
      <c r="W24" s="82">
        <v>0</v>
      </c>
      <c r="X24" s="82">
        <v>0</v>
      </c>
      <c r="Y24" s="82">
        <v>0</v>
      </c>
      <c r="Z24" s="82">
        <v>0</v>
      </c>
      <c r="AA24" s="82">
        <v>778.78</v>
      </c>
      <c r="AB24" s="82">
        <v>0</v>
      </c>
      <c r="AC24" s="82">
        <v>0</v>
      </c>
      <c r="AD24" s="82">
        <v>0</v>
      </c>
      <c r="AE24" s="82">
        <v>0</v>
      </c>
      <c r="AF24" s="82">
        <v>0</v>
      </c>
      <c r="AG24" s="82">
        <v>0</v>
      </c>
      <c r="AH24" s="82">
        <v>225</v>
      </c>
      <c r="AI24" s="82">
        <v>0</v>
      </c>
      <c r="AJ24" s="82">
        <v>0</v>
      </c>
      <c r="AK24" s="82">
        <v>0</v>
      </c>
      <c r="AL24" s="82">
        <v>68077.679999999993</v>
      </c>
      <c r="AM24" s="82">
        <v>0</v>
      </c>
      <c r="AN24" s="82">
        <v>0</v>
      </c>
      <c r="AO24" s="82">
        <v>0</v>
      </c>
      <c r="AP24" s="82">
        <v>0</v>
      </c>
      <c r="AQ24" s="82">
        <v>0</v>
      </c>
      <c r="AR24" s="82">
        <v>0</v>
      </c>
      <c r="AS24" s="82">
        <v>0</v>
      </c>
      <c r="AT24" s="82">
        <v>295334.7</v>
      </c>
      <c r="AU24" s="82">
        <v>875.5</v>
      </c>
      <c r="AV24" s="82">
        <v>0</v>
      </c>
      <c r="AW24" s="82">
        <v>0</v>
      </c>
      <c r="AX24" s="82">
        <v>0</v>
      </c>
      <c r="AY24" s="82">
        <v>0</v>
      </c>
      <c r="AZ24" s="82">
        <v>0</v>
      </c>
      <c r="BA24" s="82">
        <v>0</v>
      </c>
      <c r="BB24" s="82">
        <v>0</v>
      </c>
      <c r="BC24" s="82">
        <v>0</v>
      </c>
      <c r="BD24" s="82">
        <v>4160.8</v>
      </c>
      <c r="BE24" s="82">
        <v>0</v>
      </c>
      <c r="BF24" s="82">
        <v>39229.83</v>
      </c>
      <c r="BG24" s="82">
        <v>0</v>
      </c>
      <c r="BH24" s="82">
        <v>0</v>
      </c>
      <c r="BI24" s="82">
        <v>0</v>
      </c>
      <c r="BJ24" s="82">
        <v>25913.55</v>
      </c>
      <c r="BK24" s="82">
        <v>0</v>
      </c>
      <c r="BL24" s="82">
        <v>137696.43</v>
      </c>
      <c r="BM24" s="82">
        <v>9816.85</v>
      </c>
      <c r="BN24" s="82">
        <v>3090.88</v>
      </c>
      <c r="BO24" s="82">
        <v>6213.26</v>
      </c>
      <c r="BP24" s="82">
        <v>0</v>
      </c>
      <c r="BQ24" s="82">
        <v>5792.92</v>
      </c>
      <c r="BR24" s="82">
        <v>0</v>
      </c>
      <c r="BS24" s="82">
        <v>1007.01</v>
      </c>
      <c r="BT24" s="82">
        <v>0</v>
      </c>
      <c r="BU24" s="82">
        <v>0</v>
      </c>
      <c r="BV24" s="82">
        <v>18060</v>
      </c>
      <c r="BW24" s="82">
        <v>0</v>
      </c>
      <c r="BX24" s="82">
        <v>0</v>
      </c>
      <c r="BY24" s="82">
        <v>0</v>
      </c>
      <c r="BZ24" s="82">
        <v>3660.26</v>
      </c>
      <c r="CA24" s="82">
        <v>0</v>
      </c>
      <c r="CB24" s="82">
        <v>0</v>
      </c>
      <c r="CC24" s="82">
        <v>0</v>
      </c>
      <c r="CD24" s="82">
        <v>10330.82</v>
      </c>
      <c r="CE24" s="82">
        <v>3512.61</v>
      </c>
      <c r="CF24" s="82">
        <v>0</v>
      </c>
      <c r="CG24" s="82">
        <v>0</v>
      </c>
      <c r="CH24" s="82">
        <v>0</v>
      </c>
      <c r="CI24" s="82">
        <v>0</v>
      </c>
      <c r="CJ24" s="82">
        <v>0</v>
      </c>
      <c r="CK24" s="82">
        <v>179.03</v>
      </c>
      <c r="CL24" s="82">
        <v>0</v>
      </c>
      <c r="CM24" s="82">
        <v>0</v>
      </c>
      <c r="CN24" s="82">
        <v>0</v>
      </c>
      <c r="CO24" s="82">
        <v>0</v>
      </c>
      <c r="CP24" s="82">
        <v>0</v>
      </c>
      <c r="CQ24" s="82">
        <v>794.95</v>
      </c>
      <c r="CR24" s="82">
        <v>0</v>
      </c>
      <c r="CS24" s="82">
        <v>0</v>
      </c>
      <c r="CT24" s="82">
        <v>0</v>
      </c>
      <c r="CU24" s="82">
        <v>0</v>
      </c>
      <c r="CV24" s="82">
        <v>0</v>
      </c>
      <c r="CW24" s="82">
        <v>0</v>
      </c>
      <c r="CX24" s="82">
        <v>0</v>
      </c>
      <c r="CY24" s="82">
        <v>0</v>
      </c>
      <c r="CZ24" s="82">
        <v>0</v>
      </c>
      <c r="DA24" s="82">
        <v>0</v>
      </c>
      <c r="DB24" s="82">
        <v>0</v>
      </c>
      <c r="DC24" s="82">
        <v>0</v>
      </c>
      <c r="DD24" s="82">
        <v>0</v>
      </c>
      <c r="DE24" s="82">
        <v>0</v>
      </c>
      <c r="DF24" s="82">
        <v>0</v>
      </c>
      <c r="DG24" s="82">
        <v>25000</v>
      </c>
      <c r="DH24" s="82">
        <v>0</v>
      </c>
      <c r="DI24" s="82">
        <v>0</v>
      </c>
      <c r="DJ24" s="82">
        <v>0</v>
      </c>
      <c r="DK24" s="82">
        <v>0</v>
      </c>
      <c r="DL24" s="82">
        <v>0</v>
      </c>
    </row>
    <row r="25" spans="1:116" s="72" customFormat="1">
      <c r="A25" s="79" t="s">
        <v>1243</v>
      </c>
      <c r="B25" s="80">
        <v>-206924105.27000001</v>
      </c>
      <c r="C25" s="80">
        <v>-392519043.11000013</v>
      </c>
      <c r="D25" s="80">
        <v>-6538124.5700000012</v>
      </c>
      <c r="E25" s="80">
        <v>6933483.4200000009</v>
      </c>
      <c r="F25" s="80">
        <v>3674565.299999998</v>
      </c>
      <c r="G25" s="80">
        <v>-117794449.13</v>
      </c>
      <c r="H25" s="80">
        <v>299319462.81999993</v>
      </c>
      <c r="I25" s="80">
        <v>-278856037.44</v>
      </c>
      <c r="J25" s="80">
        <v>1779830.46</v>
      </c>
      <c r="K25" s="80">
        <v>0</v>
      </c>
      <c r="L25" s="80">
        <v>-57902592.240000002</v>
      </c>
      <c r="M25" s="80">
        <v>-2113886.12</v>
      </c>
      <c r="N25" s="80">
        <v>-392063463.19</v>
      </c>
      <c r="O25" s="80">
        <v>-2699356.74</v>
      </c>
      <c r="P25" s="80">
        <v>-2433588.7200000002</v>
      </c>
      <c r="Q25" s="80">
        <v>-0.11</v>
      </c>
      <c r="R25" s="80">
        <v>341770050.99000001</v>
      </c>
      <c r="S25" s="80">
        <v>-12227568.439999999</v>
      </c>
      <c r="T25" s="80">
        <v>53648397.850000001</v>
      </c>
      <c r="U25" s="80">
        <v>57171917.159999996</v>
      </c>
      <c r="V25" s="80">
        <v>-50095526.229999997</v>
      </c>
      <c r="W25" s="80">
        <v>-9123099.7400000002</v>
      </c>
      <c r="X25" s="80">
        <v>-97534082.129999995</v>
      </c>
      <c r="Y25" s="80">
        <v>257369.29</v>
      </c>
      <c r="Z25" s="80">
        <v>-5862720.96</v>
      </c>
      <c r="AA25" s="80">
        <v>13470586.07</v>
      </c>
      <c r="AB25" s="80">
        <v>-7321533.8099999996</v>
      </c>
      <c r="AC25" s="80">
        <v>-689038.15</v>
      </c>
      <c r="AD25" s="80">
        <v>-1696978.94</v>
      </c>
      <c r="AE25" s="80">
        <v>1168747.3600000001</v>
      </c>
      <c r="AF25" s="80">
        <v>-1182947.69</v>
      </c>
      <c r="AG25" s="80">
        <v>0</v>
      </c>
      <c r="AH25" s="80">
        <v>-1709398.26</v>
      </c>
      <c r="AI25" s="80">
        <v>3420800.88</v>
      </c>
      <c r="AJ25" s="80">
        <v>-410509164.5</v>
      </c>
      <c r="AK25" s="80">
        <v>16734298.689999999</v>
      </c>
      <c r="AL25" s="80">
        <v>-2219457.89</v>
      </c>
      <c r="AM25" s="80">
        <v>-479898.85</v>
      </c>
      <c r="AN25" s="80">
        <v>-39753623.729999997</v>
      </c>
      <c r="AO25" s="80">
        <v>-2934541.56</v>
      </c>
      <c r="AP25" s="80">
        <v>229011180.37</v>
      </c>
      <c r="AQ25" s="80">
        <v>-2765192.28</v>
      </c>
      <c r="AR25" s="80">
        <v>-6792614.2800000003</v>
      </c>
      <c r="AS25" s="80">
        <v>-9511828.6699999999</v>
      </c>
      <c r="AT25" s="80">
        <v>174516671.13999999</v>
      </c>
      <c r="AU25" s="80">
        <v>5983886.2599999998</v>
      </c>
      <c r="AV25" s="80">
        <v>5785020.1500000004</v>
      </c>
      <c r="AW25" s="80">
        <v>6503882.6200000001</v>
      </c>
      <c r="AX25" s="80">
        <v>6265836.0199999996</v>
      </c>
      <c r="AY25" s="80">
        <v>8428894.8900000006</v>
      </c>
      <c r="AZ25" s="80">
        <v>6879433.2999999998</v>
      </c>
      <c r="BA25" s="80">
        <v>1951037.04</v>
      </c>
      <c r="BB25" s="80">
        <v>8488214.1099999994</v>
      </c>
      <c r="BC25" s="80">
        <v>2459777.54</v>
      </c>
      <c r="BD25" s="80">
        <v>1317372.81</v>
      </c>
      <c r="BE25" s="80">
        <v>6385680.6100000003</v>
      </c>
      <c r="BF25" s="80">
        <v>36884991.479999997</v>
      </c>
      <c r="BG25" s="80">
        <v>1426805.62</v>
      </c>
      <c r="BH25" s="80">
        <v>1908375.41</v>
      </c>
      <c r="BI25" s="80">
        <v>1551297.99</v>
      </c>
      <c r="BJ25" s="80">
        <v>1521308.08</v>
      </c>
      <c r="BK25" s="80">
        <v>1655021.46</v>
      </c>
      <c r="BL25" s="80">
        <v>1169854.1399999999</v>
      </c>
      <c r="BM25" s="80">
        <v>1766293.78</v>
      </c>
      <c r="BN25" s="80">
        <v>751342.67</v>
      </c>
      <c r="BO25" s="80">
        <v>997338.45</v>
      </c>
      <c r="BP25" s="80">
        <v>1610121.52</v>
      </c>
      <c r="BQ25" s="80">
        <v>-272276.77</v>
      </c>
      <c r="BR25" s="80">
        <v>395348.35</v>
      </c>
      <c r="BS25" s="80">
        <v>101002.48</v>
      </c>
      <c r="BT25" s="80">
        <v>-30157.83</v>
      </c>
      <c r="BU25" s="80">
        <v>-104787.71</v>
      </c>
      <c r="BV25" s="80">
        <v>568089.85</v>
      </c>
      <c r="BW25" s="80">
        <v>124084.17</v>
      </c>
      <c r="BX25" s="80">
        <v>-2003933.54</v>
      </c>
      <c r="BY25" s="80">
        <v>-365850.83</v>
      </c>
      <c r="BZ25" s="80">
        <v>-430601.29</v>
      </c>
      <c r="CA25" s="80">
        <v>273915.39</v>
      </c>
      <c r="CB25" s="80">
        <v>-14217.93</v>
      </c>
      <c r="CC25" s="80">
        <v>443473.75</v>
      </c>
      <c r="CD25" s="80">
        <v>725977.65</v>
      </c>
      <c r="CE25" s="80">
        <v>69340691.439999998</v>
      </c>
      <c r="CF25" s="80">
        <v>-155596.44</v>
      </c>
      <c r="CG25" s="80">
        <v>-432311.78</v>
      </c>
      <c r="CH25" s="80">
        <v>-65295.02</v>
      </c>
      <c r="CI25" s="80">
        <v>-88998.33</v>
      </c>
      <c r="CJ25" s="80">
        <v>1215838.83</v>
      </c>
      <c r="CK25" s="80">
        <v>-197154.82</v>
      </c>
      <c r="CL25" s="80">
        <v>87508.27</v>
      </c>
      <c r="CM25" s="80">
        <v>-798896.92</v>
      </c>
      <c r="CN25" s="80">
        <v>-575595.43000000005</v>
      </c>
      <c r="CO25" s="80">
        <v>-319632.96000000002</v>
      </c>
      <c r="CP25" s="80">
        <v>-617320.18000000005</v>
      </c>
      <c r="CQ25" s="80">
        <v>-551916.52</v>
      </c>
      <c r="CR25" s="80">
        <v>-297075.53999999998</v>
      </c>
      <c r="CS25" s="80">
        <v>-662936.77</v>
      </c>
      <c r="CT25" s="80">
        <v>-299856.15000000002</v>
      </c>
      <c r="CU25" s="80">
        <v>-349622.63</v>
      </c>
      <c r="CV25" s="80">
        <v>-499409.41</v>
      </c>
      <c r="CW25" s="80">
        <v>-500318.58</v>
      </c>
      <c r="CX25" s="80">
        <v>-526347.56000000006</v>
      </c>
      <c r="CY25" s="80">
        <v>-814351</v>
      </c>
      <c r="CZ25" s="80">
        <v>-464832.29</v>
      </c>
      <c r="DA25" s="80">
        <v>-568166.88</v>
      </c>
      <c r="DB25" s="80">
        <v>-380476.59</v>
      </c>
      <c r="DC25" s="80">
        <v>301140.53000000003</v>
      </c>
      <c r="DD25" s="80">
        <v>-255896.13</v>
      </c>
      <c r="DE25" s="80">
        <v>-895997.18</v>
      </c>
      <c r="DF25" s="80">
        <v>-343366.8</v>
      </c>
      <c r="DG25" s="80">
        <v>4391828.1399999997</v>
      </c>
      <c r="DH25" s="80">
        <v>-386569.53</v>
      </c>
      <c r="DI25" s="80">
        <v>-191969.37</v>
      </c>
      <c r="DJ25" s="80">
        <v>-147980.47</v>
      </c>
      <c r="DK25" s="80">
        <v>-326105.18</v>
      </c>
      <c r="DL25" s="80">
        <v>-208191.3</v>
      </c>
    </row>
    <row r="26" spans="1:116" s="72" customFormat="1">
      <c r="A26" s="78" t="s">
        <v>52</v>
      </c>
      <c r="B26" s="80">
        <v>-37168245.38000007</v>
      </c>
      <c r="C26" s="82">
        <v>-84039796.900000006</v>
      </c>
      <c r="D26" s="82">
        <v>-1547992.92</v>
      </c>
      <c r="E26" s="82">
        <v>810084.03</v>
      </c>
      <c r="F26" s="82">
        <v>918528.9</v>
      </c>
      <c r="G26" s="82">
        <v>0</v>
      </c>
      <c r="H26" s="83">
        <v>46690931.509999931</v>
      </c>
      <c r="I26" s="82">
        <v>-84039796.900000006</v>
      </c>
      <c r="J26" s="82">
        <v>0</v>
      </c>
      <c r="K26" s="82">
        <v>0</v>
      </c>
      <c r="L26" s="82">
        <v>0</v>
      </c>
      <c r="M26" s="80">
        <v>0</v>
      </c>
      <c r="N26" s="82">
        <v>0</v>
      </c>
      <c r="O26" s="82">
        <v>0</v>
      </c>
      <c r="P26" s="82">
        <v>0</v>
      </c>
      <c r="Q26" s="82">
        <v>0</v>
      </c>
      <c r="R26" s="82">
        <v>0</v>
      </c>
      <c r="S26" s="82">
        <v>0</v>
      </c>
      <c r="T26" s="82">
        <v>0</v>
      </c>
      <c r="U26" s="82">
        <v>0</v>
      </c>
      <c r="V26" s="82">
        <v>0</v>
      </c>
      <c r="W26" s="82">
        <v>0</v>
      </c>
      <c r="X26" s="82">
        <v>0</v>
      </c>
      <c r="Y26" s="82">
        <v>0</v>
      </c>
      <c r="Z26" s="82">
        <v>0</v>
      </c>
      <c r="AA26" s="82">
        <v>0</v>
      </c>
      <c r="AB26" s="82">
        <v>0</v>
      </c>
      <c r="AC26" s="82">
        <v>0</v>
      </c>
      <c r="AD26" s="82">
        <v>0</v>
      </c>
      <c r="AE26" s="82">
        <v>0</v>
      </c>
      <c r="AF26" s="82">
        <v>0</v>
      </c>
      <c r="AG26" s="82">
        <v>0</v>
      </c>
      <c r="AH26" s="82">
        <v>0</v>
      </c>
      <c r="AI26" s="82">
        <v>0</v>
      </c>
      <c r="AJ26" s="82">
        <v>0</v>
      </c>
      <c r="AK26" s="82">
        <v>0</v>
      </c>
      <c r="AL26" s="82">
        <v>0</v>
      </c>
      <c r="AM26" s="82">
        <v>0</v>
      </c>
      <c r="AN26" s="82">
        <v>0</v>
      </c>
      <c r="AO26" s="82">
        <v>0</v>
      </c>
      <c r="AP26" s="82">
        <v>0</v>
      </c>
      <c r="AQ26" s="82">
        <v>0</v>
      </c>
      <c r="AR26" s="82">
        <v>0</v>
      </c>
      <c r="AS26" s="82">
        <v>0</v>
      </c>
      <c r="AT26" s="82">
        <v>0</v>
      </c>
      <c r="AU26" s="82">
        <v>0</v>
      </c>
      <c r="AV26" s="82">
        <v>0</v>
      </c>
      <c r="AW26" s="82">
        <v>0</v>
      </c>
      <c r="AX26" s="82">
        <v>0</v>
      </c>
      <c r="AY26" s="82">
        <v>0</v>
      </c>
      <c r="AZ26" s="82">
        <v>0</v>
      </c>
      <c r="BA26" s="82">
        <v>0</v>
      </c>
      <c r="BB26" s="82">
        <v>0</v>
      </c>
      <c r="BC26" s="82">
        <v>0</v>
      </c>
      <c r="BD26" s="82">
        <v>0</v>
      </c>
      <c r="BE26" s="82">
        <v>0</v>
      </c>
      <c r="BF26" s="82">
        <v>0</v>
      </c>
      <c r="BG26" s="82">
        <v>0</v>
      </c>
      <c r="BH26" s="82">
        <v>0</v>
      </c>
      <c r="BI26" s="82">
        <v>0</v>
      </c>
      <c r="BJ26" s="82">
        <v>0</v>
      </c>
      <c r="BK26" s="82">
        <v>0</v>
      </c>
      <c r="BL26" s="82">
        <v>0</v>
      </c>
      <c r="BM26" s="82">
        <v>0</v>
      </c>
      <c r="BN26" s="82">
        <v>0</v>
      </c>
      <c r="BO26" s="82">
        <v>0</v>
      </c>
      <c r="BP26" s="82">
        <v>0</v>
      </c>
      <c r="BQ26" s="82">
        <v>0</v>
      </c>
      <c r="BR26" s="82">
        <v>0</v>
      </c>
      <c r="BS26" s="82">
        <v>0</v>
      </c>
      <c r="BT26" s="82">
        <v>0</v>
      </c>
      <c r="BU26" s="82">
        <v>0</v>
      </c>
      <c r="BV26" s="82">
        <v>0</v>
      </c>
      <c r="BW26" s="82">
        <v>0</v>
      </c>
      <c r="BX26" s="82">
        <v>0</v>
      </c>
      <c r="BY26" s="82">
        <v>0</v>
      </c>
      <c r="BZ26" s="82">
        <v>0</v>
      </c>
      <c r="CA26" s="82">
        <v>0</v>
      </c>
      <c r="CB26" s="82">
        <v>0</v>
      </c>
      <c r="CC26" s="82">
        <v>0</v>
      </c>
      <c r="CD26" s="82">
        <v>0</v>
      </c>
      <c r="CE26" s="82">
        <v>0</v>
      </c>
      <c r="CF26" s="82">
        <v>0</v>
      </c>
      <c r="CG26" s="82">
        <v>0</v>
      </c>
      <c r="CH26" s="82">
        <v>0</v>
      </c>
      <c r="CI26" s="82">
        <v>0</v>
      </c>
      <c r="CJ26" s="82">
        <v>0</v>
      </c>
      <c r="CK26" s="82">
        <v>0</v>
      </c>
      <c r="CL26" s="82">
        <v>0</v>
      </c>
      <c r="CM26" s="82">
        <v>0</v>
      </c>
      <c r="CN26" s="82">
        <v>0</v>
      </c>
      <c r="CO26" s="82">
        <v>0</v>
      </c>
      <c r="CP26" s="82">
        <v>0</v>
      </c>
      <c r="CQ26" s="82">
        <v>0</v>
      </c>
      <c r="CR26" s="82">
        <v>0</v>
      </c>
      <c r="CS26" s="82">
        <v>0</v>
      </c>
      <c r="CT26" s="82">
        <v>0</v>
      </c>
      <c r="CU26" s="82">
        <v>0</v>
      </c>
      <c r="CV26" s="82">
        <v>0</v>
      </c>
      <c r="CW26" s="82">
        <v>0</v>
      </c>
      <c r="CX26" s="82">
        <v>0</v>
      </c>
      <c r="CY26" s="82">
        <v>0</v>
      </c>
      <c r="CZ26" s="82">
        <v>0</v>
      </c>
      <c r="DA26" s="82">
        <v>0</v>
      </c>
      <c r="DB26" s="82">
        <v>0</v>
      </c>
      <c r="DC26" s="82">
        <v>0</v>
      </c>
      <c r="DD26" s="82">
        <v>0</v>
      </c>
      <c r="DE26" s="82">
        <v>0</v>
      </c>
      <c r="DF26" s="82">
        <v>0</v>
      </c>
      <c r="DG26" s="82">
        <v>0</v>
      </c>
      <c r="DH26" s="82">
        <v>0</v>
      </c>
      <c r="DI26" s="82">
        <v>0</v>
      </c>
      <c r="DJ26" s="82">
        <v>0</v>
      </c>
      <c r="DK26" s="82">
        <v>0</v>
      </c>
      <c r="DL26" s="82">
        <v>0</v>
      </c>
    </row>
    <row r="27" spans="1:116" s="72" customFormat="1">
      <c r="A27" s="79" t="s">
        <v>96</v>
      </c>
      <c r="B27" s="80">
        <v>-169755859.88999993</v>
      </c>
      <c r="C27" s="80">
        <v>-308479246.21000016</v>
      </c>
      <c r="D27" s="80">
        <v>-4990131.6500000013</v>
      </c>
      <c r="E27" s="80">
        <v>6123399.3900000006</v>
      </c>
      <c r="F27" s="80">
        <v>2756036.399999998</v>
      </c>
      <c r="G27" s="80">
        <v>-117794449.13</v>
      </c>
      <c r="H27" s="80">
        <v>252628531.31</v>
      </c>
      <c r="I27" s="80">
        <v>-194816240.53999999</v>
      </c>
      <c r="J27" s="80">
        <v>1779830.46</v>
      </c>
      <c r="K27" s="80">
        <v>0</v>
      </c>
      <c r="L27" s="80">
        <v>-57902592.240000002</v>
      </c>
      <c r="M27" s="80">
        <v>-2113886.12</v>
      </c>
      <c r="N27" s="80">
        <v>-392063463.19</v>
      </c>
      <c r="O27" s="80">
        <v>-2699356.74</v>
      </c>
      <c r="P27" s="80">
        <v>-2433588.7200000002</v>
      </c>
      <c r="Q27" s="80">
        <v>-0.11</v>
      </c>
      <c r="R27" s="80">
        <v>341770050.99000001</v>
      </c>
      <c r="S27" s="80">
        <v>-12227568.439999999</v>
      </c>
      <c r="T27" s="80">
        <v>53648397.850000001</v>
      </c>
      <c r="U27" s="80">
        <v>57171917.159999996</v>
      </c>
      <c r="V27" s="80">
        <v>-50095526.229999997</v>
      </c>
      <c r="W27" s="80">
        <v>-9123099.7400000002</v>
      </c>
      <c r="X27" s="80">
        <v>-97534082.129999995</v>
      </c>
      <c r="Y27" s="80">
        <v>257369.29</v>
      </c>
      <c r="Z27" s="80">
        <v>-5862720.96</v>
      </c>
      <c r="AA27" s="80">
        <v>13470586.07</v>
      </c>
      <c r="AB27" s="80">
        <v>-7321533.8099999996</v>
      </c>
      <c r="AC27" s="80">
        <v>-689038.15</v>
      </c>
      <c r="AD27" s="80">
        <v>-1696978.94</v>
      </c>
      <c r="AE27" s="80">
        <v>1168747.3600000001</v>
      </c>
      <c r="AF27" s="80">
        <v>-1182947.69</v>
      </c>
      <c r="AG27" s="80">
        <v>0</v>
      </c>
      <c r="AH27" s="80">
        <v>-1709398.26</v>
      </c>
      <c r="AI27" s="80">
        <v>3420800.88</v>
      </c>
      <c r="AJ27" s="80">
        <v>-410509164.5</v>
      </c>
      <c r="AK27" s="80">
        <v>16734298.689999999</v>
      </c>
      <c r="AL27" s="80">
        <v>-2219457.89</v>
      </c>
      <c r="AM27" s="80">
        <v>-479898.85</v>
      </c>
      <c r="AN27" s="80">
        <v>-39753623.729999997</v>
      </c>
      <c r="AO27" s="80">
        <v>-2934541.56</v>
      </c>
      <c r="AP27" s="80">
        <v>229011180.37</v>
      </c>
      <c r="AQ27" s="80">
        <v>-2765192.28</v>
      </c>
      <c r="AR27" s="80">
        <v>-6792614.2800000003</v>
      </c>
      <c r="AS27" s="80">
        <v>-9511828.6699999999</v>
      </c>
      <c r="AT27" s="80">
        <v>174516671.13999999</v>
      </c>
      <c r="AU27" s="80">
        <v>5983886.2599999998</v>
      </c>
      <c r="AV27" s="80">
        <v>5785020.1500000004</v>
      </c>
      <c r="AW27" s="80">
        <v>6503882.6200000001</v>
      </c>
      <c r="AX27" s="80">
        <v>6265836.0199999996</v>
      </c>
      <c r="AY27" s="80">
        <v>8428894.8900000006</v>
      </c>
      <c r="AZ27" s="80">
        <v>6879433.2999999998</v>
      </c>
      <c r="BA27" s="80">
        <v>1951037.04</v>
      </c>
      <c r="BB27" s="80">
        <v>8488214.1099999994</v>
      </c>
      <c r="BC27" s="80">
        <v>2459777.54</v>
      </c>
      <c r="BD27" s="80">
        <v>1317372.81</v>
      </c>
      <c r="BE27" s="80">
        <v>6385680.6100000003</v>
      </c>
      <c r="BF27" s="80">
        <v>36884991.479999997</v>
      </c>
      <c r="BG27" s="80">
        <v>1426805.62</v>
      </c>
      <c r="BH27" s="80">
        <v>1908375.41</v>
      </c>
      <c r="BI27" s="80">
        <v>1551297.99</v>
      </c>
      <c r="BJ27" s="80">
        <v>1521308.08</v>
      </c>
      <c r="BK27" s="80">
        <v>1655021.46</v>
      </c>
      <c r="BL27" s="80">
        <v>1169854.1399999999</v>
      </c>
      <c r="BM27" s="80">
        <v>1766293.78</v>
      </c>
      <c r="BN27" s="80">
        <v>751342.67</v>
      </c>
      <c r="BO27" s="80">
        <v>997338.45</v>
      </c>
      <c r="BP27" s="80">
        <v>1610121.52</v>
      </c>
      <c r="BQ27" s="80">
        <v>-272276.77</v>
      </c>
      <c r="BR27" s="80">
        <v>395348.35</v>
      </c>
      <c r="BS27" s="80">
        <v>101002.48</v>
      </c>
      <c r="BT27" s="80">
        <v>-30157.83</v>
      </c>
      <c r="BU27" s="80">
        <v>-104787.71</v>
      </c>
      <c r="BV27" s="80">
        <v>568089.85</v>
      </c>
      <c r="BW27" s="80">
        <v>124084.17</v>
      </c>
      <c r="BX27" s="80">
        <v>-2003933.54</v>
      </c>
      <c r="BY27" s="80">
        <v>-365850.83</v>
      </c>
      <c r="BZ27" s="80">
        <v>-430601.29</v>
      </c>
      <c r="CA27" s="80">
        <v>273915.39</v>
      </c>
      <c r="CB27" s="80">
        <v>-14217.93</v>
      </c>
      <c r="CC27" s="80">
        <v>443473.75</v>
      </c>
      <c r="CD27" s="80">
        <v>725977.65</v>
      </c>
      <c r="CE27" s="80">
        <v>69340691.439999998</v>
      </c>
      <c r="CF27" s="80">
        <v>-155596.44</v>
      </c>
      <c r="CG27" s="80">
        <v>-432311.78</v>
      </c>
      <c r="CH27" s="80">
        <v>-65295.02</v>
      </c>
      <c r="CI27" s="80">
        <v>-88998.33</v>
      </c>
      <c r="CJ27" s="80">
        <v>1215838.83</v>
      </c>
      <c r="CK27" s="80">
        <v>-197154.82</v>
      </c>
      <c r="CL27" s="80">
        <v>87508.27</v>
      </c>
      <c r="CM27" s="80">
        <v>-798896.92</v>
      </c>
      <c r="CN27" s="80">
        <v>-575595.43000000005</v>
      </c>
      <c r="CO27" s="80">
        <v>-319632.96000000002</v>
      </c>
      <c r="CP27" s="80">
        <v>-617320.18000000005</v>
      </c>
      <c r="CQ27" s="80">
        <v>-551916.52</v>
      </c>
      <c r="CR27" s="80">
        <v>-297075.53999999998</v>
      </c>
      <c r="CS27" s="80">
        <v>-662936.77</v>
      </c>
      <c r="CT27" s="80">
        <v>-299856.15000000002</v>
      </c>
      <c r="CU27" s="80">
        <v>-349622.63</v>
      </c>
      <c r="CV27" s="80">
        <v>-499409.41</v>
      </c>
      <c r="CW27" s="80">
        <v>-500318.58</v>
      </c>
      <c r="CX27" s="80">
        <v>-526347.56000000006</v>
      </c>
      <c r="CY27" s="80">
        <v>-814351</v>
      </c>
      <c r="CZ27" s="80">
        <v>-464832.29</v>
      </c>
      <c r="DA27" s="80">
        <v>-568166.88</v>
      </c>
      <c r="DB27" s="80">
        <v>-380476.59</v>
      </c>
      <c r="DC27" s="80">
        <v>301140.53000000003</v>
      </c>
      <c r="DD27" s="80">
        <v>-255896.13</v>
      </c>
      <c r="DE27" s="80">
        <v>-895997.18</v>
      </c>
      <c r="DF27" s="80">
        <v>-343366.8</v>
      </c>
      <c r="DG27" s="80">
        <v>4391828.1399999997</v>
      </c>
      <c r="DH27" s="80">
        <v>-386569.53</v>
      </c>
      <c r="DI27" s="80">
        <v>-191969.37</v>
      </c>
      <c r="DJ27" s="80">
        <v>-147980.47</v>
      </c>
      <c r="DK27" s="80">
        <v>-326105.18</v>
      </c>
      <c r="DL27" s="80">
        <v>-208191.3</v>
      </c>
    </row>
    <row r="28" spans="1:116" s="72" customFormat="1">
      <c r="A28" s="79" t="s">
        <v>1244</v>
      </c>
      <c r="B28" s="80"/>
      <c r="C28" s="80"/>
      <c r="D28" s="80"/>
      <c r="E28" s="80"/>
      <c r="F28" s="80"/>
      <c r="G28" s="80"/>
      <c r="H28" s="80">
        <v>0</v>
      </c>
      <c r="I28" s="80"/>
      <c r="J28" s="80"/>
      <c r="K28" s="80"/>
      <c r="L28" s="80"/>
      <c r="M28" s="80"/>
      <c r="N28" s="80"/>
      <c r="O28" s="80"/>
      <c r="P28" s="80"/>
      <c r="Q28" s="80"/>
      <c r="R28" s="80"/>
      <c r="S28" s="80"/>
      <c r="T28" s="80"/>
      <c r="U28" s="80"/>
      <c r="V28" s="80"/>
      <c r="W28" s="80"/>
      <c r="X28" s="80"/>
      <c r="Y28" s="80"/>
      <c r="Z28" s="80"/>
      <c r="AA28" s="80"/>
      <c r="AB28" s="80"/>
      <c r="AC28" s="80"/>
      <c r="AD28" s="80"/>
      <c r="AE28" s="80"/>
      <c r="AF28" s="80"/>
      <c r="AG28" s="80"/>
      <c r="AH28" s="80"/>
      <c r="AI28" s="80"/>
      <c r="AJ28" s="80"/>
      <c r="AK28" s="80"/>
      <c r="AL28" s="80"/>
      <c r="AM28" s="80"/>
      <c r="AN28" s="80"/>
      <c r="AO28" s="80"/>
      <c r="AP28" s="80"/>
      <c r="AQ28" s="80"/>
      <c r="AR28" s="80"/>
      <c r="AS28" s="80"/>
      <c r="AT28" s="80"/>
      <c r="AU28" s="80"/>
      <c r="AV28" s="80"/>
      <c r="AW28" s="80"/>
      <c r="AX28" s="80"/>
      <c r="AY28" s="80"/>
      <c r="AZ28" s="80"/>
      <c r="BA28" s="80"/>
      <c r="BB28" s="80"/>
      <c r="BC28" s="80"/>
      <c r="BD28" s="80"/>
      <c r="BE28" s="80"/>
      <c r="BF28" s="80"/>
      <c r="BG28" s="80"/>
      <c r="BH28" s="80"/>
      <c r="BI28" s="80"/>
      <c r="BJ28" s="80"/>
      <c r="BK28" s="80"/>
      <c r="BL28" s="80"/>
      <c r="BM28" s="80"/>
      <c r="BN28" s="80"/>
      <c r="BO28" s="80"/>
      <c r="BP28" s="80"/>
      <c r="BQ28" s="80"/>
      <c r="BR28" s="80"/>
      <c r="BS28" s="80"/>
      <c r="BT28" s="80"/>
      <c r="BU28" s="80"/>
      <c r="BV28" s="80"/>
      <c r="BW28" s="80"/>
      <c r="BX28" s="80"/>
      <c r="BY28" s="80"/>
      <c r="BZ28" s="80"/>
      <c r="CA28" s="80"/>
      <c r="CB28" s="80"/>
      <c r="CC28" s="80"/>
      <c r="CD28" s="80"/>
      <c r="CE28" s="80"/>
      <c r="CF28" s="80"/>
      <c r="CG28" s="80"/>
      <c r="CH28" s="80"/>
      <c r="CI28" s="80"/>
      <c r="CJ28" s="80"/>
      <c r="CK28" s="80"/>
      <c r="CL28" s="80"/>
      <c r="CM28" s="80"/>
      <c r="CN28" s="80"/>
      <c r="CO28" s="80"/>
      <c r="CP28" s="80"/>
      <c r="CQ28" s="80"/>
      <c r="CR28" s="80"/>
      <c r="CS28" s="80"/>
      <c r="CT28" s="80"/>
      <c r="CU28" s="80"/>
      <c r="CV28" s="80"/>
      <c r="CW28" s="80"/>
      <c r="CX28" s="80"/>
      <c r="CY28" s="80"/>
      <c r="CZ28" s="80"/>
      <c r="DA28" s="80"/>
      <c r="DB28" s="80"/>
      <c r="DC28" s="80"/>
      <c r="DD28" s="80"/>
      <c r="DE28" s="80"/>
      <c r="DF28" s="80"/>
      <c r="DG28" s="80"/>
      <c r="DH28" s="80"/>
      <c r="DI28" s="80"/>
      <c r="DJ28" s="80"/>
      <c r="DK28" s="80"/>
      <c r="DL28" s="80"/>
    </row>
    <row r="29" spans="1:116" s="72" customFormat="1">
      <c r="A29" s="78" t="s">
        <v>937</v>
      </c>
      <c r="B29" s="84"/>
      <c r="C29" s="82"/>
      <c r="D29" s="82"/>
      <c r="E29" s="82"/>
      <c r="F29" s="82"/>
      <c r="G29" s="82"/>
      <c r="H29" s="83"/>
      <c r="I29" s="82"/>
      <c r="J29" s="82"/>
      <c r="K29" s="82"/>
      <c r="L29" s="82"/>
      <c r="M29" s="80"/>
      <c r="N29" s="82"/>
      <c r="O29" s="82"/>
      <c r="P29" s="82"/>
      <c r="Q29" s="82"/>
      <c r="R29" s="82"/>
      <c r="S29" s="82"/>
      <c r="T29" s="82"/>
      <c r="U29" s="82"/>
      <c r="V29" s="82"/>
      <c r="W29" s="82"/>
      <c r="X29" s="82"/>
      <c r="Y29" s="82"/>
      <c r="Z29" s="82"/>
      <c r="AA29" s="82"/>
      <c r="AB29" s="82"/>
      <c r="AC29" s="82"/>
      <c r="AD29" s="82"/>
      <c r="AE29" s="82"/>
      <c r="AF29" s="82"/>
      <c r="AG29" s="82"/>
      <c r="AH29" s="82"/>
      <c r="AI29" s="82"/>
      <c r="AJ29" s="82"/>
      <c r="AK29" s="82"/>
      <c r="AL29" s="82"/>
      <c r="AM29" s="82"/>
      <c r="AN29" s="82"/>
      <c r="AO29" s="82"/>
      <c r="AP29" s="82"/>
      <c r="AQ29" s="82"/>
      <c r="AR29" s="82"/>
      <c r="AS29" s="82"/>
      <c r="AT29" s="82"/>
      <c r="AU29" s="82"/>
      <c r="AV29" s="82"/>
      <c r="AW29" s="82"/>
      <c r="AX29" s="82"/>
      <c r="AY29" s="82"/>
      <c r="AZ29" s="82"/>
      <c r="BA29" s="82"/>
      <c r="BB29" s="82"/>
      <c r="BC29" s="82"/>
      <c r="BD29" s="82"/>
      <c r="BE29" s="82"/>
      <c r="BF29" s="82"/>
      <c r="BG29" s="82"/>
      <c r="BH29" s="82"/>
      <c r="BI29" s="82"/>
      <c r="BJ29" s="82"/>
      <c r="BK29" s="82"/>
      <c r="BL29" s="82"/>
      <c r="BM29" s="82"/>
      <c r="BN29" s="82"/>
      <c r="BO29" s="82"/>
      <c r="BP29" s="82"/>
      <c r="BQ29" s="82"/>
      <c r="BR29" s="82"/>
      <c r="BS29" s="82"/>
      <c r="BT29" s="82"/>
      <c r="BU29" s="82"/>
      <c r="BV29" s="82"/>
      <c r="BW29" s="82"/>
      <c r="BX29" s="82"/>
      <c r="BY29" s="82"/>
      <c r="BZ29" s="82"/>
      <c r="CA29" s="82"/>
      <c r="CB29" s="82"/>
      <c r="CC29" s="82"/>
      <c r="CD29" s="82"/>
      <c r="CE29" s="82"/>
      <c r="CF29" s="82"/>
      <c r="CG29" s="82"/>
      <c r="CH29" s="82"/>
      <c r="CI29" s="82"/>
      <c r="CJ29" s="82"/>
      <c r="CK29" s="82"/>
      <c r="CL29" s="82"/>
      <c r="CM29" s="82"/>
      <c r="CN29" s="82"/>
      <c r="CO29" s="82"/>
      <c r="CP29" s="82"/>
      <c r="CQ29" s="82"/>
      <c r="CR29" s="82"/>
      <c r="CS29" s="82"/>
      <c r="CT29" s="82"/>
      <c r="CU29" s="82"/>
      <c r="CV29" s="82"/>
      <c r="CW29" s="82"/>
      <c r="CX29" s="82"/>
      <c r="CY29" s="82"/>
      <c r="CZ29" s="82"/>
      <c r="DA29" s="82"/>
      <c r="DB29" s="82"/>
      <c r="DC29" s="82"/>
      <c r="DD29" s="82"/>
      <c r="DE29" s="82"/>
      <c r="DF29" s="82"/>
      <c r="DG29" s="82"/>
      <c r="DH29" s="82"/>
      <c r="DI29" s="82"/>
      <c r="DJ29" s="82"/>
      <c r="DK29" s="82"/>
      <c r="DL29" s="82"/>
    </row>
    <row r="30" spans="1:116" s="72" customFormat="1">
      <c r="A30" s="79" t="s">
        <v>1245</v>
      </c>
      <c r="B30" s="84">
        <v>-169755859.89000016</v>
      </c>
      <c r="C30" s="84">
        <v>-308479246.21000016</v>
      </c>
      <c r="D30" s="84">
        <v>-4990131.6500000013</v>
      </c>
      <c r="E30" s="84">
        <v>6123399.3900000006</v>
      </c>
      <c r="F30" s="84">
        <v>2756036.399999998</v>
      </c>
      <c r="G30" s="84">
        <v>-117794449.13</v>
      </c>
      <c r="H30" s="84">
        <v>252628531.31</v>
      </c>
      <c r="I30" s="84">
        <v>-194816240.53999999</v>
      </c>
      <c r="J30" s="84">
        <v>1779830.46</v>
      </c>
      <c r="K30" s="84">
        <v>0</v>
      </c>
      <c r="L30" s="84">
        <v>-57902592.240000002</v>
      </c>
      <c r="M30" s="84">
        <v>-2113886.12</v>
      </c>
      <c r="N30" s="84">
        <v>-392063463.19</v>
      </c>
      <c r="O30" s="84">
        <v>-2699356.74</v>
      </c>
      <c r="P30" s="84">
        <v>-2433588.7200000002</v>
      </c>
      <c r="Q30" s="84">
        <v>-0.11</v>
      </c>
      <c r="R30" s="84">
        <v>341770050.99000001</v>
      </c>
      <c r="S30" s="84">
        <v>-12227568.439999999</v>
      </c>
      <c r="T30" s="84">
        <v>53648397.850000001</v>
      </c>
      <c r="U30" s="84">
        <v>57171917.159999996</v>
      </c>
      <c r="V30" s="84">
        <v>-50095526.229999997</v>
      </c>
      <c r="W30" s="84">
        <v>-9123099.7400000002</v>
      </c>
      <c r="X30" s="84">
        <v>-97534082.129999995</v>
      </c>
      <c r="Y30" s="84">
        <v>257369.29</v>
      </c>
      <c r="Z30" s="84">
        <v>-5862720.96</v>
      </c>
      <c r="AA30" s="84">
        <v>13470586.07</v>
      </c>
      <c r="AB30" s="84">
        <v>-7321533.8099999996</v>
      </c>
      <c r="AC30" s="84">
        <v>-689038.15</v>
      </c>
      <c r="AD30" s="84">
        <v>-1696978.94</v>
      </c>
      <c r="AE30" s="84">
        <v>1168747.3600000001</v>
      </c>
      <c r="AF30" s="84">
        <v>-1182947.69</v>
      </c>
      <c r="AG30" s="84">
        <v>0</v>
      </c>
      <c r="AH30" s="84">
        <v>-1709398.26</v>
      </c>
      <c r="AI30" s="84">
        <v>3420800.88</v>
      </c>
      <c r="AJ30" s="84">
        <v>-410509164.5</v>
      </c>
      <c r="AK30" s="84">
        <v>16734298.689999999</v>
      </c>
      <c r="AL30" s="84">
        <v>-2219457.89</v>
      </c>
      <c r="AM30" s="84">
        <v>-479898.85</v>
      </c>
      <c r="AN30" s="84">
        <v>-39753623.729999997</v>
      </c>
      <c r="AO30" s="84">
        <v>-2934541.56</v>
      </c>
      <c r="AP30" s="84">
        <v>229011180.37</v>
      </c>
      <c r="AQ30" s="84">
        <v>-2765192.28</v>
      </c>
      <c r="AR30" s="84">
        <v>-6792614.2800000003</v>
      </c>
      <c r="AS30" s="84">
        <v>-9511828.6699999999</v>
      </c>
      <c r="AT30" s="84">
        <v>174516671.13999999</v>
      </c>
      <c r="AU30" s="84">
        <v>5983886.2599999998</v>
      </c>
      <c r="AV30" s="84">
        <v>5785020.1500000004</v>
      </c>
      <c r="AW30" s="84">
        <v>6503882.6200000001</v>
      </c>
      <c r="AX30" s="84">
        <v>6265836.0199999996</v>
      </c>
      <c r="AY30" s="84">
        <v>8428894.8900000006</v>
      </c>
      <c r="AZ30" s="84">
        <v>6879433.2999999998</v>
      </c>
      <c r="BA30" s="84">
        <v>1951037.04</v>
      </c>
      <c r="BB30" s="84">
        <v>8488214.1099999994</v>
      </c>
      <c r="BC30" s="84">
        <v>2459777.54</v>
      </c>
      <c r="BD30" s="84">
        <v>1317372.81</v>
      </c>
      <c r="BE30" s="84">
        <v>6385680.6100000003</v>
      </c>
      <c r="BF30" s="84">
        <v>36884991.479999997</v>
      </c>
      <c r="BG30" s="84">
        <v>1426805.62</v>
      </c>
      <c r="BH30" s="84">
        <v>1908375.41</v>
      </c>
      <c r="BI30" s="84">
        <v>1551297.99</v>
      </c>
      <c r="BJ30" s="84">
        <v>1521308.08</v>
      </c>
      <c r="BK30" s="84">
        <v>1655021.46</v>
      </c>
      <c r="BL30" s="84">
        <v>1169854.1399999999</v>
      </c>
      <c r="BM30" s="84">
        <v>1766293.78</v>
      </c>
      <c r="BN30" s="84">
        <v>751342.67</v>
      </c>
      <c r="BO30" s="84">
        <v>997338.45</v>
      </c>
      <c r="BP30" s="84">
        <v>1610121.52</v>
      </c>
      <c r="BQ30" s="84">
        <v>-272276.77</v>
      </c>
      <c r="BR30" s="84">
        <v>395348.35</v>
      </c>
      <c r="BS30" s="84">
        <v>101002.48</v>
      </c>
      <c r="BT30" s="84">
        <v>-30157.83</v>
      </c>
      <c r="BU30" s="84">
        <v>-104787.71</v>
      </c>
      <c r="BV30" s="84">
        <v>568089.85</v>
      </c>
      <c r="BW30" s="84">
        <v>124084.17</v>
      </c>
      <c r="BX30" s="84">
        <v>-2003933.54</v>
      </c>
      <c r="BY30" s="84">
        <v>-365850.83</v>
      </c>
      <c r="BZ30" s="84">
        <v>-430601.29</v>
      </c>
      <c r="CA30" s="84">
        <v>273915.39</v>
      </c>
      <c r="CB30" s="84">
        <v>-14217.93</v>
      </c>
      <c r="CC30" s="84">
        <v>443473.75</v>
      </c>
      <c r="CD30" s="84">
        <v>725977.65</v>
      </c>
      <c r="CE30" s="84">
        <v>69340691.439999998</v>
      </c>
      <c r="CF30" s="84">
        <v>-155596.44</v>
      </c>
      <c r="CG30" s="84">
        <v>-432311.78</v>
      </c>
      <c r="CH30" s="84">
        <v>-65295.02</v>
      </c>
      <c r="CI30" s="84">
        <v>-88998.33</v>
      </c>
      <c r="CJ30" s="84">
        <v>1215838.83</v>
      </c>
      <c r="CK30" s="84">
        <v>-197154.82</v>
      </c>
      <c r="CL30" s="84">
        <v>87508.27</v>
      </c>
      <c r="CM30" s="84">
        <v>-798896.92</v>
      </c>
      <c r="CN30" s="84">
        <v>-575595.43000000005</v>
      </c>
      <c r="CO30" s="84">
        <v>-319632.96000000002</v>
      </c>
      <c r="CP30" s="84">
        <v>-617320.18000000005</v>
      </c>
      <c r="CQ30" s="84">
        <v>-551916.52</v>
      </c>
      <c r="CR30" s="84">
        <v>-297075.53999999998</v>
      </c>
      <c r="CS30" s="84">
        <v>-662936.77</v>
      </c>
      <c r="CT30" s="84">
        <v>-299856.15000000002</v>
      </c>
      <c r="CU30" s="84">
        <v>-349622.63</v>
      </c>
      <c r="CV30" s="84">
        <v>-499409.41</v>
      </c>
      <c r="CW30" s="84">
        <v>-500318.58</v>
      </c>
      <c r="CX30" s="84">
        <v>-526347.56000000006</v>
      </c>
      <c r="CY30" s="84">
        <v>-814351</v>
      </c>
      <c r="CZ30" s="84">
        <v>-464832.29</v>
      </c>
      <c r="DA30" s="84">
        <v>-568166.88</v>
      </c>
      <c r="DB30" s="84">
        <v>-380476.59</v>
      </c>
      <c r="DC30" s="84">
        <v>301140.53000000003</v>
      </c>
      <c r="DD30" s="84">
        <v>-255896.13</v>
      </c>
      <c r="DE30" s="84">
        <v>-895997.18</v>
      </c>
      <c r="DF30" s="84">
        <v>-343366.8</v>
      </c>
      <c r="DG30" s="84">
        <v>4391828.1399999997</v>
      </c>
      <c r="DH30" s="84">
        <v>-386569.53</v>
      </c>
      <c r="DI30" s="84">
        <v>-191969.37</v>
      </c>
      <c r="DJ30" s="84">
        <v>-147980.47</v>
      </c>
      <c r="DK30" s="84">
        <v>-326105.18</v>
      </c>
      <c r="DL30" s="84">
        <v>-208191.3</v>
      </c>
    </row>
    <row r="31" spans="1:116" s="72" customFormat="1">
      <c r="A31" s="79" t="s">
        <v>1246</v>
      </c>
      <c r="B31" s="80">
        <v>0</v>
      </c>
      <c r="C31" s="80"/>
      <c r="D31" s="80"/>
      <c r="E31" s="80"/>
      <c r="F31" s="80"/>
      <c r="G31" s="80"/>
      <c r="H31" s="80"/>
      <c r="I31" s="80"/>
      <c r="J31" s="80"/>
      <c r="K31" s="80"/>
      <c r="L31" s="80"/>
      <c r="M31" s="80"/>
      <c r="N31" s="80"/>
      <c r="O31" s="80"/>
      <c r="P31" s="80"/>
      <c r="Q31" s="80"/>
      <c r="R31" s="80"/>
      <c r="S31" s="80"/>
      <c r="T31" s="80"/>
      <c r="U31" s="80"/>
      <c r="V31" s="80"/>
      <c r="W31" s="80"/>
      <c r="X31" s="80"/>
      <c r="Y31" s="80"/>
      <c r="Z31" s="80"/>
      <c r="AA31" s="80"/>
      <c r="AB31" s="80"/>
      <c r="AC31" s="80"/>
      <c r="AD31" s="80"/>
      <c r="AE31" s="80"/>
      <c r="AF31" s="80"/>
      <c r="AG31" s="80"/>
      <c r="AH31" s="80"/>
      <c r="AI31" s="80"/>
      <c r="AJ31" s="80"/>
      <c r="AK31" s="80"/>
      <c r="AL31" s="80"/>
      <c r="AM31" s="80"/>
      <c r="AN31" s="80"/>
      <c r="AO31" s="80"/>
      <c r="AP31" s="80"/>
      <c r="AQ31" s="80"/>
      <c r="AR31" s="80"/>
      <c r="AS31" s="80"/>
      <c r="AT31" s="80"/>
      <c r="AU31" s="80"/>
      <c r="AV31" s="80"/>
      <c r="AW31" s="80"/>
      <c r="AX31" s="80"/>
      <c r="AY31" s="80"/>
      <c r="AZ31" s="80"/>
      <c r="BA31" s="80"/>
      <c r="BB31" s="80"/>
      <c r="BC31" s="80"/>
      <c r="BD31" s="80"/>
      <c r="BE31" s="80"/>
      <c r="BF31" s="80"/>
      <c r="BG31" s="80"/>
      <c r="BH31" s="80"/>
      <c r="BI31" s="80"/>
      <c r="BJ31" s="80"/>
      <c r="BK31" s="80"/>
      <c r="BL31" s="80"/>
      <c r="BM31" s="80"/>
      <c r="BN31" s="80"/>
      <c r="BO31" s="80"/>
      <c r="BP31" s="80"/>
      <c r="BQ31" s="80"/>
      <c r="BR31" s="80"/>
      <c r="BS31" s="80"/>
      <c r="BT31" s="80"/>
      <c r="BU31" s="80"/>
      <c r="BV31" s="80"/>
      <c r="BW31" s="80"/>
      <c r="BX31" s="80"/>
      <c r="BY31" s="80"/>
      <c r="BZ31" s="80"/>
      <c r="CA31" s="80"/>
      <c r="CB31" s="80"/>
      <c r="CC31" s="80"/>
      <c r="CD31" s="80"/>
      <c r="CE31" s="80"/>
      <c r="CF31" s="80"/>
      <c r="CG31" s="80"/>
      <c r="CH31" s="80"/>
      <c r="CI31" s="80"/>
      <c r="CJ31" s="80"/>
      <c r="CK31" s="80"/>
      <c r="CL31" s="80"/>
      <c r="CM31" s="80"/>
      <c r="CN31" s="80"/>
      <c r="CO31" s="80"/>
      <c r="CP31" s="80"/>
      <c r="CQ31" s="80"/>
      <c r="CR31" s="80"/>
      <c r="CS31" s="80"/>
      <c r="CT31" s="80"/>
      <c r="CU31" s="80"/>
      <c r="CV31" s="80"/>
      <c r="CW31" s="80"/>
      <c r="CX31" s="80"/>
      <c r="CY31" s="80"/>
      <c r="CZ31" s="80"/>
      <c r="DA31" s="80"/>
      <c r="DB31" s="80"/>
      <c r="DC31" s="80"/>
      <c r="DD31" s="80"/>
      <c r="DE31" s="80"/>
      <c r="DF31" s="80"/>
      <c r="DG31" s="80"/>
      <c r="DH31" s="80"/>
      <c r="DI31" s="80"/>
      <c r="DJ31" s="80"/>
      <c r="DK31" s="80"/>
      <c r="DL31" s="80"/>
    </row>
    <row r="32" spans="1:116" s="72" customFormat="1">
      <c r="A32" s="78" t="s">
        <v>940</v>
      </c>
      <c r="B32" s="84"/>
      <c r="C32" s="82"/>
      <c r="D32" s="82"/>
      <c r="E32" s="82"/>
      <c r="F32" s="82"/>
      <c r="G32" s="82"/>
      <c r="H32" s="82"/>
      <c r="I32" s="82"/>
      <c r="J32" s="82"/>
      <c r="K32" s="82"/>
      <c r="L32" s="82"/>
      <c r="M32" s="80"/>
      <c r="N32" s="82"/>
      <c r="O32" s="82"/>
      <c r="P32" s="82"/>
      <c r="Q32" s="82"/>
      <c r="R32" s="82"/>
      <c r="S32" s="82"/>
      <c r="T32" s="82"/>
      <c r="U32" s="82"/>
      <c r="V32" s="82"/>
      <c r="W32" s="82"/>
      <c r="X32" s="82"/>
      <c r="Y32" s="82"/>
      <c r="Z32" s="82"/>
      <c r="AA32" s="82"/>
      <c r="AB32" s="82"/>
      <c r="AC32" s="82"/>
      <c r="AD32" s="82"/>
      <c r="AE32" s="82"/>
      <c r="AF32" s="82"/>
      <c r="AG32" s="82"/>
      <c r="AH32" s="82"/>
      <c r="AI32" s="82"/>
      <c r="AJ32" s="82"/>
      <c r="AK32" s="82"/>
      <c r="AL32" s="82"/>
      <c r="AM32" s="82"/>
      <c r="AN32" s="82"/>
      <c r="AO32" s="82"/>
      <c r="AP32" s="82"/>
      <c r="AQ32" s="82"/>
      <c r="AR32" s="82"/>
      <c r="AS32" s="82"/>
      <c r="AT32" s="82"/>
      <c r="AU32" s="82"/>
      <c r="AV32" s="82"/>
      <c r="AW32" s="82"/>
      <c r="AX32" s="82"/>
      <c r="AY32" s="82"/>
      <c r="AZ32" s="82"/>
      <c r="BA32" s="82"/>
      <c r="BB32" s="82"/>
      <c r="BC32" s="82"/>
      <c r="BD32" s="82"/>
      <c r="BE32" s="82"/>
      <c r="BF32" s="82"/>
      <c r="BG32" s="82"/>
      <c r="BH32" s="82"/>
      <c r="BI32" s="82"/>
      <c r="BJ32" s="82"/>
      <c r="BK32" s="82"/>
      <c r="BL32" s="82"/>
      <c r="BM32" s="82"/>
      <c r="BN32" s="82"/>
      <c r="BO32" s="82"/>
      <c r="BP32" s="82"/>
      <c r="BQ32" s="82"/>
      <c r="BR32" s="82"/>
      <c r="BS32" s="82"/>
      <c r="BT32" s="82"/>
      <c r="BU32" s="82"/>
      <c r="BV32" s="82"/>
      <c r="BW32" s="82"/>
      <c r="BX32" s="82"/>
      <c r="BY32" s="82"/>
      <c r="BZ32" s="82"/>
      <c r="CA32" s="82"/>
      <c r="CB32" s="82"/>
      <c r="CC32" s="82"/>
      <c r="CD32" s="82"/>
      <c r="CE32" s="82"/>
      <c r="CF32" s="82"/>
      <c r="CG32" s="82"/>
      <c r="CH32" s="82"/>
      <c r="CI32" s="82"/>
      <c r="CJ32" s="82"/>
      <c r="CK32" s="82"/>
      <c r="CL32" s="82"/>
      <c r="CM32" s="82"/>
      <c r="CN32" s="82"/>
      <c r="CO32" s="82"/>
      <c r="CP32" s="82"/>
      <c r="CQ32" s="82"/>
      <c r="CR32" s="82"/>
      <c r="CS32" s="82"/>
      <c r="CT32" s="82"/>
      <c r="CU32" s="82"/>
      <c r="CV32" s="82"/>
      <c r="CW32" s="82"/>
      <c r="CX32" s="82"/>
      <c r="CY32" s="82"/>
      <c r="CZ32" s="82"/>
      <c r="DA32" s="82"/>
      <c r="DB32" s="82"/>
      <c r="DC32" s="82"/>
      <c r="DD32" s="82"/>
      <c r="DE32" s="82"/>
      <c r="DF32" s="82"/>
      <c r="DG32" s="82"/>
      <c r="DH32" s="82"/>
      <c r="DI32" s="82"/>
      <c r="DJ32" s="82"/>
      <c r="DK32" s="82"/>
      <c r="DL32" s="82"/>
    </row>
    <row r="33" spans="1:116" s="72" customFormat="1">
      <c r="A33" s="79" t="s">
        <v>1247</v>
      </c>
      <c r="B33" s="80">
        <v>4204.37</v>
      </c>
      <c r="C33" s="80"/>
      <c r="D33" s="80"/>
      <c r="E33" s="80">
        <v>-62.160000000000025</v>
      </c>
      <c r="F33" s="80">
        <v>4519</v>
      </c>
      <c r="G33" s="80">
        <v>0</v>
      </c>
      <c r="H33" s="83">
        <v>-252.47</v>
      </c>
      <c r="I33" s="80">
        <v>0</v>
      </c>
      <c r="J33" s="80">
        <v>0</v>
      </c>
      <c r="K33" s="80">
        <v>0</v>
      </c>
      <c r="L33" s="80">
        <v>0</v>
      </c>
      <c r="M33" s="80">
        <v>0</v>
      </c>
      <c r="N33" s="80">
        <v>0</v>
      </c>
      <c r="O33" s="80">
        <v>0</v>
      </c>
      <c r="P33" s="80">
        <v>0</v>
      </c>
      <c r="Q33" s="80">
        <v>0</v>
      </c>
      <c r="R33" s="80">
        <v>0</v>
      </c>
      <c r="S33" s="80">
        <v>0</v>
      </c>
      <c r="T33" s="80">
        <v>0</v>
      </c>
      <c r="U33" s="80">
        <v>0</v>
      </c>
      <c r="V33" s="80">
        <v>0</v>
      </c>
      <c r="W33" s="80">
        <v>0</v>
      </c>
      <c r="X33" s="80">
        <v>0</v>
      </c>
      <c r="Y33" s="80">
        <v>0</v>
      </c>
      <c r="Z33" s="80"/>
      <c r="AA33" s="80"/>
      <c r="AB33" s="80"/>
      <c r="AC33" s="80"/>
      <c r="AD33" s="80"/>
      <c r="AE33" s="80"/>
      <c r="AF33" s="80"/>
      <c r="AG33" s="80"/>
      <c r="AH33" s="80">
        <v>0</v>
      </c>
      <c r="AI33" s="80">
        <v>0</v>
      </c>
      <c r="AJ33" s="80">
        <v>0</v>
      </c>
      <c r="AK33" s="80">
        <v>0</v>
      </c>
      <c r="AL33" s="80"/>
      <c r="AM33" s="80"/>
      <c r="AN33" s="80">
        <v>0</v>
      </c>
      <c r="AO33" s="80">
        <v>0</v>
      </c>
      <c r="AP33" s="80">
        <v>0</v>
      </c>
      <c r="AQ33" s="80">
        <v>0</v>
      </c>
      <c r="AR33" s="80">
        <v>0</v>
      </c>
      <c r="AS33" s="80">
        <v>0</v>
      </c>
      <c r="AT33" s="80">
        <v>0</v>
      </c>
      <c r="AU33" s="80"/>
      <c r="AV33" s="80"/>
      <c r="AW33" s="80"/>
      <c r="AX33" s="80"/>
      <c r="AY33" s="80"/>
      <c r="AZ33" s="80"/>
      <c r="BA33" s="80"/>
      <c r="BB33" s="80"/>
      <c r="BC33" s="80"/>
      <c r="BD33" s="80"/>
      <c r="BE33" s="80"/>
      <c r="BF33" s="80"/>
      <c r="BG33" s="80"/>
      <c r="BH33" s="80"/>
      <c r="BI33" s="80"/>
      <c r="BJ33" s="80"/>
      <c r="BK33" s="80"/>
      <c r="BL33" s="80"/>
      <c r="BM33" s="80"/>
      <c r="BN33" s="80"/>
      <c r="BO33" s="80"/>
      <c r="BP33" s="80"/>
      <c r="BQ33" s="80"/>
      <c r="BR33" s="80"/>
      <c r="BS33" s="80"/>
      <c r="BT33" s="80"/>
      <c r="BU33" s="80"/>
      <c r="BV33" s="80"/>
      <c r="BW33" s="80"/>
      <c r="BX33" s="80"/>
      <c r="BY33" s="80"/>
      <c r="BZ33" s="80"/>
      <c r="CA33" s="80"/>
      <c r="CB33" s="80"/>
      <c r="CC33" s="80"/>
      <c r="CD33" s="80"/>
      <c r="CE33" s="80"/>
      <c r="CF33" s="80"/>
      <c r="CG33" s="80"/>
      <c r="CH33" s="80"/>
      <c r="CI33" s="80"/>
      <c r="CJ33" s="80"/>
      <c r="CK33" s="80"/>
      <c r="CL33" s="80"/>
      <c r="CM33" s="80"/>
      <c r="CN33" s="80"/>
      <c r="CO33" s="80"/>
      <c r="CP33" s="80"/>
      <c r="CQ33" s="80"/>
      <c r="CR33" s="80"/>
      <c r="CS33" s="80"/>
      <c r="CT33" s="80"/>
      <c r="CU33" s="80"/>
      <c r="CV33" s="80"/>
      <c r="CW33" s="80"/>
      <c r="CX33" s="80"/>
      <c r="CY33" s="80"/>
      <c r="CZ33" s="80"/>
      <c r="DA33" s="80"/>
      <c r="DB33" s="80"/>
      <c r="DC33" s="80"/>
      <c r="DD33" s="80"/>
      <c r="DE33" s="80"/>
      <c r="DF33" s="80"/>
      <c r="DG33" s="80"/>
      <c r="DH33" s="80"/>
      <c r="DI33" s="80"/>
      <c r="DJ33" s="80"/>
      <c r="DK33" s="80"/>
      <c r="DL33" s="80"/>
    </row>
    <row r="34" spans="1:116" s="72" customFormat="1">
      <c r="A34" s="78" t="s">
        <v>1248</v>
      </c>
      <c r="B34" s="85">
        <v>-169760064.26000014</v>
      </c>
      <c r="C34" s="85">
        <v>-308479246.21000016</v>
      </c>
      <c r="D34" s="85">
        <v>-4990131.6500000013</v>
      </c>
      <c r="E34" s="85">
        <v>6123461.5500000007</v>
      </c>
      <c r="F34" s="85">
        <v>2751517.399999998</v>
      </c>
      <c r="G34" s="85">
        <v>-117794449.13</v>
      </c>
      <c r="H34" s="85">
        <v>252628783.78</v>
      </c>
      <c r="I34" s="85">
        <v>-194816240.53999999</v>
      </c>
      <c r="J34" s="85">
        <v>1779830.46</v>
      </c>
      <c r="K34" s="85">
        <v>0</v>
      </c>
      <c r="L34" s="85">
        <v>-57902592.240000002</v>
      </c>
      <c r="M34" s="85">
        <v>-2113886.12</v>
      </c>
      <c r="N34" s="85">
        <v>-392063463.19</v>
      </c>
      <c r="O34" s="85">
        <v>-2699356.74</v>
      </c>
      <c r="P34" s="85">
        <v>-2433588.7200000002</v>
      </c>
      <c r="Q34" s="85">
        <v>-0.11</v>
      </c>
      <c r="R34" s="85">
        <v>341770050.99000001</v>
      </c>
      <c r="S34" s="85">
        <v>-12227568.439999999</v>
      </c>
      <c r="T34" s="85">
        <v>53648397.850000001</v>
      </c>
      <c r="U34" s="85">
        <v>57171917.159999996</v>
      </c>
      <c r="V34" s="85">
        <v>-50095526.229999997</v>
      </c>
      <c r="W34" s="85">
        <v>-9123099.7400000002</v>
      </c>
      <c r="X34" s="85">
        <v>-97534082.129999995</v>
      </c>
      <c r="Y34" s="85">
        <v>257369.29</v>
      </c>
      <c r="Z34" s="85">
        <v>-5862720.96</v>
      </c>
      <c r="AA34" s="85">
        <v>13470586.07</v>
      </c>
      <c r="AB34" s="85">
        <v>-7321533.8099999996</v>
      </c>
      <c r="AC34" s="85">
        <v>-689038.15</v>
      </c>
      <c r="AD34" s="85">
        <v>-1696978.94</v>
      </c>
      <c r="AE34" s="85">
        <v>1168747.3600000001</v>
      </c>
      <c r="AF34" s="85">
        <v>-1182947.69</v>
      </c>
      <c r="AG34" s="85">
        <v>0</v>
      </c>
      <c r="AH34" s="85">
        <v>-1709398.26</v>
      </c>
      <c r="AI34" s="85">
        <v>3420800.88</v>
      </c>
      <c r="AJ34" s="85">
        <v>-410509164.5</v>
      </c>
      <c r="AK34" s="85">
        <v>16734298.689999999</v>
      </c>
      <c r="AL34" s="85">
        <v>-2219457.89</v>
      </c>
      <c r="AM34" s="85">
        <v>-479898.85</v>
      </c>
      <c r="AN34" s="85">
        <v>-39753623.729999997</v>
      </c>
      <c r="AO34" s="85">
        <v>-2934541.56</v>
      </c>
      <c r="AP34" s="85">
        <v>229011180.37</v>
      </c>
      <c r="AQ34" s="85">
        <v>-2765192.28</v>
      </c>
      <c r="AR34" s="85">
        <v>-6792614.2800000003</v>
      </c>
      <c r="AS34" s="85">
        <v>-9511828.6699999999</v>
      </c>
      <c r="AT34" s="85">
        <v>174516671.13999999</v>
      </c>
      <c r="AU34" s="85">
        <v>5983886.2599999998</v>
      </c>
      <c r="AV34" s="85">
        <v>5785020.1500000004</v>
      </c>
      <c r="AW34" s="85">
        <v>6503882.6200000001</v>
      </c>
      <c r="AX34" s="85">
        <v>6265836.0199999996</v>
      </c>
      <c r="AY34" s="85">
        <v>8428894.8900000006</v>
      </c>
      <c r="AZ34" s="85">
        <v>6879433.2999999998</v>
      </c>
      <c r="BA34" s="85">
        <v>1951037.04</v>
      </c>
      <c r="BB34" s="85">
        <v>8488214.1099999994</v>
      </c>
      <c r="BC34" s="85">
        <v>2459777.54</v>
      </c>
      <c r="BD34" s="85">
        <v>1317372.81</v>
      </c>
      <c r="BE34" s="85">
        <v>6385680.6100000003</v>
      </c>
      <c r="BF34" s="85">
        <v>36884991.479999997</v>
      </c>
      <c r="BG34" s="85">
        <v>1426805.62</v>
      </c>
      <c r="BH34" s="85">
        <v>1908375.41</v>
      </c>
      <c r="BI34" s="85">
        <v>1551297.99</v>
      </c>
      <c r="BJ34" s="85">
        <v>1521308.08</v>
      </c>
      <c r="BK34" s="85">
        <v>1655021.46</v>
      </c>
      <c r="BL34" s="85">
        <v>1169854.1399999999</v>
      </c>
      <c r="BM34" s="85">
        <v>1766293.78</v>
      </c>
      <c r="BN34" s="85">
        <v>751342.67</v>
      </c>
      <c r="BO34" s="85">
        <v>997338.45</v>
      </c>
      <c r="BP34" s="85">
        <v>1610121.52</v>
      </c>
      <c r="BQ34" s="85">
        <v>-272276.77</v>
      </c>
      <c r="BR34" s="85">
        <v>395348.35</v>
      </c>
      <c r="BS34" s="85">
        <v>101002.48</v>
      </c>
      <c r="BT34" s="85">
        <v>-30157.83</v>
      </c>
      <c r="BU34" s="85">
        <v>-104787.71</v>
      </c>
      <c r="BV34" s="85">
        <v>568089.85</v>
      </c>
      <c r="BW34" s="85">
        <v>124084.17</v>
      </c>
      <c r="BX34" s="85">
        <v>-2003933.54</v>
      </c>
      <c r="BY34" s="85">
        <v>-365850.83</v>
      </c>
      <c r="BZ34" s="85">
        <v>-430601.29</v>
      </c>
      <c r="CA34" s="85">
        <v>273915.39</v>
      </c>
      <c r="CB34" s="85">
        <v>-14217.93</v>
      </c>
      <c r="CC34" s="85">
        <v>443473.75</v>
      </c>
      <c r="CD34" s="85">
        <v>725977.65</v>
      </c>
      <c r="CE34" s="85">
        <v>69340691.439999998</v>
      </c>
      <c r="CF34" s="85">
        <v>-155596.44</v>
      </c>
      <c r="CG34" s="85">
        <v>-432311.78</v>
      </c>
      <c r="CH34" s="85">
        <v>-65295.02</v>
      </c>
      <c r="CI34" s="85">
        <v>-88998.33</v>
      </c>
      <c r="CJ34" s="85">
        <v>1215838.83</v>
      </c>
      <c r="CK34" s="85">
        <v>-197154.82</v>
      </c>
      <c r="CL34" s="85">
        <v>87508.27</v>
      </c>
      <c r="CM34" s="85">
        <v>-798896.92</v>
      </c>
      <c r="CN34" s="85">
        <v>-575595.43000000005</v>
      </c>
      <c r="CO34" s="85">
        <v>-319632.96000000002</v>
      </c>
      <c r="CP34" s="85">
        <v>-617320.18000000005</v>
      </c>
      <c r="CQ34" s="85">
        <v>-551916.52</v>
      </c>
      <c r="CR34" s="85">
        <v>-297075.53999999998</v>
      </c>
      <c r="CS34" s="85">
        <v>-662936.77</v>
      </c>
      <c r="CT34" s="85">
        <v>-299856.15000000002</v>
      </c>
      <c r="CU34" s="85">
        <v>-349622.63</v>
      </c>
      <c r="CV34" s="85">
        <v>-499409.41</v>
      </c>
      <c r="CW34" s="85">
        <v>-500318.58</v>
      </c>
      <c r="CX34" s="85">
        <v>-526347.56000000006</v>
      </c>
      <c r="CY34" s="85">
        <v>-814351</v>
      </c>
      <c r="CZ34" s="85">
        <v>-464832.29</v>
      </c>
      <c r="DA34" s="85">
        <v>-568166.88</v>
      </c>
      <c r="DB34" s="85">
        <v>-380476.59</v>
      </c>
      <c r="DC34" s="85">
        <v>301140.53000000003</v>
      </c>
      <c r="DD34" s="85">
        <v>-255896.13</v>
      </c>
      <c r="DE34" s="85">
        <v>-895997.18</v>
      </c>
      <c r="DF34" s="85">
        <v>-343366.8</v>
      </c>
      <c r="DG34" s="85">
        <v>4391828.1399999997</v>
      </c>
      <c r="DH34" s="85">
        <v>-386569.53</v>
      </c>
      <c r="DI34" s="85">
        <v>-191969.37</v>
      </c>
      <c r="DJ34" s="85">
        <v>-147980.47</v>
      </c>
      <c r="DK34" s="85">
        <v>-326105.18</v>
      </c>
      <c r="DL34" s="85">
        <v>-208191.3</v>
      </c>
    </row>
    <row r="35" spans="1:116" s="73" customFormat="1">
      <c r="A35" s="78" t="s">
        <v>1249</v>
      </c>
      <c r="B35" s="86">
        <v>33479456.970000029</v>
      </c>
      <c r="C35" s="86">
        <v>189934684.56</v>
      </c>
      <c r="D35" s="86">
        <v>-3154451.9200000004</v>
      </c>
      <c r="E35" s="86">
        <v>-12837981.129999999</v>
      </c>
      <c r="F35" s="86">
        <v>0</v>
      </c>
      <c r="G35" s="86">
        <v>0</v>
      </c>
      <c r="H35" s="86">
        <v>-140462794.53999999</v>
      </c>
      <c r="I35" s="86">
        <v>0</v>
      </c>
      <c r="J35" s="86">
        <v>0</v>
      </c>
      <c r="K35" s="86">
        <v>0</v>
      </c>
      <c r="L35" s="86">
        <v>14117435.76</v>
      </c>
      <c r="M35" s="86">
        <v>0</v>
      </c>
      <c r="N35" s="86">
        <v>176719048.81</v>
      </c>
      <c r="O35" s="86">
        <v>0</v>
      </c>
      <c r="P35" s="86">
        <v>0</v>
      </c>
      <c r="Q35" s="86">
        <v>0</v>
      </c>
      <c r="R35" s="86">
        <v>-901800.01</v>
      </c>
      <c r="S35" s="86">
        <v>0</v>
      </c>
      <c r="T35" s="86">
        <v>19343335.969999999</v>
      </c>
      <c r="U35" s="86">
        <v>0</v>
      </c>
      <c r="V35" s="86">
        <v>-5225900.21</v>
      </c>
      <c r="W35" s="86">
        <v>0</v>
      </c>
      <c r="X35" s="86">
        <v>0</v>
      </c>
      <c r="Y35" s="86">
        <v>0</v>
      </c>
      <c r="Z35" s="86">
        <v>0</v>
      </c>
      <c r="AA35" s="86">
        <v>0</v>
      </c>
      <c r="AB35" s="86">
        <v>0</v>
      </c>
      <c r="AC35" s="86">
        <v>0</v>
      </c>
      <c r="AD35" s="86">
        <v>0</v>
      </c>
      <c r="AE35" s="86">
        <v>0</v>
      </c>
      <c r="AF35" s="86">
        <v>0</v>
      </c>
      <c r="AG35" s="86">
        <v>0</v>
      </c>
      <c r="AH35" s="86">
        <v>13900.55</v>
      </c>
      <c r="AI35" s="86">
        <v>-36722.79</v>
      </c>
      <c r="AJ35" s="86">
        <v>174859757.40000001</v>
      </c>
      <c r="AK35" s="86">
        <v>1882113.65</v>
      </c>
      <c r="AL35" s="86">
        <v>0</v>
      </c>
      <c r="AM35" s="86">
        <v>0</v>
      </c>
      <c r="AN35" s="86">
        <v>0</v>
      </c>
      <c r="AO35" s="86">
        <v>0</v>
      </c>
      <c r="AP35" s="86">
        <v>-901800.01</v>
      </c>
      <c r="AQ35" s="86">
        <v>0</v>
      </c>
      <c r="AR35" s="86">
        <v>0</v>
      </c>
      <c r="AS35" s="86">
        <v>0</v>
      </c>
      <c r="AT35" s="86">
        <v>0</v>
      </c>
      <c r="AU35" s="86">
        <v>0</v>
      </c>
      <c r="AV35" s="86">
        <v>0</v>
      </c>
      <c r="AW35" s="86">
        <v>0</v>
      </c>
      <c r="AX35" s="86">
        <v>0</v>
      </c>
      <c r="AY35" s="86">
        <v>0</v>
      </c>
      <c r="AZ35" s="86">
        <v>0</v>
      </c>
      <c r="BA35" s="86">
        <v>0</v>
      </c>
      <c r="BB35" s="86">
        <v>0</v>
      </c>
      <c r="BC35" s="86">
        <v>0</v>
      </c>
      <c r="BD35" s="86">
        <v>0</v>
      </c>
      <c r="BE35" s="86">
        <v>0</v>
      </c>
      <c r="BF35" s="86">
        <v>0</v>
      </c>
      <c r="BG35" s="86">
        <v>0</v>
      </c>
      <c r="BH35" s="86">
        <v>0</v>
      </c>
      <c r="BI35" s="86">
        <v>0</v>
      </c>
      <c r="BJ35" s="86">
        <v>0</v>
      </c>
      <c r="BK35" s="86">
        <v>0</v>
      </c>
      <c r="BL35" s="86">
        <v>0</v>
      </c>
      <c r="BM35" s="86">
        <v>0</v>
      </c>
      <c r="BN35" s="86">
        <v>0</v>
      </c>
      <c r="BO35" s="86">
        <v>0</v>
      </c>
      <c r="BP35" s="86">
        <v>0</v>
      </c>
      <c r="BQ35" s="86">
        <v>0</v>
      </c>
      <c r="BR35" s="86">
        <v>0</v>
      </c>
      <c r="BS35" s="86">
        <v>0</v>
      </c>
      <c r="BT35" s="86">
        <v>0</v>
      </c>
      <c r="BU35" s="86">
        <v>0</v>
      </c>
      <c r="BV35" s="86">
        <v>0</v>
      </c>
      <c r="BW35" s="86">
        <v>0</v>
      </c>
      <c r="BX35" s="86">
        <v>0</v>
      </c>
      <c r="BY35" s="86">
        <v>0</v>
      </c>
      <c r="BZ35" s="86">
        <v>0</v>
      </c>
      <c r="CA35" s="86">
        <v>0</v>
      </c>
      <c r="CB35" s="86">
        <v>0</v>
      </c>
      <c r="CC35" s="86">
        <v>0</v>
      </c>
      <c r="CD35" s="86">
        <v>0</v>
      </c>
      <c r="CE35" s="86">
        <v>0</v>
      </c>
      <c r="CF35" s="86">
        <v>0</v>
      </c>
      <c r="CG35" s="86">
        <v>0</v>
      </c>
      <c r="CH35" s="86">
        <v>0</v>
      </c>
      <c r="CI35" s="86">
        <v>0</v>
      </c>
      <c r="CJ35" s="86">
        <v>0</v>
      </c>
      <c r="CK35" s="86">
        <v>0</v>
      </c>
      <c r="CL35" s="86">
        <v>0</v>
      </c>
      <c r="CM35" s="86">
        <v>0</v>
      </c>
      <c r="CN35" s="86">
        <v>0</v>
      </c>
      <c r="CO35" s="86">
        <v>0</v>
      </c>
      <c r="CP35" s="86">
        <v>0</v>
      </c>
      <c r="CQ35" s="86">
        <v>0</v>
      </c>
      <c r="CR35" s="86">
        <v>0</v>
      </c>
      <c r="CS35" s="86">
        <v>0</v>
      </c>
      <c r="CT35" s="86">
        <v>0</v>
      </c>
      <c r="CU35" s="86">
        <v>0</v>
      </c>
      <c r="CV35" s="86">
        <v>0</v>
      </c>
      <c r="CW35" s="86">
        <v>0</v>
      </c>
      <c r="CX35" s="86">
        <v>0</v>
      </c>
      <c r="CY35" s="86">
        <v>0</v>
      </c>
      <c r="CZ35" s="86">
        <v>0</v>
      </c>
      <c r="DA35" s="86">
        <v>0</v>
      </c>
      <c r="DB35" s="86">
        <v>0</v>
      </c>
      <c r="DC35" s="86">
        <v>0</v>
      </c>
      <c r="DD35" s="86">
        <v>0</v>
      </c>
      <c r="DE35" s="86">
        <v>0</v>
      </c>
      <c r="DF35" s="86">
        <v>0</v>
      </c>
      <c r="DG35" s="86">
        <v>0</v>
      </c>
      <c r="DH35" s="86">
        <v>0</v>
      </c>
      <c r="DI35" s="86">
        <v>0</v>
      </c>
      <c r="DJ35" s="86">
        <v>0</v>
      </c>
      <c r="DK35" s="86">
        <v>0</v>
      </c>
      <c r="DL35" s="86">
        <v>0</v>
      </c>
    </row>
    <row r="36" spans="1:116">
      <c r="A36" s="78" t="s">
        <v>1250</v>
      </c>
      <c r="B36" s="86">
        <v>33479456.970000029</v>
      </c>
      <c r="C36" s="86">
        <v>189934684.56</v>
      </c>
      <c r="D36" s="86">
        <v>-3154451.9200000004</v>
      </c>
      <c r="E36" s="86">
        <v>-12837981.129999999</v>
      </c>
      <c r="F36" s="86">
        <v>0</v>
      </c>
      <c r="G36" s="86">
        <v>0</v>
      </c>
      <c r="H36" s="86">
        <v>-140462794.53999999</v>
      </c>
      <c r="I36" s="86">
        <v>0</v>
      </c>
      <c r="J36" s="86">
        <v>0</v>
      </c>
      <c r="K36" s="86">
        <v>0</v>
      </c>
      <c r="L36" s="86">
        <v>14117435.76</v>
      </c>
      <c r="M36" s="86">
        <v>0</v>
      </c>
      <c r="N36" s="86">
        <v>176719048.81</v>
      </c>
      <c r="O36" s="86">
        <v>0</v>
      </c>
      <c r="P36" s="86">
        <v>0</v>
      </c>
      <c r="Q36" s="86">
        <v>0</v>
      </c>
      <c r="R36" s="86">
        <v>-901800.01</v>
      </c>
      <c r="S36" s="86">
        <v>0</v>
      </c>
      <c r="T36" s="86">
        <v>19343335.969999999</v>
      </c>
      <c r="U36" s="86">
        <v>0</v>
      </c>
      <c r="V36" s="86">
        <v>-5225900.21</v>
      </c>
      <c r="W36" s="86">
        <v>0</v>
      </c>
      <c r="X36" s="86">
        <v>0</v>
      </c>
      <c r="Y36" s="86">
        <v>0</v>
      </c>
      <c r="Z36" s="86"/>
      <c r="AA36" s="86"/>
      <c r="AB36" s="86"/>
      <c r="AC36" s="86"/>
      <c r="AD36" s="86"/>
      <c r="AE36" s="86"/>
      <c r="AF36" s="86"/>
      <c r="AG36" s="86"/>
      <c r="AH36" s="86">
        <v>13900.55</v>
      </c>
      <c r="AI36" s="86">
        <v>-36722.79</v>
      </c>
      <c r="AJ36" s="86">
        <v>174859757.40000001</v>
      </c>
      <c r="AK36" s="86">
        <v>1882113.65</v>
      </c>
      <c r="AL36" s="86"/>
      <c r="AM36" s="86"/>
      <c r="AN36" s="86">
        <v>0</v>
      </c>
      <c r="AO36" s="86">
        <v>0</v>
      </c>
      <c r="AP36" s="86">
        <v>-901800.01</v>
      </c>
      <c r="AQ36" s="86">
        <v>0</v>
      </c>
      <c r="AR36" s="86">
        <v>0</v>
      </c>
      <c r="AS36" s="86">
        <v>0</v>
      </c>
      <c r="AT36" s="86">
        <v>0</v>
      </c>
      <c r="AU36" s="86"/>
      <c r="AV36" s="86"/>
      <c r="AW36" s="86"/>
      <c r="AX36" s="86"/>
      <c r="AY36" s="86"/>
      <c r="AZ36" s="86"/>
      <c r="BA36" s="86"/>
      <c r="BB36" s="86"/>
      <c r="BC36" s="86"/>
      <c r="BD36" s="86"/>
      <c r="BE36" s="86"/>
      <c r="BF36" s="86"/>
      <c r="BG36" s="86"/>
      <c r="BH36" s="86"/>
      <c r="BI36" s="86"/>
      <c r="BJ36" s="86"/>
      <c r="BK36" s="86"/>
      <c r="BL36" s="86"/>
      <c r="BM36" s="86"/>
      <c r="BN36" s="86"/>
      <c r="BO36" s="86"/>
      <c r="BP36" s="86"/>
      <c r="BQ36" s="86"/>
      <c r="BR36" s="86"/>
      <c r="BS36" s="86"/>
      <c r="BT36" s="86"/>
      <c r="BU36" s="86"/>
      <c r="BV36" s="86"/>
      <c r="BW36" s="86"/>
      <c r="BX36" s="86"/>
      <c r="BY36" s="86"/>
      <c r="BZ36" s="86"/>
      <c r="CA36" s="86"/>
      <c r="CB36" s="86"/>
      <c r="CC36" s="86"/>
      <c r="CD36" s="86"/>
      <c r="CE36" s="86"/>
      <c r="CF36" s="86"/>
      <c r="CG36" s="86"/>
      <c r="CH36" s="86"/>
      <c r="CI36" s="86"/>
      <c r="CJ36" s="86"/>
      <c r="CK36" s="86"/>
      <c r="CL36" s="86"/>
      <c r="CM36" s="86"/>
      <c r="CN36" s="86"/>
      <c r="CO36" s="86"/>
      <c r="CP36" s="86"/>
      <c r="CQ36" s="86"/>
      <c r="CR36" s="86"/>
      <c r="CS36" s="86"/>
      <c r="CT36" s="86"/>
      <c r="CU36" s="86"/>
      <c r="CV36" s="86"/>
      <c r="CW36" s="86"/>
      <c r="CX36" s="86"/>
      <c r="CY36" s="86"/>
      <c r="CZ36" s="86"/>
      <c r="DA36" s="86"/>
      <c r="DB36" s="86"/>
      <c r="DC36" s="86"/>
      <c r="DD36" s="86"/>
      <c r="DE36" s="86"/>
      <c r="DF36" s="86"/>
      <c r="DG36" s="86"/>
      <c r="DH36" s="86"/>
      <c r="DI36" s="86"/>
      <c r="DJ36" s="86"/>
      <c r="DK36" s="86"/>
      <c r="DL36" s="86"/>
    </row>
    <row r="37" spans="1:116">
      <c r="A37" s="78" t="s">
        <v>1251</v>
      </c>
      <c r="B37" s="86">
        <v>0</v>
      </c>
      <c r="C37" s="82"/>
      <c r="D37" s="82"/>
      <c r="E37" s="82"/>
      <c r="F37" s="82"/>
      <c r="G37" s="82"/>
      <c r="H37" s="82"/>
      <c r="I37" s="82"/>
      <c r="J37" s="82"/>
      <c r="K37" s="82"/>
      <c r="L37" s="82"/>
      <c r="M37" s="82"/>
      <c r="N37" s="82"/>
      <c r="O37" s="82"/>
      <c r="P37" s="82"/>
      <c r="Q37" s="82"/>
      <c r="R37" s="82"/>
      <c r="S37" s="82"/>
      <c r="T37" s="82"/>
      <c r="U37" s="82"/>
      <c r="V37" s="82"/>
      <c r="W37" s="82"/>
      <c r="X37" s="82"/>
      <c r="Y37" s="82"/>
      <c r="Z37" s="82"/>
      <c r="AA37" s="82"/>
      <c r="AB37" s="82"/>
      <c r="AC37" s="82"/>
      <c r="AD37" s="82"/>
      <c r="AE37" s="82"/>
      <c r="AF37" s="82"/>
      <c r="AG37" s="82"/>
      <c r="AH37" s="82"/>
      <c r="AI37" s="82"/>
      <c r="AJ37" s="82"/>
      <c r="AK37" s="82"/>
      <c r="AL37" s="82"/>
      <c r="AM37" s="82"/>
      <c r="AN37" s="82"/>
      <c r="AO37" s="82"/>
      <c r="AP37" s="82"/>
      <c r="AQ37" s="82"/>
      <c r="AR37" s="82"/>
      <c r="AS37" s="82"/>
      <c r="AT37" s="82"/>
      <c r="AU37" s="82"/>
      <c r="AV37" s="82"/>
      <c r="AW37" s="82"/>
      <c r="AX37" s="82"/>
      <c r="AY37" s="82"/>
      <c r="AZ37" s="82"/>
      <c r="BA37" s="82"/>
      <c r="BB37" s="82"/>
      <c r="BC37" s="82"/>
      <c r="BD37" s="82"/>
      <c r="BE37" s="82"/>
      <c r="BF37" s="82"/>
      <c r="BG37" s="82"/>
      <c r="BH37" s="82"/>
      <c r="BI37" s="82"/>
      <c r="BJ37" s="82"/>
      <c r="BK37" s="82"/>
      <c r="BL37" s="82"/>
      <c r="BM37" s="82"/>
      <c r="BN37" s="82"/>
      <c r="BO37" s="82"/>
      <c r="BP37" s="82"/>
      <c r="BQ37" s="82"/>
      <c r="BR37" s="82"/>
      <c r="BS37" s="82"/>
      <c r="BT37" s="82"/>
      <c r="BU37" s="82"/>
      <c r="BV37" s="82"/>
      <c r="BW37" s="82"/>
      <c r="BX37" s="82"/>
      <c r="BY37" s="82"/>
      <c r="BZ37" s="82"/>
      <c r="CA37" s="82"/>
      <c r="CB37" s="82"/>
      <c r="CC37" s="82"/>
      <c r="CD37" s="82"/>
      <c r="CE37" s="82"/>
      <c r="CF37" s="82"/>
      <c r="CG37" s="82"/>
      <c r="CH37" s="82"/>
      <c r="CI37" s="82"/>
      <c r="CJ37" s="82"/>
      <c r="CK37" s="82"/>
      <c r="CL37" s="82"/>
      <c r="CM37" s="82"/>
      <c r="CN37" s="82"/>
      <c r="CO37" s="82"/>
      <c r="CP37" s="82"/>
      <c r="CQ37" s="82"/>
      <c r="CR37" s="82"/>
      <c r="CS37" s="82"/>
      <c r="CT37" s="82"/>
      <c r="CU37" s="82"/>
      <c r="CV37" s="82"/>
      <c r="CW37" s="82"/>
      <c r="CX37" s="82"/>
      <c r="CY37" s="82"/>
      <c r="CZ37" s="82"/>
      <c r="DA37" s="82"/>
      <c r="DB37" s="82"/>
      <c r="DC37" s="82"/>
      <c r="DD37" s="82"/>
      <c r="DE37" s="82"/>
      <c r="DF37" s="82"/>
      <c r="DG37" s="82"/>
      <c r="DH37" s="82"/>
      <c r="DI37" s="82"/>
      <c r="DJ37" s="82"/>
      <c r="DK37" s="82"/>
      <c r="DL37" s="82"/>
    </row>
    <row r="38" spans="1:116" s="71" customFormat="1">
      <c r="A38" s="78" t="s">
        <v>1252</v>
      </c>
      <c r="B38" s="80">
        <v>0</v>
      </c>
      <c r="C38" s="82"/>
      <c r="D38" s="82"/>
      <c r="E38" s="82"/>
      <c r="F38" s="82"/>
      <c r="G38" s="82"/>
      <c r="H38" s="82"/>
      <c r="I38" s="92"/>
      <c r="J38" s="92"/>
      <c r="K38" s="92"/>
      <c r="L38" s="92"/>
      <c r="M38" s="92"/>
      <c r="N38" s="92"/>
      <c r="O38" s="92"/>
      <c r="P38" s="92"/>
      <c r="Q38" s="92"/>
      <c r="R38" s="92"/>
      <c r="S38" s="92"/>
      <c r="T38" s="92"/>
      <c r="U38" s="92"/>
      <c r="V38" s="92"/>
      <c r="W38" s="92"/>
      <c r="X38" s="92"/>
      <c r="Y38" s="92"/>
      <c r="Z38" s="92"/>
      <c r="AA38" s="92"/>
      <c r="AB38" s="92"/>
      <c r="AC38" s="92"/>
      <c r="AD38" s="92"/>
      <c r="AE38" s="92"/>
      <c r="AF38" s="92"/>
      <c r="AG38" s="92"/>
      <c r="AH38" s="92"/>
      <c r="AI38" s="92"/>
      <c r="AJ38" s="92"/>
      <c r="AK38" s="92"/>
      <c r="AL38" s="92"/>
      <c r="AM38" s="92"/>
      <c r="AN38" s="72"/>
      <c r="AO38" s="72"/>
      <c r="AP38" s="72"/>
      <c r="AQ38" s="72"/>
      <c r="AR38" s="72"/>
      <c r="AS38" s="72"/>
      <c r="AT38" s="72"/>
      <c r="AU38" s="72"/>
      <c r="AV38" s="72"/>
      <c r="AW38" s="72"/>
      <c r="AX38" s="72"/>
      <c r="AY38" s="72"/>
      <c r="AZ38" s="72"/>
      <c r="BA38" s="72"/>
      <c r="BB38" s="72"/>
      <c r="BC38" s="72"/>
      <c r="BD38" s="72"/>
      <c r="BE38" s="72"/>
      <c r="BF38" s="72"/>
      <c r="BG38" s="72"/>
      <c r="BH38" s="72"/>
      <c r="BI38" s="72"/>
      <c r="BJ38" s="72"/>
      <c r="BK38" s="72"/>
      <c r="BL38" s="72"/>
      <c r="BM38" s="72"/>
      <c r="BN38" s="72"/>
      <c r="BO38" s="72"/>
      <c r="BP38" s="72"/>
      <c r="BQ38" s="72"/>
      <c r="BR38" s="72"/>
      <c r="BS38" s="72"/>
      <c r="BT38" s="72"/>
      <c r="BU38" s="72"/>
      <c r="BV38" s="72"/>
      <c r="BW38" s="72"/>
      <c r="BX38" s="72"/>
      <c r="BY38" s="72"/>
      <c r="BZ38" s="72"/>
      <c r="CA38" s="72"/>
      <c r="CB38" s="72"/>
      <c r="CC38" s="72"/>
      <c r="CD38" s="72"/>
      <c r="CE38" s="72"/>
      <c r="CF38" s="72"/>
      <c r="CG38" s="72"/>
      <c r="CH38" s="72"/>
      <c r="CI38" s="72"/>
      <c r="CJ38" s="72"/>
      <c r="CK38" s="72"/>
      <c r="CL38" s="72"/>
      <c r="CM38" s="72"/>
      <c r="CN38" s="72"/>
      <c r="CO38" s="72"/>
      <c r="CP38" s="72"/>
      <c r="CQ38" s="72"/>
      <c r="CR38" s="72"/>
      <c r="CS38" s="72"/>
      <c r="CT38" s="72"/>
      <c r="CU38" s="72"/>
      <c r="CV38" s="72"/>
      <c r="CW38" s="72"/>
      <c r="CX38" s="72"/>
      <c r="CY38" s="72"/>
      <c r="CZ38" s="72"/>
      <c r="DA38" s="72"/>
      <c r="DB38" s="72"/>
      <c r="DC38" s="72"/>
      <c r="DD38" s="72"/>
      <c r="DE38" s="72"/>
      <c r="DF38" s="72"/>
      <c r="DG38" s="72"/>
      <c r="DH38" s="72"/>
      <c r="DI38" s="72"/>
      <c r="DJ38" s="72"/>
      <c r="DK38" s="72"/>
      <c r="DL38" s="72"/>
    </row>
    <row r="39" spans="1:116" s="72" customFormat="1">
      <c r="A39" s="78" t="s">
        <v>1253</v>
      </c>
      <c r="B39" s="80">
        <v>0</v>
      </c>
      <c r="C39" s="82"/>
      <c r="D39" s="82"/>
      <c r="E39" s="82"/>
      <c r="F39" s="82"/>
      <c r="G39" s="82"/>
      <c r="H39" s="82"/>
      <c r="I39" s="82"/>
      <c r="J39" s="82"/>
      <c r="K39" s="82"/>
      <c r="L39" s="82"/>
      <c r="M39" s="82"/>
      <c r="N39" s="82"/>
      <c r="O39" s="82"/>
      <c r="P39" s="82"/>
      <c r="Q39" s="82"/>
      <c r="R39" s="82"/>
      <c r="S39" s="82"/>
      <c r="T39" s="82"/>
      <c r="U39" s="82"/>
      <c r="V39" s="82"/>
      <c r="W39" s="82"/>
      <c r="X39" s="82"/>
      <c r="Y39" s="82"/>
      <c r="Z39" s="82"/>
      <c r="AA39" s="82"/>
      <c r="AB39" s="82"/>
      <c r="AC39" s="82"/>
      <c r="AD39" s="82"/>
      <c r="AE39" s="82"/>
      <c r="AF39" s="82"/>
      <c r="AG39" s="82"/>
      <c r="AH39" s="82"/>
      <c r="AI39" s="82"/>
      <c r="AJ39" s="82"/>
      <c r="AK39" s="82"/>
      <c r="AL39" s="82"/>
      <c r="AM39" s="82"/>
      <c r="AN39" s="82"/>
      <c r="AO39" s="82"/>
      <c r="AP39" s="82"/>
      <c r="AQ39" s="82"/>
      <c r="AR39" s="82"/>
      <c r="AS39" s="82"/>
      <c r="AT39" s="82"/>
      <c r="AU39" s="82"/>
      <c r="AV39" s="82"/>
      <c r="AW39" s="82"/>
      <c r="AX39" s="82"/>
      <c r="AY39" s="82"/>
      <c r="AZ39" s="82"/>
      <c r="BA39" s="82"/>
      <c r="BB39" s="82"/>
      <c r="BC39" s="82"/>
      <c r="BD39" s="82"/>
      <c r="BE39" s="82"/>
      <c r="BF39" s="82"/>
      <c r="BG39" s="82"/>
      <c r="BH39" s="82"/>
      <c r="BI39" s="82"/>
      <c r="BJ39" s="82"/>
      <c r="BK39" s="82"/>
      <c r="BL39" s="82"/>
      <c r="BM39" s="82"/>
      <c r="BN39" s="82"/>
      <c r="BO39" s="82"/>
      <c r="BP39" s="82"/>
      <c r="BQ39" s="82"/>
      <c r="BR39" s="82"/>
      <c r="BS39" s="82"/>
      <c r="BT39" s="82"/>
      <c r="BU39" s="82"/>
      <c r="BV39" s="82"/>
      <c r="BW39" s="82"/>
      <c r="BX39" s="82"/>
      <c r="BY39" s="82"/>
      <c r="BZ39" s="82"/>
      <c r="CA39" s="82"/>
      <c r="CB39" s="82"/>
      <c r="CC39" s="82"/>
      <c r="CD39" s="82"/>
      <c r="CE39" s="82"/>
      <c r="CF39" s="82"/>
      <c r="CG39" s="82"/>
      <c r="CH39" s="82"/>
      <c r="CI39" s="82"/>
      <c r="CJ39" s="82"/>
      <c r="CK39" s="82"/>
      <c r="CL39" s="82"/>
      <c r="CM39" s="82"/>
      <c r="CN39" s="82"/>
      <c r="CO39" s="82"/>
      <c r="CP39" s="82"/>
      <c r="CQ39" s="82"/>
      <c r="CR39" s="82"/>
      <c r="CS39" s="82"/>
      <c r="CT39" s="82"/>
      <c r="CU39" s="82"/>
      <c r="CV39" s="82"/>
      <c r="CW39" s="82"/>
      <c r="CX39" s="82"/>
      <c r="CY39" s="82"/>
      <c r="CZ39" s="82"/>
      <c r="DA39" s="82"/>
      <c r="DB39" s="82"/>
      <c r="DC39" s="82"/>
      <c r="DD39" s="82"/>
      <c r="DE39" s="82"/>
      <c r="DF39" s="82"/>
      <c r="DG39" s="82"/>
      <c r="DH39" s="82"/>
      <c r="DI39" s="82"/>
      <c r="DJ39" s="82"/>
      <c r="DK39" s="82"/>
      <c r="DL39" s="82"/>
    </row>
    <row r="40" spans="1:116" s="72" customFormat="1">
      <c r="A40" s="79" t="s">
        <v>1254</v>
      </c>
      <c r="B40" s="86">
        <v>33479456.970000029</v>
      </c>
      <c r="C40" s="86">
        <v>189934684.56</v>
      </c>
      <c r="D40" s="86">
        <v>-3154451.9200000004</v>
      </c>
      <c r="E40" s="86">
        <v>-12837981.129999999</v>
      </c>
      <c r="F40" s="86">
        <v>0</v>
      </c>
      <c r="G40" s="86">
        <v>0</v>
      </c>
      <c r="H40" s="86">
        <v>-140462794.53999999</v>
      </c>
      <c r="I40" s="86">
        <v>0</v>
      </c>
      <c r="J40" s="86">
        <v>0</v>
      </c>
      <c r="K40" s="86">
        <v>0</v>
      </c>
      <c r="L40" s="86">
        <v>14117435.76</v>
      </c>
      <c r="M40" s="86">
        <v>0</v>
      </c>
      <c r="N40" s="86">
        <v>176719048.81</v>
      </c>
      <c r="O40" s="86">
        <v>0</v>
      </c>
      <c r="P40" s="86">
        <v>0</v>
      </c>
      <c r="Q40" s="86">
        <v>0</v>
      </c>
      <c r="R40" s="86">
        <v>-901800.01</v>
      </c>
      <c r="S40" s="86">
        <v>0</v>
      </c>
      <c r="T40" s="86">
        <v>19343335.969999999</v>
      </c>
      <c r="U40" s="86">
        <v>0</v>
      </c>
      <c r="V40" s="86">
        <v>-5225900.21</v>
      </c>
      <c r="W40" s="86">
        <v>0</v>
      </c>
      <c r="X40" s="86">
        <v>0</v>
      </c>
      <c r="Y40" s="86">
        <v>0</v>
      </c>
      <c r="Z40" s="86">
        <v>0</v>
      </c>
      <c r="AA40" s="86">
        <v>0</v>
      </c>
      <c r="AB40" s="86">
        <v>0</v>
      </c>
      <c r="AC40" s="86">
        <v>0</v>
      </c>
      <c r="AD40" s="86">
        <v>0</v>
      </c>
      <c r="AE40" s="86">
        <v>0</v>
      </c>
      <c r="AF40" s="86">
        <v>0</v>
      </c>
      <c r="AG40" s="86">
        <v>0</v>
      </c>
      <c r="AH40" s="86">
        <v>13900.55</v>
      </c>
      <c r="AI40" s="86">
        <v>-36722.79</v>
      </c>
      <c r="AJ40" s="86">
        <v>174859757.40000001</v>
      </c>
      <c r="AK40" s="86">
        <v>1882113.65</v>
      </c>
      <c r="AL40" s="86">
        <v>0</v>
      </c>
      <c r="AM40" s="86">
        <v>0</v>
      </c>
      <c r="AN40" s="86">
        <v>0</v>
      </c>
      <c r="AO40" s="86">
        <v>0</v>
      </c>
      <c r="AP40" s="86">
        <v>-901800.01</v>
      </c>
      <c r="AQ40" s="86">
        <v>0</v>
      </c>
      <c r="AR40" s="86">
        <v>0</v>
      </c>
      <c r="AS40" s="86">
        <v>0</v>
      </c>
      <c r="AT40" s="86">
        <v>0</v>
      </c>
      <c r="AU40" s="86">
        <v>0</v>
      </c>
      <c r="AV40" s="86">
        <v>0</v>
      </c>
      <c r="AW40" s="86">
        <v>0</v>
      </c>
      <c r="AX40" s="86">
        <v>0</v>
      </c>
      <c r="AY40" s="86">
        <v>0</v>
      </c>
      <c r="AZ40" s="86">
        <v>0</v>
      </c>
      <c r="BA40" s="86">
        <v>0</v>
      </c>
      <c r="BB40" s="86">
        <v>0</v>
      </c>
      <c r="BC40" s="86">
        <v>0</v>
      </c>
      <c r="BD40" s="86">
        <v>0</v>
      </c>
      <c r="BE40" s="86">
        <v>0</v>
      </c>
      <c r="BF40" s="86">
        <v>0</v>
      </c>
      <c r="BG40" s="86">
        <v>0</v>
      </c>
      <c r="BH40" s="86">
        <v>0</v>
      </c>
      <c r="BI40" s="86">
        <v>0</v>
      </c>
      <c r="BJ40" s="86">
        <v>0</v>
      </c>
      <c r="BK40" s="86">
        <v>0</v>
      </c>
      <c r="BL40" s="86">
        <v>0</v>
      </c>
      <c r="BM40" s="86">
        <v>0</v>
      </c>
      <c r="BN40" s="86">
        <v>0</v>
      </c>
      <c r="BO40" s="86">
        <v>0</v>
      </c>
      <c r="BP40" s="86">
        <v>0</v>
      </c>
      <c r="BQ40" s="86">
        <v>0</v>
      </c>
      <c r="BR40" s="86">
        <v>0</v>
      </c>
      <c r="BS40" s="86">
        <v>0</v>
      </c>
      <c r="BT40" s="86">
        <v>0</v>
      </c>
      <c r="BU40" s="86">
        <v>0</v>
      </c>
      <c r="BV40" s="86">
        <v>0</v>
      </c>
      <c r="BW40" s="86">
        <v>0</v>
      </c>
      <c r="BX40" s="86">
        <v>0</v>
      </c>
      <c r="BY40" s="86">
        <v>0</v>
      </c>
      <c r="BZ40" s="86">
        <v>0</v>
      </c>
      <c r="CA40" s="86">
        <v>0</v>
      </c>
      <c r="CB40" s="86">
        <v>0</v>
      </c>
      <c r="CC40" s="86">
        <v>0</v>
      </c>
      <c r="CD40" s="86">
        <v>0</v>
      </c>
      <c r="CE40" s="86">
        <v>0</v>
      </c>
      <c r="CF40" s="86">
        <v>0</v>
      </c>
      <c r="CG40" s="86">
        <v>0</v>
      </c>
      <c r="CH40" s="86">
        <v>0</v>
      </c>
      <c r="CI40" s="86">
        <v>0</v>
      </c>
      <c r="CJ40" s="86">
        <v>0</v>
      </c>
      <c r="CK40" s="86">
        <v>0</v>
      </c>
      <c r="CL40" s="86">
        <v>0</v>
      </c>
      <c r="CM40" s="86">
        <v>0</v>
      </c>
      <c r="CN40" s="86">
        <v>0</v>
      </c>
      <c r="CO40" s="86">
        <v>0</v>
      </c>
      <c r="CP40" s="86">
        <v>0</v>
      </c>
      <c r="CQ40" s="86">
        <v>0</v>
      </c>
      <c r="CR40" s="86">
        <v>0</v>
      </c>
      <c r="CS40" s="86">
        <v>0</v>
      </c>
      <c r="CT40" s="86">
        <v>0</v>
      </c>
      <c r="CU40" s="86">
        <v>0</v>
      </c>
      <c r="CV40" s="86">
        <v>0</v>
      </c>
      <c r="CW40" s="86">
        <v>0</v>
      </c>
      <c r="CX40" s="86">
        <v>0</v>
      </c>
      <c r="CY40" s="86">
        <v>0</v>
      </c>
      <c r="CZ40" s="86">
        <v>0</v>
      </c>
      <c r="DA40" s="86">
        <v>0</v>
      </c>
      <c r="DB40" s="86">
        <v>0</v>
      </c>
      <c r="DC40" s="86">
        <v>0</v>
      </c>
      <c r="DD40" s="86">
        <v>0</v>
      </c>
      <c r="DE40" s="86">
        <v>0</v>
      </c>
      <c r="DF40" s="86">
        <v>0</v>
      </c>
      <c r="DG40" s="86">
        <v>0</v>
      </c>
      <c r="DH40" s="86">
        <v>0</v>
      </c>
      <c r="DI40" s="86">
        <v>0</v>
      </c>
      <c r="DJ40" s="86">
        <v>0</v>
      </c>
      <c r="DK40" s="86">
        <v>0</v>
      </c>
      <c r="DL40" s="86">
        <v>0</v>
      </c>
    </row>
    <row r="41" spans="1:116" s="72" customFormat="1">
      <c r="A41" s="78" t="s">
        <v>1255</v>
      </c>
      <c r="B41" s="80">
        <v>-89291.09</v>
      </c>
      <c r="C41" s="80"/>
      <c r="D41" s="80"/>
      <c r="E41" s="80">
        <v>-89291.09</v>
      </c>
      <c r="F41" s="80"/>
      <c r="G41" s="80"/>
      <c r="H41" s="80"/>
      <c r="I41" s="80"/>
      <c r="J41" s="80"/>
      <c r="K41" s="80"/>
      <c r="L41" s="80"/>
      <c r="M41" s="80"/>
      <c r="N41" s="80"/>
      <c r="O41" s="80"/>
      <c r="P41" s="80"/>
      <c r="Q41" s="80"/>
      <c r="R41" s="80"/>
      <c r="S41" s="80"/>
      <c r="T41" s="80"/>
      <c r="U41" s="80"/>
      <c r="V41" s="80"/>
      <c r="W41" s="80"/>
      <c r="X41" s="80"/>
      <c r="Y41" s="80"/>
      <c r="Z41" s="80"/>
      <c r="AA41" s="80"/>
      <c r="AB41" s="80"/>
      <c r="AC41" s="80"/>
      <c r="AD41" s="80"/>
      <c r="AE41" s="80"/>
      <c r="AF41" s="80"/>
      <c r="AG41" s="80"/>
      <c r="AH41" s="80"/>
      <c r="AI41" s="80"/>
      <c r="AJ41" s="80"/>
      <c r="AK41" s="80"/>
      <c r="AL41" s="80"/>
      <c r="AM41" s="80"/>
      <c r="AN41" s="80"/>
      <c r="AO41" s="80"/>
      <c r="AP41" s="80"/>
      <c r="AQ41" s="80"/>
      <c r="AR41" s="80"/>
      <c r="AS41" s="80"/>
      <c r="AT41" s="80"/>
      <c r="AU41" s="80"/>
      <c r="AV41" s="80"/>
      <c r="AW41" s="80"/>
      <c r="AX41" s="80"/>
      <c r="AY41" s="80"/>
      <c r="AZ41" s="80"/>
      <c r="BA41" s="80"/>
      <c r="BB41" s="80"/>
      <c r="BC41" s="80"/>
      <c r="BD41" s="80"/>
      <c r="BE41" s="80"/>
      <c r="BF41" s="80"/>
      <c r="BG41" s="80"/>
      <c r="BH41" s="80"/>
      <c r="BI41" s="80"/>
      <c r="BJ41" s="80"/>
      <c r="BK41" s="80"/>
      <c r="BL41" s="80"/>
      <c r="BM41" s="80"/>
      <c r="BN41" s="80"/>
      <c r="BO41" s="80"/>
      <c r="BP41" s="80"/>
      <c r="BQ41" s="80"/>
      <c r="BR41" s="80"/>
      <c r="BS41" s="80"/>
      <c r="BT41" s="80"/>
      <c r="BU41" s="80"/>
      <c r="BV41" s="80"/>
      <c r="BW41" s="80"/>
      <c r="BX41" s="80"/>
      <c r="BY41" s="80"/>
      <c r="BZ41" s="80"/>
      <c r="CA41" s="80"/>
      <c r="CB41" s="80"/>
      <c r="CC41" s="80"/>
      <c r="CD41" s="80"/>
      <c r="CE41" s="80"/>
      <c r="CF41" s="80"/>
      <c r="CG41" s="80"/>
      <c r="CH41" s="80"/>
      <c r="CI41" s="80"/>
      <c r="CJ41" s="80"/>
      <c r="CK41" s="80"/>
      <c r="CL41" s="80"/>
      <c r="CM41" s="80"/>
      <c r="CN41" s="80"/>
      <c r="CO41" s="80"/>
      <c r="CP41" s="80"/>
      <c r="CQ41" s="80"/>
      <c r="CR41" s="80"/>
      <c r="CS41" s="80"/>
      <c r="CT41" s="80"/>
      <c r="CU41" s="80"/>
      <c r="CV41" s="80"/>
      <c r="CW41" s="80"/>
      <c r="CX41" s="80"/>
      <c r="CY41" s="80"/>
      <c r="CZ41" s="80"/>
      <c r="DA41" s="80"/>
      <c r="DB41" s="80"/>
      <c r="DC41" s="80"/>
      <c r="DD41" s="80"/>
      <c r="DE41" s="80"/>
      <c r="DF41" s="80"/>
      <c r="DG41" s="80"/>
      <c r="DH41" s="80"/>
      <c r="DI41" s="80"/>
      <c r="DJ41" s="80"/>
      <c r="DK41" s="80"/>
      <c r="DL41" s="80"/>
    </row>
    <row r="42" spans="1:116" s="72" customFormat="1">
      <c r="A42" s="78" t="s">
        <v>1256</v>
      </c>
      <c r="B42" s="80">
        <v>33568748.060000032</v>
      </c>
      <c r="C42" s="80">
        <v>189934684.56</v>
      </c>
      <c r="D42" s="80">
        <v>-3154451.9200000004</v>
      </c>
      <c r="E42" s="80">
        <v>-12748690.039999999</v>
      </c>
      <c r="F42" s="80">
        <v>0</v>
      </c>
      <c r="G42" s="80">
        <v>0</v>
      </c>
      <c r="H42" s="83">
        <v>-140462794.53999999</v>
      </c>
      <c r="I42" s="80">
        <v>0</v>
      </c>
      <c r="J42" s="80">
        <v>0</v>
      </c>
      <c r="K42" s="80">
        <v>0</v>
      </c>
      <c r="L42" s="80">
        <v>14117435.76</v>
      </c>
      <c r="M42" s="80">
        <v>0</v>
      </c>
      <c r="N42" s="80">
        <v>176719048.81</v>
      </c>
      <c r="O42" s="80">
        <v>0</v>
      </c>
      <c r="P42" s="80">
        <v>0</v>
      </c>
      <c r="Q42" s="80">
        <v>0</v>
      </c>
      <c r="R42" s="80">
        <v>-901800.01</v>
      </c>
      <c r="S42" s="80">
        <v>0</v>
      </c>
      <c r="T42" s="80">
        <v>19343335.969999999</v>
      </c>
      <c r="U42" s="80">
        <v>0</v>
      </c>
      <c r="V42" s="80">
        <v>-5225900.21</v>
      </c>
      <c r="W42" s="80">
        <v>0</v>
      </c>
      <c r="X42" s="80">
        <v>0</v>
      </c>
      <c r="Y42" s="80">
        <v>0</v>
      </c>
      <c r="Z42" s="80">
        <v>0</v>
      </c>
      <c r="AA42" s="80">
        <v>0</v>
      </c>
      <c r="AB42" s="80">
        <v>0</v>
      </c>
      <c r="AC42" s="80">
        <v>0</v>
      </c>
      <c r="AD42" s="80">
        <v>0</v>
      </c>
      <c r="AE42" s="80">
        <v>0</v>
      </c>
      <c r="AF42" s="80">
        <v>0</v>
      </c>
      <c r="AG42" s="80">
        <v>0</v>
      </c>
      <c r="AH42" s="80">
        <v>13900.55</v>
      </c>
      <c r="AI42" s="80">
        <v>-36722.79</v>
      </c>
      <c r="AJ42" s="80">
        <v>174859757.40000001</v>
      </c>
      <c r="AK42" s="80">
        <v>1882113.65</v>
      </c>
      <c r="AL42" s="80">
        <v>0</v>
      </c>
      <c r="AM42" s="80">
        <v>0</v>
      </c>
      <c r="AN42" s="80">
        <v>0</v>
      </c>
      <c r="AO42" s="80">
        <v>0</v>
      </c>
      <c r="AP42" s="80">
        <v>-901800.01</v>
      </c>
      <c r="AQ42" s="80">
        <v>0</v>
      </c>
      <c r="AR42" s="80">
        <v>0</v>
      </c>
      <c r="AS42" s="80">
        <v>0</v>
      </c>
      <c r="AT42" s="80">
        <v>0</v>
      </c>
      <c r="AU42" s="80">
        <v>0</v>
      </c>
      <c r="AV42" s="80">
        <v>0</v>
      </c>
      <c r="AW42" s="80">
        <v>0</v>
      </c>
      <c r="AX42" s="80">
        <v>0</v>
      </c>
      <c r="AY42" s="80">
        <v>0</v>
      </c>
      <c r="AZ42" s="80">
        <v>0</v>
      </c>
      <c r="BA42" s="80">
        <v>0</v>
      </c>
      <c r="BB42" s="80">
        <v>0</v>
      </c>
      <c r="BC42" s="80">
        <v>0</v>
      </c>
      <c r="BD42" s="80">
        <v>0</v>
      </c>
      <c r="BE42" s="80">
        <v>0</v>
      </c>
      <c r="BF42" s="80">
        <v>0</v>
      </c>
      <c r="BG42" s="80">
        <v>0</v>
      </c>
      <c r="BH42" s="80">
        <v>0</v>
      </c>
      <c r="BI42" s="80">
        <v>0</v>
      </c>
      <c r="BJ42" s="80">
        <v>0</v>
      </c>
      <c r="BK42" s="80">
        <v>0</v>
      </c>
      <c r="BL42" s="80">
        <v>0</v>
      </c>
      <c r="BM42" s="80">
        <v>0</v>
      </c>
      <c r="BN42" s="80">
        <v>0</v>
      </c>
      <c r="BO42" s="80">
        <v>0</v>
      </c>
      <c r="BP42" s="80">
        <v>0</v>
      </c>
      <c r="BQ42" s="80">
        <v>0</v>
      </c>
      <c r="BR42" s="80">
        <v>0</v>
      </c>
      <c r="BS42" s="80">
        <v>0</v>
      </c>
      <c r="BT42" s="80">
        <v>0</v>
      </c>
      <c r="BU42" s="80">
        <v>0</v>
      </c>
      <c r="BV42" s="80">
        <v>0</v>
      </c>
      <c r="BW42" s="80">
        <v>0</v>
      </c>
      <c r="BX42" s="80">
        <v>0</v>
      </c>
      <c r="BY42" s="80">
        <v>0</v>
      </c>
      <c r="BZ42" s="80">
        <v>0</v>
      </c>
      <c r="CA42" s="80">
        <v>0</v>
      </c>
      <c r="CB42" s="80">
        <v>0</v>
      </c>
      <c r="CC42" s="80">
        <v>0</v>
      </c>
      <c r="CD42" s="80">
        <v>0</v>
      </c>
      <c r="CE42" s="80">
        <v>0</v>
      </c>
      <c r="CF42" s="80">
        <v>0</v>
      </c>
      <c r="CG42" s="80">
        <v>0</v>
      </c>
      <c r="CH42" s="80">
        <v>0</v>
      </c>
      <c r="CI42" s="80">
        <v>0</v>
      </c>
      <c r="CJ42" s="80">
        <v>0</v>
      </c>
      <c r="CK42" s="80">
        <v>0</v>
      </c>
      <c r="CL42" s="80">
        <v>0</v>
      </c>
      <c r="CM42" s="80">
        <v>0</v>
      </c>
      <c r="CN42" s="80">
        <v>0</v>
      </c>
      <c r="CO42" s="80">
        <v>0</v>
      </c>
      <c r="CP42" s="80">
        <v>0</v>
      </c>
      <c r="CQ42" s="80">
        <v>0</v>
      </c>
      <c r="CR42" s="80">
        <v>0</v>
      </c>
      <c r="CS42" s="80">
        <v>0</v>
      </c>
      <c r="CT42" s="80">
        <v>0</v>
      </c>
      <c r="CU42" s="80">
        <v>0</v>
      </c>
      <c r="CV42" s="80">
        <v>0</v>
      </c>
      <c r="CW42" s="80">
        <v>0</v>
      </c>
      <c r="CX42" s="80">
        <v>0</v>
      </c>
      <c r="CY42" s="80">
        <v>0</v>
      </c>
      <c r="CZ42" s="80">
        <v>0</v>
      </c>
      <c r="DA42" s="80">
        <v>0</v>
      </c>
      <c r="DB42" s="80">
        <v>0</v>
      </c>
      <c r="DC42" s="80">
        <v>0</v>
      </c>
      <c r="DD42" s="80">
        <v>0</v>
      </c>
      <c r="DE42" s="80">
        <v>0</v>
      </c>
      <c r="DF42" s="80">
        <v>0</v>
      </c>
      <c r="DG42" s="80">
        <v>0</v>
      </c>
      <c r="DH42" s="80">
        <v>0</v>
      </c>
      <c r="DI42" s="80">
        <v>0</v>
      </c>
      <c r="DJ42" s="80">
        <v>0</v>
      </c>
      <c r="DK42" s="80">
        <v>0</v>
      </c>
      <c r="DL42" s="80">
        <v>0</v>
      </c>
    </row>
    <row r="43" spans="1:116" s="72" customFormat="1">
      <c r="A43" s="78" t="s">
        <v>1257</v>
      </c>
      <c r="B43" s="80">
        <v>0</v>
      </c>
      <c r="C43" s="80"/>
      <c r="D43" s="80"/>
      <c r="E43" s="80"/>
      <c r="F43" s="80"/>
      <c r="G43" s="80"/>
      <c r="H43" s="80"/>
      <c r="I43" s="80"/>
      <c r="J43" s="80"/>
      <c r="K43" s="80"/>
      <c r="L43" s="80"/>
      <c r="M43" s="80"/>
      <c r="N43" s="80"/>
      <c r="O43" s="80"/>
      <c r="P43" s="80"/>
      <c r="Q43" s="80"/>
      <c r="R43" s="80"/>
      <c r="S43" s="80"/>
      <c r="T43" s="80"/>
      <c r="U43" s="80"/>
      <c r="V43" s="80"/>
      <c r="W43" s="80"/>
      <c r="X43" s="80"/>
      <c r="Y43" s="80"/>
      <c r="Z43" s="80"/>
      <c r="AA43" s="80"/>
      <c r="AB43" s="80"/>
      <c r="AC43" s="80"/>
      <c r="AD43" s="80"/>
      <c r="AE43" s="80"/>
      <c r="AF43" s="80"/>
      <c r="AG43" s="80"/>
      <c r="AH43" s="80"/>
      <c r="AI43" s="80"/>
      <c r="AJ43" s="80"/>
      <c r="AK43" s="80"/>
      <c r="AL43" s="80"/>
      <c r="AM43" s="80"/>
      <c r="AN43" s="80"/>
      <c r="AO43" s="80"/>
      <c r="AP43" s="80"/>
      <c r="AQ43" s="80"/>
      <c r="AR43" s="80"/>
      <c r="AS43" s="80"/>
      <c r="AT43" s="80"/>
      <c r="AU43" s="80"/>
      <c r="AV43" s="80"/>
      <c r="AW43" s="80"/>
      <c r="AX43" s="80"/>
      <c r="AY43" s="80"/>
      <c r="AZ43" s="80"/>
      <c r="BA43" s="80"/>
      <c r="BB43" s="80"/>
      <c r="BC43" s="80"/>
      <c r="BD43" s="80"/>
      <c r="BE43" s="80"/>
      <c r="BF43" s="80"/>
      <c r="BG43" s="80"/>
      <c r="BH43" s="80"/>
      <c r="BI43" s="80"/>
      <c r="BJ43" s="80"/>
      <c r="BK43" s="80"/>
      <c r="BL43" s="80"/>
      <c r="BM43" s="80"/>
      <c r="BN43" s="80"/>
      <c r="BO43" s="80"/>
      <c r="BP43" s="80"/>
      <c r="BQ43" s="80"/>
      <c r="BR43" s="80"/>
      <c r="BS43" s="80"/>
      <c r="BT43" s="80"/>
      <c r="BU43" s="80"/>
      <c r="BV43" s="80"/>
      <c r="BW43" s="80"/>
      <c r="BX43" s="80"/>
      <c r="BY43" s="80"/>
      <c r="BZ43" s="80"/>
      <c r="CA43" s="80"/>
      <c r="CB43" s="80"/>
      <c r="CC43" s="80"/>
      <c r="CD43" s="80"/>
      <c r="CE43" s="80"/>
      <c r="CF43" s="80"/>
      <c r="CG43" s="80"/>
      <c r="CH43" s="80"/>
      <c r="CI43" s="80"/>
      <c r="CJ43" s="80"/>
      <c r="CK43" s="80"/>
      <c r="CL43" s="80"/>
      <c r="CM43" s="80"/>
      <c r="CN43" s="80"/>
      <c r="CO43" s="80"/>
      <c r="CP43" s="80"/>
      <c r="CQ43" s="80"/>
      <c r="CR43" s="80"/>
      <c r="CS43" s="80"/>
      <c r="CT43" s="80"/>
      <c r="CU43" s="80"/>
      <c r="CV43" s="80"/>
      <c r="CW43" s="80"/>
      <c r="CX43" s="80"/>
      <c r="CY43" s="80"/>
      <c r="CZ43" s="80"/>
      <c r="DA43" s="80"/>
      <c r="DB43" s="80"/>
      <c r="DC43" s="80"/>
      <c r="DD43" s="80"/>
      <c r="DE43" s="80"/>
      <c r="DF43" s="80"/>
      <c r="DG43" s="80"/>
      <c r="DH43" s="80"/>
      <c r="DI43" s="80"/>
      <c r="DJ43" s="80"/>
      <c r="DK43" s="80"/>
      <c r="DL43" s="80"/>
    </row>
    <row r="44" spans="1:116" s="72" customFormat="1">
      <c r="A44" s="78" t="s">
        <v>1258</v>
      </c>
      <c r="B44" s="80">
        <v>0</v>
      </c>
      <c r="C44" s="80"/>
      <c r="D44" s="80"/>
      <c r="E44" s="80"/>
      <c r="F44" s="80"/>
      <c r="G44" s="80"/>
      <c r="H44" s="80"/>
      <c r="I44" s="80"/>
      <c r="J44" s="80"/>
      <c r="K44" s="80"/>
      <c r="L44" s="80"/>
      <c r="M44" s="80"/>
      <c r="N44" s="80"/>
      <c r="O44" s="80"/>
      <c r="P44" s="80"/>
      <c r="Q44" s="80"/>
      <c r="R44" s="80"/>
      <c r="S44" s="80"/>
      <c r="T44" s="80"/>
      <c r="U44" s="80"/>
      <c r="V44" s="80"/>
      <c r="W44" s="80"/>
      <c r="X44" s="80"/>
      <c r="Y44" s="80"/>
      <c r="Z44" s="80"/>
      <c r="AA44" s="80"/>
      <c r="AB44" s="80"/>
      <c r="AC44" s="80"/>
      <c r="AD44" s="80"/>
      <c r="AE44" s="80"/>
      <c r="AF44" s="80"/>
      <c r="AG44" s="80"/>
      <c r="AH44" s="80"/>
      <c r="AI44" s="80"/>
      <c r="AJ44" s="80"/>
      <c r="AK44" s="80"/>
      <c r="AL44" s="80"/>
      <c r="AM44" s="80"/>
      <c r="AN44" s="80"/>
      <c r="AO44" s="80"/>
      <c r="AP44" s="80"/>
      <c r="AQ44" s="80"/>
      <c r="AR44" s="80"/>
      <c r="AS44" s="80"/>
      <c r="AT44" s="80"/>
      <c r="AU44" s="80"/>
      <c r="AV44" s="80"/>
      <c r="AW44" s="80"/>
      <c r="AX44" s="80"/>
      <c r="AY44" s="80"/>
      <c r="AZ44" s="80"/>
      <c r="BA44" s="80"/>
      <c r="BB44" s="80"/>
      <c r="BC44" s="80"/>
      <c r="BD44" s="80"/>
      <c r="BE44" s="80"/>
      <c r="BF44" s="80"/>
      <c r="BG44" s="80"/>
      <c r="BH44" s="80"/>
      <c r="BI44" s="80"/>
      <c r="BJ44" s="80"/>
      <c r="BK44" s="80"/>
      <c r="BL44" s="80"/>
      <c r="BM44" s="80"/>
      <c r="BN44" s="80"/>
      <c r="BO44" s="80"/>
      <c r="BP44" s="80"/>
      <c r="BQ44" s="80"/>
      <c r="BR44" s="80"/>
      <c r="BS44" s="80"/>
      <c r="BT44" s="80"/>
      <c r="BU44" s="80"/>
      <c r="BV44" s="80"/>
      <c r="BW44" s="80"/>
      <c r="BX44" s="80"/>
      <c r="BY44" s="80"/>
      <c r="BZ44" s="80"/>
      <c r="CA44" s="80"/>
      <c r="CB44" s="80"/>
      <c r="CC44" s="80"/>
      <c r="CD44" s="80"/>
      <c r="CE44" s="80"/>
      <c r="CF44" s="80"/>
      <c r="CG44" s="80"/>
      <c r="CH44" s="80"/>
      <c r="CI44" s="80"/>
      <c r="CJ44" s="80"/>
      <c r="CK44" s="80"/>
      <c r="CL44" s="80"/>
      <c r="CM44" s="80"/>
      <c r="CN44" s="80"/>
      <c r="CO44" s="80"/>
      <c r="CP44" s="80"/>
      <c r="CQ44" s="80"/>
      <c r="CR44" s="80"/>
      <c r="CS44" s="80"/>
      <c r="CT44" s="80"/>
      <c r="CU44" s="80"/>
      <c r="CV44" s="80"/>
      <c r="CW44" s="80"/>
      <c r="CX44" s="80"/>
      <c r="CY44" s="80"/>
      <c r="CZ44" s="80"/>
      <c r="DA44" s="80"/>
      <c r="DB44" s="80"/>
      <c r="DC44" s="80"/>
      <c r="DD44" s="80"/>
      <c r="DE44" s="80"/>
      <c r="DF44" s="80"/>
      <c r="DG44" s="80"/>
      <c r="DH44" s="80"/>
      <c r="DI44" s="80"/>
      <c r="DJ44" s="80"/>
      <c r="DK44" s="80"/>
      <c r="DL44" s="80"/>
    </row>
    <row r="45" spans="1:116" s="72" customFormat="1">
      <c r="A45" s="78" t="s">
        <v>1259</v>
      </c>
      <c r="B45" s="80">
        <v>0</v>
      </c>
      <c r="C45" s="80"/>
      <c r="D45" s="80"/>
      <c r="E45" s="80"/>
      <c r="F45" s="80"/>
      <c r="G45" s="80"/>
      <c r="H45" s="80"/>
      <c r="I45" s="80"/>
      <c r="J45" s="80"/>
      <c r="K45" s="80"/>
      <c r="L45" s="80"/>
      <c r="M45" s="80"/>
      <c r="N45" s="80"/>
      <c r="O45" s="80"/>
      <c r="P45" s="80"/>
      <c r="Q45" s="80"/>
      <c r="R45" s="80"/>
      <c r="S45" s="80"/>
      <c r="T45" s="80"/>
      <c r="U45" s="80"/>
      <c r="V45" s="80"/>
      <c r="W45" s="80"/>
      <c r="X45" s="80"/>
      <c r="Y45" s="80"/>
      <c r="Z45" s="80"/>
      <c r="AA45" s="80"/>
      <c r="AB45" s="80"/>
      <c r="AC45" s="80"/>
      <c r="AD45" s="80"/>
      <c r="AE45" s="80"/>
      <c r="AF45" s="80"/>
      <c r="AG45" s="80"/>
      <c r="AH45" s="80"/>
      <c r="AI45" s="80"/>
      <c r="AJ45" s="80"/>
      <c r="AK45" s="80"/>
      <c r="AL45" s="80"/>
      <c r="AM45" s="80"/>
      <c r="AN45" s="80"/>
      <c r="AO45" s="80"/>
      <c r="AP45" s="80"/>
      <c r="AQ45" s="80"/>
      <c r="AR45" s="80"/>
      <c r="AS45" s="80"/>
      <c r="AT45" s="80"/>
      <c r="AU45" s="80"/>
      <c r="AV45" s="80"/>
      <c r="AW45" s="80"/>
      <c r="AX45" s="80"/>
      <c r="AY45" s="80"/>
      <c r="AZ45" s="80"/>
      <c r="BA45" s="80"/>
      <c r="BB45" s="80"/>
      <c r="BC45" s="80"/>
      <c r="BD45" s="80"/>
      <c r="BE45" s="80"/>
      <c r="BF45" s="80"/>
      <c r="BG45" s="80"/>
      <c r="BH45" s="80"/>
      <c r="BI45" s="80"/>
      <c r="BJ45" s="80"/>
      <c r="BK45" s="80"/>
      <c r="BL45" s="80"/>
      <c r="BM45" s="80"/>
      <c r="BN45" s="80"/>
      <c r="BO45" s="80"/>
      <c r="BP45" s="80"/>
      <c r="BQ45" s="80"/>
      <c r="BR45" s="80"/>
      <c r="BS45" s="80"/>
      <c r="BT45" s="80"/>
      <c r="BU45" s="80"/>
      <c r="BV45" s="80"/>
      <c r="BW45" s="80"/>
      <c r="BX45" s="80"/>
      <c r="BY45" s="80"/>
      <c r="BZ45" s="80"/>
      <c r="CA45" s="80"/>
      <c r="CB45" s="80"/>
      <c r="CC45" s="80"/>
      <c r="CD45" s="80"/>
      <c r="CE45" s="80"/>
      <c r="CF45" s="80"/>
      <c r="CG45" s="80"/>
      <c r="CH45" s="80"/>
      <c r="CI45" s="80"/>
      <c r="CJ45" s="80"/>
      <c r="CK45" s="80"/>
      <c r="CL45" s="80"/>
      <c r="CM45" s="80"/>
      <c r="CN45" s="80"/>
      <c r="CO45" s="80"/>
      <c r="CP45" s="80"/>
      <c r="CQ45" s="80"/>
      <c r="CR45" s="80"/>
      <c r="CS45" s="80"/>
      <c r="CT45" s="80"/>
      <c r="CU45" s="80"/>
      <c r="CV45" s="80"/>
      <c r="CW45" s="80"/>
      <c r="CX45" s="80"/>
      <c r="CY45" s="80"/>
      <c r="CZ45" s="80"/>
      <c r="DA45" s="80"/>
      <c r="DB45" s="80"/>
      <c r="DC45" s="80"/>
      <c r="DD45" s="80"/>
      <c r="DE45" s="80"/>
      <c r="DF45" s="80"/>
      <c r="DG45" s="80"/>
      <c r="DH45" s="80"/>
      <c r="DI45" s="80"/>
      <c r="DJ45" s="80"/>
      <c r="DK45" s="80"/>
      <c r="DL45" s="80"/>
    </row>
    <row r="46" spans="1:116" s="72" customFormat="1">
      <c r="A46" s="78" t="s">
        <v>1260</v>
      </c>
      <c r="B46" s="80">
        <v>0</v>
      </c>
      <c r="C46" s="80"/>
      <c r="D46" s="80"/>
      <c r="E46" s="80"/>
      <c r="F46" s="80"/>
      <c r="G46" s="80"/>
      <c r="H46" s="80"/>
      <c r="I46" s="80"/>
      <c r="J46" s="80"/>
      <c r="K46" s="80"/>
      <c r="L46" s="80"/>
      <c r="M46" s="80"/>
      <c r="N46" s="80"/>
      <c r="O46" s="80"/>
      <c r="P46" s="80"/>
      <c r="Q46" s="80"/>
      <c r="R46" s="80"/>
      <c r="S46" s="80"/>
      <c r="T46" s="80"/>
      <c r="U46" s="80"/>
      <c r="V46" s="80"/>
      <c r="W46" s="80"/>
      <c r="X46" s="80"/>
      <c r="Y46" s="80"/>
      <c r="Z46" s="80"/>
      <c r="AA46" s="80"/>
      <c r="AB46" s="80"/>
      <c r="AC46" s="80"/>
      <c r="AD46" s="80"/>
      <c r="AE46" s="80"/>
      <c r="AF46" s="80"/>
      <c r="AG46" s="80"/>
      <c r="AH46" s="80"/>
      <c r="AI46" s="80"/>
      <c r="AJ46" s="80"/>
      <c r="AK46" s="80"/>
      <c r="AL46" s="80"/>
      <c r="AM46" s="80"/>
      <c r="AN46" s="80"/>
      <c r="AO46" s="80"/>
      <c r="AP46" s="80"/>
      <c r="AQ46" s="80"/>
      <c r="AR46" s="80"/>
      <c r="AS46" s="80"/>
      <c r="AT46" s="80"/>
      <c r="AU46" s="80"/>
      <c r="AV46" s="80"/>
      <c r="AW46" s="80"/>
      <c r="AX46" s="80"/>
      <c r="AY46" s="80"/>
      <c r="AZ46" s="80"/>
      <c r="BA46" s="80"/>
      <c r="BB46" s="80"/>
      <c r="BC46" s="80"/>
      <c r="BD46" s="80"/>
      <c r="BE46" s="80"/>
      <c r="BF46" s="80"/>
      <c r="BG46" s="80"/>
      <c r="BH46" s="80"/>
      <c r="BI46" s="80"/>
      <c r="BJ46" s="80"/>
      <c r="BK46" s="80"/>
      <c r="BL46" s="80"/>
      <c r="BM46" s="80"/>
      <c r="BN46" s="80"/>
      <c r="BO46" s="80"/>
      <c r="BP46" s="80"/>
      <c r="BQ46" s="80"/>
      <c r="BR46" s="80"/>
      <c r="BS46" s="80"/>
      <c r="BT46" s="80"/>
      <c r="BU46" s="80"/>
      <c r="BV46" s="80"/>
      <c r="BW46" s="80"/>
      <c r="BX46" s="80"/>
      <c r="BY46" s="80"/>
      <c r="BZ46" s="80"/>
      <c r="CA46" s="80"/>
      <c r="CB46" s="80"/>
      <c r="CC46" s="80"/>
      <c r="CD46" s="80"/>
      <c r="CE46" s="80"/>
      <c r="CF46" s="80"/>
      <c r="CG46" s="80"/>
      <c r="CH46" s="80"/>
      <c r="CI46" s="80"/>
      <c r="CJ46" s="80"/>
      <c r="CK46" s="80"/>
      <c r="CL46" s="80"/>
      <c r="CM46" s="80"/>
      <c r="CN46" s="80"/>
      <c r="CO46" s="80"/>
      <c r="CP46" s="80"/>
      <c r="CQ46" s="80"/>
      <c r="CR46" s="80"/>
      <c r="CS46" s="80"/>
      <c r="CT46" s="80"/>
      <c r="CU46" s="80"/>
      <c r="CV46" s="80"/>
      <c r="CW46" s="80"/>
      <c r="CX46" s="80"/>
      <c r="CY46" s="80"/>
      <c r="CZ46" s="80"/>
      <c r="DA46" s="80"/>
      <c r="DB46" s="80"/>
      <c r="DC46" s="80"/>
      <c r="DD46" s="80"/>
      <c r="DE46" s="80"/>
      <c r="DF46" s="80"/>
      <c r="DG46" s="80"/>
      <c r="DH46" s="80"/>
      <c r="DI46" s="80"/>
      <c r="DJ46" s="80"/>
      <c r="DK46" s="80"/>
      <c r="DL46" s="80"/>
    </row>
    <row r="47" spans="1:116" s="72" customFormat="1">
      <c r="A47" s="78" t="s">
        <v>1261</v>
      </c>
      <c r="B47" s="80">
        <v>0</v>
      </c>
      <c r="C47" s="80"/>
      <c r="D47" s="80"/>
      <c r="E47" s="80"/>
      <c r="F47" s="80"/>
      <c r="G47" s="80">
        <v>0</v>
      </c>
      <c r="H47" s="80">
        <v>0</v>
      </c>
      <c r="I47" s="80"/>
      <c r="J47" s="80"/>
      <c r="K47" s="80"/>
      <c r="L47" s="80"/>
      <c r="M47" s="80"/>
      <c r="N47" s="80"/>
      <c r="O47" s="80"/>
      <c r="P47" s="80"/>
      <c r="Q47" s="80"/>
      <c r="R47" s="80"/>
      <c r="S47" s="80"/>
      <c r="T47" s="80"/>
      <c r="U47" s="80"/>
      <c r="V47" s="80"/>
      <c r="W47" s="80"/>
      <c r="X47" s="80"/>
      <c r="Y47" s="80"/>
      <c r="Z47" s="80"/>
      <c r="AA47" s="80"/>
      <c r="AB47" s="80"/>
      <c r="AC47" s="80"/>
      <c r="AD47" s="80"/>
      <c r="AE47" s="80"/>
      <c r="AF47" s="80"/>
      <c r="AG47" s="80"/>
      <c r="AH47" s="80"/>
      <c r="AI47" s="80"/>
      <c r="AJ47" s="80"/>
      <c r="AK47" s="80"/>
      <c r="AL47" s="80"/>
      <c r="AM47" s="80"/>
      <c r="AN47" s="80"/>
      <c r="AO47" s="80"/>
      <c r="AP47" s="80"/>
      <c r="AQ47" s="80"/>
      <c r="AR47" s="80"/>
      <c r="AS47" s="80"/>
      <c r="AT47" s="80"/>
      <c r="AU47" s="80"/>
      <c r="AV47" s="80"/>
      <c r="AW47" s="80"/>
      <c r="AX47" s="80"/>
      <c r="AY47" s="80"/>
      <c r="AZ47" s="80"/>
      <c r="BA47" s="80"/>
      <c r="BB47" s="80"/>
      <c r="BC47" s="80"/>
      <c r="BD47" s="80"/>
      <c r="BE47" s="80"/>
      <c r="BF47" s="80"/>
      <c r="BG47" s="80"/>
      <c r="BH47" s="80"/>
      <c r="BI47" s="80"/>
      <c r="BJ47" s="80"/>
      <c r="BK47" s="80"/>
      <c r="BL47" s="80"/>
      <c r="BM47" s="80"/>
      <c r="BN47" s="80"/>
      <c r="BO47" s="80"/>
      <c r="BP47" s="80"/>
      <c r="BQ47" s="80"/>
      <c r="BR47" s="80"/>
      <c r="BS47" s="80"/>
      <c r="BT47" s="80"/>
      <c r="BU47" s="80"/>
      <c r="BV47" s="80"/>
      <c r="BW47" s="80"/>
      <c r="BX47" s="80"/>
      <c r="BY47" s="80"/>
      <c r="BZ47" s="80"/>
      <c r="CA47" s="80"/>
      <c r="CB47" s="80"/>
      <c r="CC47" s="80"/>
      <c r="CD47" s="80"/>
      <c r="CE47" s="80"/>
      <c r="CF47" s="80"/>
      <c r="CG47" s="80"/>
      <c r="CH47" s="80"/>
      <c r="CI47" s="80"/>
      <c r="CJ47" s="80"/>
      <c r="CK47" s="80"/>
      <c r="CL47" s="80"/>
      <c r="CM47" s="80"/>
      <c r="CN47" s="80"/>
      <c r="CO47" s="80"/>
      <c r="CP47" s="80"/>
      <c r="CQ47" s="80"/>
      <c r="CR47" s="80"/>
      <c r="CS47" s="80"/>
      <c r="CT47" s="80"/>
      <c r="CU47" s="80"/>
      <c r="CV47" s="80"/>
      <c r="CW47" s="80"/>
      <c r="CX47" s="80"/>
      <c r="CY47" s="80"/>
      <c r="CZ47" s="80"/>
      <c r="DA47" s="80"/>
      <c r="DB47" s="80"/>
      <c r="DC47" s="80"/>
      <c r="DD47" s="80"/>
      <c r="DE47" s="80"/>
      <c r="DF47" s="80"/>
      <c r="DG47" s="80"/>
      <c r="DH47" s="80"/>
      <c r="DI47" s="80"/>
      <c r="DJ47" s="80"/>
      <c r="DK47" s="80"/>
      <c r="DL47" s="80"/>
    </row>
    <row r="48" spans="1:116" s="72" customFormat="1">
      <c r="A48" s="78" t="s">
        <v>55</v>
      </c>
      <c r="B48" s="86">
        <v>-136276402.92000017</v>
      </c>
      <c r="C48" s="86">
        <v>-118544561.65000015</v>
      </c>
      <c r="D48" s="86">
        <v>-8144583.5700000022</v>
      </c>
      <c r="E48" s="86">
        <v>-6714581.7399999984</v>
      </c>
      <c r="F48" s="86">
        <v>2756036.399999998</v>
      </c>
      <c r="G48" s="86">
        <v>-117794449.13</v>
      </c>
      <c r="H48" s="86">
        <v>112165736.77000001</v>
      </c>
      <c r="I48" s="86">
        <v>-194816240.53999999</v>
      </c>
      <c r="J48" s="86">
        <v>1779830.46</v>
      </c>
      <c r="K48" s="86">
        <v>0</v>
      </c>
      <c r="L48" s="86">
        <v>-43785156.480000004</v>
      </c>
      <c r="M48" s="86">
        <v>-2113886.12</v>
      </c>
      <c r="N48" s="86">
        <v>-215344414.38</v>
      </c>
      <c r="O48" s="86">
        <v>-2699356.74</v>
      </c>
      <c r="P48" s="86">
        <v>-2433588.7200000002</v>
      </c>
      <c r="Q48" s="86">
        <v>-0.11</v>
      </c>
      <c r="R48" s="86">
        <v>340868250.98000002</v>
      </c>
      <c r="S48" s="86">
        <v>-12227568.439999999</v>
      </c>
      <c r="T48" s="86">
        <v>72991733.819999993</v>
      </c>
      <c r="U48" s="86">
        <v>57171917.159999996</v>
      </c>
      <c r="V48" s="86">
        <v>-55321426.439999998</v>
      </c>
      <c r="W48" s="86">
        <v>-9123099.7400000002</v>
      </c>
      <c r="X48" s="86">
        <v>-97534082.129999995</v>
      </c>
      <c r="Y48" s="86">
        <v>257369.29</v>
      </c>
      <c r="Z48" s="86">
        <v>-5862720.96</v>
      </c>
      <c r="AA48" s="86">
        <v>13470586.07</v>
      </c>
      <c r="AB48" s="86">
        <v>-7321533.8099999996</v>
      </c>
      <c r="AC48" s="86">
        <v>-689038.15</v>
      </c>
      <c r="AD48" s="86">
        <v>-1696978.94</v>
      </c>
      <c r="AE48" s="86">
        <v>1168747.3600000001</v>
      </c>
      <c r="AF48" s="86">
        <v>-1182947.69</v>
      </c>
      <c r="AG48" s="86">
        <v>0</v>
      </c>
      <c r="AH48" s="86">
        <v>-1695497.71</v>
      </c>
      <c r="AI48" s="86">
        <v>3384078.09</v>
      </c>
      <c r="AJ48" s="86">
        <v>-235649407.09999999</v>
      </c>
      <c r="AK48" s="86">
        <v>18616412.34</v>
      </c>
      <c r="AL48" s="86">
        <v>-2219457.89</v>
      </c>
      <c r="AM48" s="86">
        <v>-479898.85</v>
      </c>
      <c r="AN48" s="86">
        <v>-39753623.729999997</v>
      </c>
      <c r="AO48" s="86">
        <v>-2934541.56</v>
      </c>
      <c r="AP48" s="86">
        <v>228109380.36000001</v>
      </c>
      <c r="AQ48" s="86">
        <v>-2765192.28</v>
      </c>
      <c r="AR48" s="86">
        <v>-6792614.2800000003</v>
      </c>
      <c r="AS48" s="86">
        <v>-9511828.6699999999</v>
      </c>
      <c r="AT48" s="86">
        <v>174516671.13999999</v>
      </c>
      <c r="AU48" s="86">
        <v>5983886.2599999998</v>
      </c>
      <c r="AV48" s="86">
        <v>5785020.1500000004</v>
      </c>
      <c r="AW48" s="86">
        <v>6503882.6200000001</v>
      </c>
      <c r="AX48" s="86">
        <v>6265836.0199999996</v>
      </c>
      <c r="AY48" s="86">
        <v>8428894.8900000006</v>
      </c>
      <c r="AZ48" s="86">
        <v>6879433.2999999998</v>
      </c>
      <c r="BA48" s="86">
        <v>1951037.04</v>
      </c>
      <c r="BB48" s="86">
        <v>8488214.1099999994</v>
      </c>
      <c r="BC48" s="86">
        <v>2459777.54</v>
      </c>
      <c r="BD48" s="86">
        <v>1317372.81</v>
      </c>
      <c r="BE48" s="86">
        <v>6385680.6100000003</v>
      </c>
      <c r="BF48" s="86">
        <v>36884991.479999997</v>
      </c>
      <c r="BG48" s="86">
        <v>1426805.62</v>
      </c>
      <c r="BH48" s="86">
        <v>1908375.41</v>
      </c>
      <c r="BI48" s="86">
        <v>1551297.99</v>
      </c>
      <c r="BJ48" s="86">
        <v>1521308.08</v>
      </c>
      <c r="BK48" s="86">
        <v>1655021.46</v>
      </c>
      <c r="BL48" s="86">
        <v>1169854.1399999999</v>
      </c>
      <c r="BM48" s="86">
        <v>1766293.78</v>
      </c>
      <c r="BN48" s="86">
        <v>751342.67</v>
      </c>
      <c r="BO48" s="86">
        <v>997338.45</v>
      </c>
      <c r="BP48" s="86">
        <v>1610121.52</v>
      </c>
      <c r="BQ48" s="86">
        <v>-272276.77</v>
      </c>
      <c r="BR48" s="86">
        <v>395348.35</v>
      </c>
      <c r="BS48" s="86">
        <v>101002.48</v>
      </c>
      <c r="BT48" s="86">
        <v>-30157.83</v>
      </c>
      <c r="BU48" s="86">
        <v>-104787.71</v>
      </c>
      <c r="BV48" s="86">
        <v>568089.85</v>
      </c>
      <c r="BW48" s="86">
        <v>124084.17</v>
      </c>
      <c r="BX48" s="86">
        <v>-2003933.54</v>
      </c>
      <c r="BY48" s="86">
        <v>-365850.83</v>
      </c>
      <c r="BZ48" s="86">
        <v>-430601.29</v>
      </c>
      <c r="CA48" s="86">
        <v>273915.39</v>
      </c>
      <c r="CB48" s="86">
        <v>-14217.93</v>
      </c>
      <c r="CC48" s="86">
        <v>443473.75</v>
      </c>
      <c r="CD48" s="86">
        <v>725977.65</v>
      </c>
      <c r="CE48" s="86">
        <v>69340691.439999998</v>
      </c>
      <c r="CF48" s="86">
        <v>-155596.44</v>
      </c>
      <c r="CG48" s="86">
        <v>-432311.78</v>
      </c>
      <c r="CH48" s="86">
        <v>-65295.02</v>
      </c>
      <c r="CI48" s="86">
        <v>-88998.33</v>
      </c>
      <c r="CJ48" s="86">
        <v>1215838.83</v>
      </c>
      <c r="CK48" s="86">
        <v>-197154.82</v>
      </c>
      <c r="CL48" s="86">
        <v>87508.27</v>
      </c>
      <c r="CM48" s="86">
        <v>-798896.92</v>
      </c>
      <c r="CN48" s="86">
        <v>-575595.43000000005</v>
      </c>
      <c r="CO48" s="86">
        <v>-319632.96000000002</v>
      </c>
      <c r="CP48" s="86">
        <v>-617320.18000000005</v>
      </c>
      <c r="CQ48" s="86">
        <v>-551916.52</v>
      </c>
      <c r="CR48" s="86">
        <v>-297075.53999999998</v>
      </c>
      <c r="CS48" s="86">
        <v>-662936.77</v>
      </c>
      <c r="CT48" s="86">
        <v>-299856.15000000002</v>
      </c>
      <c r="CU48" s="86">
        <v>-349622.63</v>
      </c>
      <c r="CV48" s="86">
        <v>-499409.41</v>
      </c>
      <c r="CW48" s="86">
        <v>-500318.58</v>
      </c>
      <c r="CX48" s="86">
        <v>-526347.56000000006</v>
      </c>
      <c r="CY48" s="86">
        <v>-814351</v>
      </c>
      <c r="CZ48" s="86">
        <v>-464832.29</v>
      </c>
      <c r="DA48" s="86">
        <v>-568166.88</v>
      </c>
      <c r="DB48" s="86">
        <v>-380476.59</v>
      </c>
      <c r="DC48" s="86">
        <v>301140.53000000003</v>
      </c>
      <c r="DD48" s="86">
        <v>-255896.13</v>
      </c>
      <c r="DE48" s="86">
        <v>-895997.18</v>
      </c>
      <c r="DF48" s="86">
        <v>-343366.8</v>
      </c>
      <c r="DG48" s="86">
        <v>4391828.1399999997</v>
      </c>
      <c r="DH48" s="86">
        <v>-386569.53</v>
      </c>
      <c r="DI48" s="86">
        <v>-191969.37</v>
      </c>
      <c r="DJ48" s="86">
        <v>-147980.47</v>
      </c>
      <c r="DK48" s="86">
        <v>-326105.18</v>
      </c>
      <c r="DL48" s="86">
        <v>-208191.3</v>
      </c>
    </row>
    <row r="49" spans="1:122" s="72" customFormat="1">
      <c r="A49" s="78" t="s">
        <v>1262</v>
      </c>
      <c r="B49" s="87">
        <v>-136280607.29000014</v>
      </c>
      <c r="C49" s="87">
        <v>-118544561.65000015</v>
      </c>
      <c r="D49" s="87">
        <v>-8144583.5700000022</v>
      </c>
      <c r="E49" s="87">
        <v>-6714519.5799999982</v>
      </c>
      <c r="F49" s="87">
        <v>2751517.399999998</v>
      </c>
      <c r="G49" s="87">
        <v>-117794449.13</v>
      </c>
      <c r="H49" s="87">
        <v>112165989.24000001</v>
      </c>
      <c r="I49" s="87">
        <v>-194816240.53999999</v>
      </c>
      <c r="J49" s="87">
        <v>1779830.46</v>
      </c>
      <c r="K49" s="87">
        <v>0</v>
      </c>
      <c r="L49" s="87">
        <v>-43785156.480000004</v>
      </c>
      <c r="M49" s="87">
        <v>-2113886.12</v>
      </c>
      <c r="N49" s="87">
        <v>-215344414.38</v>
      </c>
      <c r="O49" s="87">
        <v>-2699356.74</v>
      </c>
      <c r="P49" s="87">
        <v>-2433588.7200000002</v>
      </c>
      <c r="Q49" s="87">
        <v>-0.11</v>
      </c>
      <c r="R49" s="87">
        <v>340868250.98000002</v>
      </c>
      <c r="S49" s="87">
        <v>-12227568.439999999</v>
      </c>
      <c r="T49" s="87">
        <v>72991733.819999993</v>
      </c>
      <c r="U49" s="87">
        <v>57171917.159999996</v>
      </c>
      <c r="V49" s="87">
        <v>-55321426.439999998</v>
      </c>
      <c r="W49" s="87">
        <v>-9123099.7400000002</v>
      </c>
      <c r="X49" s="87">
        <v>-97534082.129999995</v>
      </c>
      <c r="Y49" s="87">
        <v>257369.29</v>
      </c>
      <c r="Z49" s="87">
        <v>-5862720.96</v>
      </c>
      <c r="AA49" s="87">
        <v>13470586.07</v>
      </c>
      <c r="AB49" s="87">
        <v>-7321533.8099999996</v>
      </c>
      <c r="AC49" s="87">
        <v>-689038.15</v>
      </c>
      <c r="AD49" s="87">
        <v>-1696978.94</v>
      </c>
      <c r="AE49" s="87">
        <v>1168747.3600000001</v>
      </c>
      <c r="AF49" s="87">
        <v>-1182947.69</v>
      </c>
      <c r="AG49" s="87">
        <v>0</v>
      </c>
      <c r="AH49" s="87">
        <v>-1695497.71</v>
      </c>
      <c r="AI49" s="87">
        <v>3384078.09</v>
      </c>
      <c r="AJ49" s="87">
        <v>-235649407.09999999</v>
      </c>
      <c r="AK49" s="87">
        <v>18616412.34</v>
      </c>
      <c r="AL49" s="87">
        <v>-2219457.89</v>
      </c>
      <c r="AM49" s="87">
        <v>-479898.85</v>
      </c>
      <c r="AN49" s="87">
        <v>-39753623.729999997</v>
      </c>
      <c r="AO49" s="87">
        <v>-2934541.56</v>
      </c>
      <c r="AP49" s="87">
        <v>228109380.36000001</v>
      </c>
      <c r="AQ49" s="87">
        <v>-2765192.28</v>
      </c>
      <c r="AR49" s="87">
        <v>-6792614.2800000003</v>
      </c>
      <c r="AS49" s="87">
        <v>-9511828.6699999999</v>
      </c>
      <c r="AT49" s="87">
        <v>174516671.13999999</v>
      </c>
      <c r="AU49" s="87">
        <v>5983886.2599999998</v>
      </c>
      <c r="AV49" s="87">
        <v>5785020.1500000004</v>
      </c>
      <c r="AW49" s="87">
        <v>6503882.6200000001</v>
      </c>
      <c r="AX49" s="87">
        <v>6265836.0199999996</v>
      </c>
      <c r="AY49" s="87">
        <v>8428894.8900000006</v>
      </c>
      <c r="AZ49" s="87">
        <v>6879433.2999999998</v>
      </c>
      <c r="BA49" s="87">
        <v>1951037.04</v>
      </c>
      <c r="BB49" s="87">
        <v>8488214.1099999994</v>
      </c>
      <c r="BC49" s="87">
        <v>2459777.54</v>
      </c>
      <c r="BD49" s="87">
        <v>1317372.81</v>
      </c>
      <c r="BE49" s="87">
        <v>6385680.6100000003</v>
      </c>
      <c r="BF49" s="87">
        <v>36884991.479999997</v>
      </c>
      <c r="BG49" s="87">
        <v>1426805.62</v>
      </c>
      <c r="BH49" s="87">
        <v>1908375.41</v>
      </c>
      <c r="BI49" s="87">
        <v>1551297.99</v>
      </c>
      <c r="BJ49" s="87">
        <v>1521308.08</v>
      </c>
      <c r="BK49" s="87">
        <v>1655021.46</v>
      </c>
      <c r="BL49" s="87">
        <v>1169854.1399999999</v>
      </c>
      <c r="BM49" s="87">
        <v>1766293.78</v>
      </c>
      <c r="BN49" s="87">
        <v>751342.67</v>
      </c>
      <c r="BO49" s="87">
        <v>997338.45</v>
      </c>
      <c r="BP49" s="87">
        <v>1610121.52</v>
      </c>
      <c r="BQ49" s="87">
        <v>-272276.77</v>
      </c>
      <c r="BR49" s="87">
        <v>395348.35</v>
      </c>
      <c r="BS49" s="87">
        <v>101002.48</v>
      </c>
      <c r="BT49" s="87">
        <v>-30157.83</v>
      </c>
      <c r="BU49" s="87">
        <v>-104787.71</v>
      </c>
      <c r="BV49" s="87">
        <v>568089.85</v>
      </c>
      <c r="BW49" s="87">
        <v>124084.17</v>
      </c>
      <c r="BX49" s="87">
        <v>-2003933.54</v>
      </c>
      <c r="BY49" s="87">
        <v>-365850.83</v>
      </c>
      <c r="BZ49" s="87">
        <v>-430601.29</v>
      </c>
      <c r="CA49" s="87">
        <v>273915.39</v>
      </c>
      <c r="CB49" s="87">
        <v>-14217.93</v>
      </c>
      <c r="CC49" s="87">
        <v>443473.75</v>
      </c>
      <c r="CD49" s="87">
        <v>725977.65</v>
      </c>
      <c r="CE49" s="87">
        <v>69340691.439999998</v>
      </c>
      <c r="CF49" s="87">
        <v>-155596.44</v>
      </c>
      <c r="CG49" s="87">
        <v>-432311.78</v>
      </c>
      <c r="CH49" s="87">
        <v>-65295.02</v>
      </c>
      <c r="CI49" s="87">
        <v>-88998.33</v>
      </c>
      <c r="CJ49" s="87">
        <v>1215838.83</v>
      </c>
      <c r="CK49" s="87">
        <v>-197154.82</v>
      </c>
      <c r="CL49" s="87">
        <v>87508.27</v>
      </c>
      <c r="CM49" s="87">
        <v>-798896.92</v>
      </c>
      <c r="CN49" s="87">
        <v>-575595.43000000005</v>
      </c>
      <c r="CO49" s="87">
        <v>-319632.96000000002</v>
      </c>
      <c r="CP49" s="87">
        <v>-617320.18000000005</v>
      </c>
      <c r="CQ49" s="87">
        <v>-551916.52</v>
      </c>
      <c r="CR49" s="87">
        <v>-297075.53999999998</v>
      </c>
      <c r="CS49" s="87">
        <v>-662936.77</v>
      </c>
      <c r="CT49" s="87">
        <v>-299856.15000000002</v>
      </c>
      <c r="CU49" s="87">
        <v>-349622.63</v>
      </c>
      <c r="CV49" s="87">
        <v>-499409.41</v>
      </c>
      <c r="CW49" s="87">
        <v>-500318.58</v>
      </c>
      <c r="CX49" s="87">
        <v>-526347.56000000006</v>
      </c>
      <c r="CY49" s="87">
        <v>-814351</v>
      </c>
      <c r="CZ49" s="87">
        <v>-464832.29</v>
      </c>
      <c r="DA49" s="87">
        <v>-568166.88</v>
      </c>
      <c r="DB49" s="87">
        <v>-380476.59</v>
      </c>
      <c r="DC49" s="87">
        <v>301140.53000000003</v>
      </c>
      <c r="DD49" s="87">
        <v>-255896.13</v>
      </c>
      <c r="DE49" s="87">
        <v>-895997.18</v>
      </c>
      <c r="DF49" s="87">
        <v>-343366.8</v>
      </c>
      <c r="DG49" s="87">
        <v>4391828.1399999997</v>
      </c>
      <c r="DH49" s="87">
        <v>-386569.53</v>
      </c>
      <c r="DI49" s="87">
        <v>-191969.37</v>
      </c>
      <c r="DJ49" s="87">
        <v>-147980.47</v>
      </c>
      <c r="DK49" s="87">
        <v>-326105.18</v>
      </c>
      <c r="DL49" s="87">
        <v>-208191.3</v>
      </c>
    </row>
    <row r="50" spans="1:122" s="72" customFormat="1">
      <c r="A50" s="78" t="s">
        <v>1263</v>
      </c>
      <c r="B50" s="87">
        <v>4204.37</v>
      </c>
      <c r="C50" s="87">
        <v>0</v>
      </c>
      <c r="D50" s="87">
        <v>0</v>
      </c>
      <c r="E50" s="87">
        <v>-62.160000000000025</v>
      </c>
      <c r="F50" s="87">
        <v>4519</v>
      </c>
      <c r="G50" s="87">
        <v>0</v>
      </c>
      <c r="H50" s="87">
        <v>-252.47</v>
      </c>
      <c r="I50" s="87">
        <v>0</v>
      </c>
      <c r="J50" s="87">
        <v>0</v>
      </c>
      <c r="K50" s="87">
        <v>0</v>
      </c>
      <c r="L50" s="87">
        <v>0</v>
      </c>
      <c r="M50" s="87">
        <v>0</v>
      </c>
      <c r="N50" s="87">
        <v>0</v>
      </c>
      <c r="O50" s="87">
        <v>0</v>
      </c>
      <c r="P50" s="87">
        <v>0</v>
      </c>
      <c r="Q50" s="87">
        <v>0</v>
      </c>
      <c r="R50" s="87">
        <v>0</v>
      </c>
      <c r="S50" s="87">
        <v>0</v>
      </c>
      <c r="T50" s="87">
        <v>0</v>
      </c>
      <c r="U50" s="87">
        <v>0</v>
      </c>
      <c r="V50" s="87">
        <v>0</v>
      </c>
      <c r="W50" s="87">
        <v>0</v>
      </c>
      <c r="X50" s="87">
        <v>0</v>
      </c>
      <c r="Y50" s="87">
        <v>0</v>
      </c>
      <c r="Z50" s="87">
        <v>0</v>
      </c>
      <c r="AA50" s="87">
        <v>0</v>
      </c>
      <c r="AB50" s="87">
        <v>0</v>
      </c>
      <c r="AC50" s="87">
        <v>0</v>
      </c>
      <c r="AD50" s="87">
        <v>0</v>
      </c>
      <c r="AE50" s="87">
        <v>0</v>
      </c>
      <c r="AF50" s="87">
        <v>0</v>
      </c>
      <c r="AG50" s="87">
        <v>0</v>
      </c>
      <c r="AH50" s="87">
        <v>0</v>
      </c>
      <c r="AI50" s="87">
        <v>0</v>
      </c>
      <c r="AJ50" s="87">
        <v>0</v>
      </c>
      <c r="AK50" s="87">
        <v>0</v>
      </c>
      <c r="AL50" s="87">
        <v>0</v>
      </c>
      <c r="AM50" s="87">
        <v>0</v>
      </c>
      <c r="AN50" s="87">
        <v>0</v>
      </c>
      <c r="AO50" s="87">
        <v>0</v>
      </c>
      <c r="AP50" s="87">
        <v>0</v>
      </c>
      <c r="AQ50" s="87">
        <v>0</v>
      </c>
      <c r="AR50" s="87">
        <v>0</v>
      </c>
      <c r="AS50" s="87">
        <v>0</v>
      </c>
      <c r="AT50" s="87">
        <v>0</v>
      </c>
      <c r="AU50" s="87">
        <v>0</v>
      </c>
      <c r="AV50" s="87">
        <v>0</v>
      </c>
      <c r="AW50" s="87">
        <v>0</v>
      </c>
      <c r="AX50" s="87">
        <v>0</v>
      </c>
      <c r="AY50" s="87">
        <v>0</v>
      </c>
      <c r="AZ50" s="87">
        <v>0</v>
      </c>
      <c r="BA50" s="87">
        <v>0</v>
      </c>
      <c r="BB50" s="87">
        <v>0</v>
      </c>
      <c r="BC50" s="87">
        <v>0</v>
      </c>
      <c r="BD50" s="87">
        <v>0</v>
      </c>
      <c r="BE50" s="87">
        <v>0</v>
      </c>
      <c r="BF50" s="87">
        <v>0</v>
      </c>
      <c r="BG50" s="87">
        <v>0</v>
      </c>
      <c r="BH50" s="87">
        <v>0</v>
      </c>
      <c r="BI50" s="87">
        <v>0</v>
      </c>
      <c r="BJ50" s="87">
        <v>0</v>
      </c>
      <c r="BK50" s="87">
        <v>0</v>
      </c>
      <c r="BL50" s="87">
        <v>0</v>
      </c>
      <c r="BM50" s="87">
        <v>0</v>
      </c>
      <c r="BN50" s="87">
        <v>0</v>
      </c>
      <c r="BO50" s="87">
        <v>0</v>
      </c>
      <c r="BP50" s="87">
        <v>0</v>
      </c>
      <c r="BQ50" s="87">
        <v>0</v>
      </c>
      <c r="BR50" s="87">
        <v>0</v>
      </c>
      <c r="BS50" s="87">
        <v>0</v>
      </c>
      <c r="BT50" s="87">
        <v>0</v>
      </c>
      <c r="BU50" s="87">
        <v>0</v>
      </c>
      <c r="BV50" s="87">
        <v>0</v>
      </c>
      <c r="BW50" s="87">
        <v>0</v>
      </c>
      <c r="BX50" s="87">
        <v>0</v>
      </c>
      <c r="BY50" s="87">
        <v>0</v>
      </c>
      <c r="BZ50" s="87">
        <v>0</v>
      </c>
      <c r="CA50" s="87">
        <v>0</v>
      </c>
      <c r="CB50" s="87">
        <v>0</v>
      </c>
      <c r="CC50" s="87">
        <v>0</v>
      </c>
      <c r="CD50" s="87">
        <v>0</v>
      </c>
      <c r="CE50" s="87">
        <v>0</v>
      </c>
      <c r="CF50" s="87">
        <v>0</v>
      </c>
      <c r="CG50" s="87">
        <v>0</v>
      </c>
      <c r="CH50" s="87">
        <v>0</v>
      </c>
      <c r="CI50" s="87">
        <v>0</v>
      </c>
      <c r="CJ50" s="87">
        <v>0</v>
      </c>
      <c r="CK50" s="87">
        <v>0</v>
      </c>
      <c r="CL50" s="87">
        <v>0</v>
      </c>
      <c r="CM50" s="87">
        <v>0</v>
      </c>
      <c r="CN50" s="87">
        <v>0</v>
      </c>
      <c r="CO50" s="87">
        <v>0</v>
      </c>
      <c r="CP50" s="87">
        <v>0</v>
      </c>
      <c r="CQ50" s="87">
        <v>0</v>
      </c>
      <c r="CR50" s="87">
        <v>0</v>
      </c>
      <c r="CS50" s="87">
        <v>0</v>
      </c>
      <c r="CT50" s="87">
        <v>0</v>
      </c>
      <c r="CU50" s="87">
        <v>0</v>
      </c>
      <c r="CV50" s="87">
        <v>0</v>
      </c>
      <c r="CW50" s="87">
        <v>0</v>
      </c>
      <c r="CX50" s="87">
        <v>0</v>
      </c>
      <c r="CY50" s="87">
        <v>0</v>
      </c>
      <c r="CZ50" s="87">
        <v>0</v>
      </c>
      <c r="DA50" s="87">
        <v>0</v>
      </c>
      <c r="DB50" s="87">
        <v>0</v>
      </c>
      <c r="DC50" s="87">
        <v>0</v>
      </c>
      <c r="DD50" s="87">
        <v>0</v>
      </c>
      <c r="DE50" s="87">
        <v>0</v>
      </c>
      <c r="DF50" s="87">
        <v>0</v>
      </c>
      <c r="DG50" s="87">
        <v>0</v>
      </c>
      <c r="DH50" s="87">
        <v>0</v>
      </c>
      <c r="DI50" s="87">
        <v>0</v>
      </c>
      <c r="DJ50" s="87">
        <v>0</v>
      </c>
      <c r="DK50" s="87">
        <v>0</v>
      </c>
      <c r="DL50" s="87">
        <v>0</v>
      </c>
    </row>
    <row r="51" spans="1:122" s="72" customFormat="1">
      <c r="A51" s="79" t="s">
        <v>957</v>
      </c>
      <c r="B51" s="88"/>
      <c r="C51" s="88">
        <v>0</v>
      </c>
      <c r="D51" s="88"/>
      <c r="E51" s="88"/>
      <c r="F51" s="88"/>
      <c r="G51" s="88"/>
      <c r="H51" s="88">
        <v>0</v>
      </c>
      <c r="I51" s="88"/>
      <c r="J51" s="88"/>
      <c r="K51" s="88"/>
      <c r="L51" s="88"/>
      <c r="M51" s="88"/>
      <c r="N51" s="88"/>
      <c r="O51" s="88"/>
      <c r="P51" s="88"/>
      <c r="Q51" s="88"/>
      <c r="R51" s="88"/>
      <c r="S51" s="88"/>
      <c r="T51" s="88"/>
      <c r="U51" s="88"/>
      <c r="V51" s="88"/>
      <c r="W51" s="88"/>
      <c r="X51" s="88"/>
      <c r="Y51" s="88"/>
      <c r="Z51" s="88"/>
      <c r="AA51" s="88"/>
      <c r="AB51" s="88"/>
      <c r="AC51" s="88"/>
      <c r="AD51" s="88"/>
      <c r="AE51" s="88"/>
      <c r="AF51" s="88"/>
      <c r="AG51" s="88"/>
      <c r="AH51" s="88"/>
      <c r="AI51" s="88"/>
      <c r="AJ51" s="88"/>
      <c r="AK51" s="88"/>
      <c r="AL51" s="88"/>
      <c r="AM51" s="88"/>
      <c r="AN51" s="88"/>
      <c r="AO51" s="88"/>
      <c r="AP51" s="88"/>
      <c r="AQ51" s="88"/>
      <c r="AR51" s="88"/>
      <c r="AS51" s="88"/>
      <c r="AT51" s="88"/>
      <c r="AU51" s="88"/>
      <c r="AV51" s="88"/>
      <c r="AW51" s="88"/>
      <c r="AX51" s="88"/>
      <c r="AY51" s="88"/>
      <c r="AZ51" s="88"/>
      <c r="BA51" s="88"/>
      <c r="BB51" s="88"/>
      <c r="BC51" s="88"/>
      <c r="BD51" s="88"/>
      <c r="BE51" s="88"/>
      <c r="BF51" s="88"/>
      <c r="BG51" s="88"/>
      <c r="BH51" s="88"/>
      <c r="BI51" s="88"/>
      <c r="BJ51" s="88"/>
      <c r="BK51" s="88"/>
      <c r="BL51" s="88"/>
      <c r="BM51" s="88"/>
      <c r="BN51" s="88"/>
      <c r="BO51" s="88"/>
      <c r="BP51" s="88"/>
      <c r="BQ51" s="88"/>
      <c r="BR51" s="88"/>
      <c r="BS51" s="88"/>
      <c r="BT51" s="88"/>
      <c r="BU51" s="88"/>
      <c r="BV51" s="88"/>
      <c r="BW51" s="88"/>
      <c r="BX51" s="88"/>
      <c r="BY51" s="88"/>
      <c r="BZ51" s="88"/>
      <c r="CA51" s="88"/>
      <c r="CB51" s="88"/>
      <c r="CC51" s="88"/>
      <c r="CD51" s="88"/>
      <c r="CE51" s="88"/>
      <c r="CF51" s="88"/>
      <c r="CG51" s="88"/>
      <c r="CH51" s="88"/>
      <c r="CI51" s="88"/>
      <c r="CJ51" s="88"/>
      <c r="CK51" s="88"/>
      <c r="CL51" s="88"/>
      <c r="CM51" s="88"/>
      <c r="CN51" s="88"/>
      <c r="CO51" s="88"/>
      <c r="CP51" s="88"/>
      <c r="CQ51" s="88"/>
      <c r="CR51" s="88"/>
      <c r="CS51" s="88"/>
      <c r="CT51" s="88"/>
      <c r="CU51" s="88"/>
      <c r="CV51" s="88"/>
      <c r="CW51" s="88"/>
      <c r="CX51" s="88"/>
      <c r="CY51" s="88"/>
      <c r="CZ51" s="88"/>
      <c r="DA51" s="88"/>
      <c r="DB51" s="88"/>
      <c r="DC51" s="88"/>
      <c r="DD51" s="88"/>
      <c r="DE51" s="88"/>
      <c r="DF51" s="88"/>
      <c r="DG51" s="88"/>
      <c r="DH51" s="88"/>
      <c r="DI51" s="88"/>
      <c r="DJ51" s="88"/>
      <c r="DK51" s="88"/>
      <c r="DL51" s="88"/>
    </row>
    <row r="52" spans="1:122" s="72" customFormat="1">
      <c r="A52" s="78" t="s">
        <v>958</v>
      </c>
      <c r="B52" s="88"/>
      <c r="C52" s="88">
        <v>0</v>
      </c>
      <c r="D52" s="88"/>
      <c r="E52" s="88"/>
      <c r="F52" s="88"/>
      <c r="G52" s="88"/>
      <c r="H52" s="88">
        <v>0</v>
      </c>
      <c r="I52" s="88"/>
      <c r="J52" s="88"/>
      <c r="K52" s="88"/>
      <c r="L52" s="88"/>
      <c r="M52" s="88"/>
      <c r="N52" s="88"/>
      <c r="O52" s="88"/>
      <c r="P52" s="88"/>
      <c r="Q52" s="88"/>
      <c r="R52" s="88"/>
      <c r="S52" s="88"/>
      <c r="T52" s="88"/>
      <c r="U52" s="88"/>
      <c r="V52" s="88"/>
      <c r="W52" s="88"/>
      <c r="X52" s="88"/>
      <c r="Y52" s="88"/>
      <c r="Z52" s="88"/>
      <c r="AA52" s="88"/>
      <c r="AB52" s="88"/>
      <c r="AC52" s="88"/>
      <c r="AD52" s="88"/>
      <c r="AE52" s="88"/>
      <c r="AF52" s="88"/>
      <c r="AG52" s="88"/>
      <c r="AH52" s="88"/>
      <c r="AI52" s="88"/>
      <c r="AJ52" s="88"/>
      <c r="AK52" s="88"/>
      <c r="AL52" s="88"/>
      <c r="AM52" s="88"/>
      <c r="AN52" s="88"/>
      <c r="AO52" s="88"/>
      <c r="AP52" s="88"/>
      <c r="AQ52" s="88"/>
      <c r="AR52" s="88"/>
      <c r="AS52" s="88"/>
      <c r="AT52" s="88"/>
      <c r="AU52" s="88"/>
      <c r="AV52" s="88"/>
      <c r="AW52" s="88"/>
      <c r="AX52" s="88"/>
      <c r="AY52" s="88"/>
      <c r="AZ52" s="88"/>
      <c r="BA52" s="88"/>
      <c r="BB52" s="88"/>
      <c r="BC52" s="88"/>
      <c r="BD52" s="88"/>
      <c r="BE52" s="88"/>
      <c r="BF52" s="88"/>
      <c r="BG52" s="88"/>
      <c r="BH52" s="88"/>
      <c r="BI52" s="88"/>
      <c r="BJ52" s="88"/>
      <c r="BK52" s="88"/>
      <c r="BL52" s="88"/>
      <c r="BM52" s="88"/>
      <c r="BN52" s="88"/>
      <c r="BO52" s="88"/>
      <c r="BP52" s="88"/>
      <c r="BQ52" s="88"/>
      <c r="BR52" s="88"/>
      <c r="BS52" s="88"/>
      <c r="BT52" s="88"/>
      <c r="BU52" s="88"/>
      <c r="BV52" s="88"/>
      <c r="BW52" s="88"/>
      <c r="BX52" s="88"/>
      <c r="BY52" s="88"/>
      <c r="BZ52" s="88"/>
      <c r="CA52" s="88"/>
      <c r="CB52" s="88"/>
      <c r="CC52" s="88"/>
      <c r="CD52" s="88"/>
      <c r="CE52" s="88"/>
      <c r="CF52" s="88"/>
      <c r="CG52" s="88"/>
      <c r="CH52" s="88"/>
      <c r="CI52" s="88"/>
      <c r="CJ52" s="88"/>
      <c r="CK52" s="88"/>
      <c r="CL52" s="88"/>
      <c r="CM52" s="88"/>
      <c r="CN52" s="88"/>
      <c r="CO52" s="88"/>
      <c r="CP52" s="88"/>
      <c r="CQ52" s="88"/>
      <c r="CR52" s="88"/>
      <c r="CS52" s="88"/>
      <c r="CT52" s="88"/>
      <c r="CU52" s="88"/>
      <c r="CV52" s="88"/>
      <c r="CW52" s="88"/>
      <c r="CX52" s="88"/>
      <c r="CY52" s="88"/>
      <c r="CZ52" s="88"/>
      <c r="DA52" s="88"/>
      <c r="DB52" s="88"/>
      <c r="DC52" s="88"/>
      <c r="DD52" s="88"/>
      <c r="DE52" s="88"/>
      <c r="DF52" s="88"/>
      <c r="DG52" s="88"/>
      <c r="DH52" s="88"/>
      <c r="DI52" s="88"/>
      <c r="DJ52" s="88"/>
      <c r="DK52" s="88"/>
      <c r="DL52" s="88"/>
    </row>
    <row r="53" spans="1:122" s="72" customFormat="1">
      <c r="A53" s="89" t="s">
        <v>959</v>
      </c>
      <c r="B53" s="90"/>
      <c r="C53" s="90">
        <v>0</v>
      </c>
      <c r="D53" s="90"/>
      <c r="E53" s="90"/>
      <c r="F53" s="90"/>
      <c r="G53" s="90"/>
      <c r="H53" s="90">
        <v>0</v>
      </c>
      <c r="I53" s="90"/>
      <c r="J53" s="90"/>
      <c r="K53" s="90"/>
      <c r="L53" s="90"/>
      <c r="M53" s="90"/>
      <c r="N53" s="90"/>
      <c r="O53" s="90"/>
      <c r="P53" s="90"/>
      <c r="Q53" s="90"/>
      <c r="R53" s="90"/>
      <c r="S53" s="90"/>
      <c r="T53" s="90"/>
      <c r="U53" s="90"/>
      <c r="V53" s="90"/>
      <c r="W53" s="90"/>
      <c r="X53" s="90"/>
      <c r="Y53" s="90"/>
      <c r="Z53" s="90"/>
      <c r="AA53" s="90"/>
      <c r="AB53" s="90"/>
      <c r="AC53" s="90"/>
      <c r="AD53" s="90"/>
      <c r="AE53" s="90"/>
      <c r="AF53" s="90"/>
      <c r="AG53" s="90"/>
      <c r="AH53" s="90"/>
      <c r="AI53" s="90"/>
      <c r="AJ53" s="90"/>
      <c r="AK53" s="90"/>
      <c r="AL53" s="90"/>
      <c r="AM53" s="90"/>
      <c r="AN53" s="90"/>
      <c r="AO53" s="90"/>
      <c r="AP53" s="90"/>
      <c r="AQ53" s="90"/>
      <c r="AR53" s="90"/>
      <c r="AS53" s="90"/>
      <c r="AT53" s="90"/>
      <c r="AU53" s="90"/>
      <c r="AV53" s="90"/>
      <c r="AW53" s="90"/>
      <c r="AX53" s="90"/>
      <c r="AY53" s="90"/>
      <c r="AZ53" s="90"/>
      <c r="BA53" s="90"/>
      <c r="BB53" s="90"/>
      <c r="BC53" s="90"/>
      <c r="BD53" s="90"/>
      <c r="BE53" s="90"/>
      <c r="BF53" s="90"/>
      <c r="BG53" s="90"/>
      <c r="BH53" s="90"/>
      <c r="BI53" s="90"/>
      <c r="BJ53" s="90"/>
      <c r="BK53" s="90"/>
      <c r="BL53" s="90"/>
      <c r="BM53" s="90"/>
      <c r="BN53" s="90"/>
      <c r="BO53" s="90"/>
      <c r="BP53" s="90"/>
      <c r="BQ53" s="90"/>
      <c r="BR53" s="90"/>
      <c r="BS53" s="90"/>
      <c r="BT53" s="90"/>
      <c r="BU53" s="90"/>
      <c r="BV53" s="90"/>
      <c r="BW53" s="90"/>
      <c r="BX53" s="90"/>
      <c r="BY53" s="90"/>
      <c r="BZ53" s="90"/>
      <c r="CA53" s="90"/>
      <c r="CB53" s="90"/>
      <c r="CC53" s="90"/>
      <c r="CD53" s="90"/>
      <c r="CE53" s="90"/>
      <c r="CF53" s="90"/>
      <c r="CG53" s="90"/>
      <c r="CH53" s="90"/>
      <c r="CI53" s="90"/>
      <c r="CJ53" s="90"/>
      <c r="CK53" s="90"/>
      <c r="CL53" s="90"/>
      <c r="CM53" s="90"/>
      <c r="CN53" s="90"/>
      <c r="CO53" s="90"/>
      <c r="CP53" s="90"/>
      <c r="CQ53" s="90"/>
      <c r="CR53" s="90"/>
      <c r="CS53" s="90"/>
      <c r="CT53" s="90"/>
      <c r="CU53" s="90"/>
      <c r="CV53" s="90"/>
      <c r="CW53" s="90"/>
      <c r="CX53" s="90"/>
      <c r="CY53" s="90"/>
      <c r="CZ53" s="90"/>
      <c r="DA53" s="90"/>
      <c r="DB53" s="90"/>
      <c r="DC53" s="90"/>
      <c r="DD53" s="90"/>
      <c r="DE53" s="90"/>
      <c r="DF53" s="90"/>
      <c r="DG53" s="90"/>
      <c r="DH53" s="90"/>
      <c r="DI53" s="90"/>
      <c r="DJ53" s="90"/>
      <c r="DK53" s="90"/>
      <c r="DL53" s="90"/>
    </row>
    <row r="54" spans="1:122" s="71" customFormat="1" ht="13.5" customHeight="1">
      <c r="A54" s="77"/>
      <c r="I54" s="383" t="s">
        <v>923</v>
      </c>
      <c r="J54" s="383"/>
      <c r="K54" s="383"/>
      <c r="L54" s="383"/>
      <c r="M54" s="383"/>
      <c r="N54" s="383"/>
      <c r="O54" s="383"/>
      <c r="P54" s="383"/>
      <c r="Q54" s="383"/>
      <c r="R54" s="383"/>
      <c r="S54" s="383"/>
      <c r="T54" s="383"/>
      <c r="U54" s="383" t="s">
        <v>164</v>
      </c>
      <c r="V54" s="383"/>
      <c r="W54" s="383"/>
      <c r="X54" s="383"/>
      <c r="Y54" s="383"/>
      <c r="Z54" s="383"/>
      <c r="AA54" s="383"/>
      <c r="AB54" s="383" t="s">
        <v>924</v>
      </c>
      <c r="AC54" s="383"/>
      <c r="AD54" s="383"/>
      <c r="AE54" s="383"/>
      <c r="AF54" s="91"/>
      <c r="AG54" s="91"/>
      <c r="AH54" s="91"/>
      <c r="AI54" s="91"/>
      <c r="AJ54" s="91"/>
      <c r="AK54" s="383" t="s">
        <v>166</v>
      </c>
      <c r="AL54" s="383"/>
      <c r="AM54" s="383"/>
      <c r="AN54" s="383" t="s">
        <v>167</v>
      </c>
      <c r="AO54" s="383"/>
      <c r="AP54" s="383" t="s">
        <v>5</v>
      </c>
      <c r="AQ54" s="383"/>
      <c r="AR54" s="383"/>
      <c r="AS54" s="383"/>
      <c r="AT54" s="383"/>
      <c r="AU54" s="383" t="s">
        <v>842</v>
      </c>
      <c r="AV54" s="383"/>
      <c r="AW54" s="383"/>
      <c r="AX54" s="383"/>
      <c r="AY54" s="383"/>
      <c r="AZ54" s="383"/>
      <c r="BA54" s="383"/>
      <c r="BB54" s="383"/>
      <c r="BC54" s="383"/>
      <c r="BD54" s="383"/>
      <c r="BE54" s="383"/>
      <c r="BF54" s="383"/>
      <c r="BG54" s="383"/>
      <c r="BH54" s="383"/>
      <c r="BI54" s="383"/>
      <c r="BJ54" s="383"/>
      <c r="BK54" s="383"/>
      <c r="BL54" s="383"/>
      <c r="BM54" s="383"/>
      <c r="BN54" s="383"/>
      <c r="BO54" s="383"/>
      <c r="BP54" s="383"/>
      <c r="BQ54" s="383"/>
      <c r="BR54" s="383"/>
      <c r="BS54" s="383"/>
      <c r="BT54" s="383"/>
      <c r="BU54" s="383"/>
      <c r="BV54" s="383"/>
      <c r="BW54" s="383"/>
      <c r="BX54" s="383"/>
      <c r="BY54" s="383"/>
      <c r="BZ54" s="383"/>
      <c r="CA54" s="383"/>
      <c r="CB54" s="383"/>
      <c r="CC54" s="383"/>
      <c r="CD54" s="383"/>
      <c r="CE54" s="383"/>
      <c r="CF54" s="383"/>
      <c r="CG54" s="383"/>
      <c r="CH54" s="383"/>
      <c r="CI54" s="383"/>
      <c r="CJ54" s="383"/>
      <c r="CK54" s="383"/>
      <c r="CL54" s="383"/>
      <c r="CM54" s="383"/>
      <c r="CN54" s="383"/>
      <c r="CO54" s="383"/>
      <c r="CP54" s="383"/>
      <c r="CQ54" s="383"/>
      <c r="CR54" s="383"/>
      <c r="CS54" s="383"/>
      <c r="CT54" s="383"/>
      <c r="CU54" s="383"/>
      <c r="CV54" s="383"/>
      <c r="CW54" s="383"/>
      <c r="CX54" s="383"/>
      <c r="CY54" s="383"/>
      <c r="CZ54" s="383"/>
      <c r="DA54" s="383"/>
      <c r="DB54" s="383"/>
      <c r="DC54" s="383"/>
      <c r="DD54" s="383"/>
      <c r="DE54" s="91"/>
      <c r="DF54" s="91"/>
      <c r="DG54" s="91"/>
      <c r="DH54" s="91"/>
      <c r="DI54" s="91"/>
      <c r="DJ54" s="91"/>
      <c r="DK54" s="91"/>
      <c r="DL54" s="91"/>
    </row>
    <row r="55" spans="1:122" ht="29.25" customHeight="1">
      <c r="A55" s="75" t="s">
        <v>960</v>
      </c>
      <c r="B55" s="76"/>
      <c r="C55" s="76"/>
      <c r="E55" s="72"/>
      <c r="F55" s="72"/>
      <c r="G55" s="72"/>
      <c r="H55" s="72"/>
    </row>
    <row r="56" spans="1:122" s="71" customFormat="1" ht="13.5" customHeight="1">
      <c r="A56" s="77"/>
      <c r="I56" s="383" t="s">
        <v>923</v>
      </c>
      <c r="J56" s="383"/>
      <c r="K56" s="383"/>
      <c r="L56" s="383"/>
      <c r="M56" s="383"/>
      <c r="N56" s="383"/>
      <c r="O56" s="383"/>
      <c r="P56" s="383"/>
      <c r="Q56" s="383"/>
      <c r="R56" s="383"/>
      <c r="S56" s="383"/>
      <c r="T56" s="383"/>
      <c r="U56" s="383" t="s">
        <v>164</v>
      </c>
      <c r="V56" s="383"/>
      <c r="W56" s="383"/>
      <c r="X56" s="383"/>
      <c r="Y56" s="383"/>
      <c r="Z56" s="383"/>
      <c r="AA56" s="383"/>
      <c r="AB56" s="383" t="s">
        <v>924</v>
      </c>
      <c r="AC56" s="383"/>
      <c r="AD56" s="383"/>
      <c r="AE56" s="383"/>
      <c r="AF56" s="91"/>
      <c r="AG56" s="91"/>
      <c r="AH56" s="91"/>
      <c r="AI56" s="91"/>
      <c r="AJ56" s="91"/>
      <c r="AK56" s="383" t="s">
        <v>166</v>
      </c>
      <c r="AL56" s="383"/>
      <c r="AM56" s="383"/>
      <c r="AN56" s="383" t="s">
        <v>167</v>
      </c>
      <c r="AO56" s="383"/>
      <c r="AP56" s="383" t="s">
        <v>5</v>
      </c>
      <c r="AQ56" s="383"/>
      <c r="AR56" s="383"/>
      <c r="AS56" s="383"/>
      <c r="AT56" s="383"/>
      <c r="AU56" s="383" t="s">
        <v>842</v>
      </c>
      <c r="AV56" s="383"/>
      <c r="AW56" s="383"/>
      <c r="AX56" s="383"/>
      <c r="AY56" s="383"/>
      <c r="AZ56" s="383"/>
      <c r="BA56" s="383"/>
      <c r="BB56" s="383"/>
      <c r="BC56" s="383"/>
      <c r="BD56" s="383"/>
      <c r="BE56" s="383"/>
      <c r="BF56" s="383"/>
      <c r="BG56" s="383"/>
      <c r="BH56" s="383"/>
      <c r="BI56" s="383"/>
      <c r="BJ56" s="383"/>
      <c r="BK56" s="383"/>
      <c r="BL56" s="383"/>
      <c r="BM56" s="383"/>
      <c r="BN56" s="383"/>
      <c r="BO56" s="383"/>
      <c r="BP56" s="383"/>
      <c r="BQ56" s="383"/>
      <c r="BR56" s="383"/>
      <c r="BS56" s="383"/>
      <c r="BT56" s="383"/>
      <c r="BU56" s="383"/>
      <c r="BV56" s="383"/>
      <c r="BW56" s="383"/>
      <c r="BX56" s="383"/>
      <c r="BY56" s="383"/>
      <c r="BZ56" s="383"/>
      <c r="CA56" s="383"/>
      <c r="CB56" s="383"/>
      <c r="CC56" s="383"/>
      <c r="CD56" s="383"/>
      <c r="CE56" s="383"/>
      <c r="CF56" s="383"/>
      <c r="CG56" s="383"/>
      <c r="CH56" s="383"/>
      <c r="CI56" s="383"/>
      <c r="CJ56" s="383"/>
      <c r="CK56" s="383"/>
      <c r="CL56" s="383"/>
      <c r="CM56" s="383"/>
      <c r="CN56" s="383"/>
      <c r="CO56" s="383"/>
      <c r="CP56" s="383"/>
      <c r="CQ56" s="383"/>
      <c r="CR56" s="383"/>
      <c r="CS56" s="383"/>
      <c r="CT56" s="383"/>
      <c r="CU56" s="383"/>
      <c r="CV56" s="383"/>
      <c r="CW56" s="383"/>
      <c r="CX56" s="383"/>
      <c r="CY56" s="383"/>
      <c r="CZ56" s="383"/>
      <c r="DA56" s="383"/>
      <c r="DB56" s="383"/>
      <c r="DC56" s="383"/>
      <c r="DD56" s="383"/>
      <c r="DE56" s="91"/>
      <c r="DF56" s="91"/>
      <c r="DG56" s="91"/>
      <c r="DH56" s="91"/>
      <c r="DI56" s="91"/>
      <c r="DJ56" s="91"/>
      <c r="DK56" s="91"/>
      <c r="DL56" s="91"/>
    </row>
    <row r="57" spans="1:122" s="72" customFormat="1" ht="11.25" customHeight="1">
      <c r="A57" s="78"/>
      <c r="B57" s="72" t="str">
        <f>B3</f>
        <v>财富合并</v>
      </c>
      <c r="C57" s="72" t="str">
        <f t="shared" ref="C57:BN57" si="0">C3</f>
        <v>母公司合并</v>
      </c>
      <c r="D57" s="72" t="str">
        <f t="shared" si="0"/>
        <v>德盛</v>
      </c>
      <c r="E57" s="72" t="str">
        <f t="shared" si="0"/>
        <v>惠和投资</v>
      </c>
      <c r="F57" s="72" t="str">
        <f t="shared" si="0"/>
        <v>惠和基金</v>
      </c>
      <c r="G57" s="72" t="str">
        <f t="shared" si="0"/>
        <v>集合</v>
      </c>
      <c r="H57" s="72" t="str">
        <f t="shared" si="0"/>
        <v>合并抵消</v>
      </c>
      <c r="I57" s="72" t="str">
        <f t="shared" si="0"/>
        <v>财富证券总部</v>
      </c>
      <c r="J57" s="72" t="str">
        <f t="shared" si="0"/>
        <v>总部交易</v>
      </c>
      <c r="K57" s="72" t="str">
        <f t="shared" si="0"/>
        <v>结算托管部</v>
      </c>
      <c r="L57" s="72" t="str">
        <f t="shared" si="0"/>
        <v>深圳分公司</v>
      </c>
      <c r="M57" s="72" t="str">
        <f t="shared" si="0"/>
        <v>投资银行总部</v>
      </c>
      <c r="N57" s="72" t="str">
        <f t="shared" si="0"/>
        <v>资管业务</v>
      </c>
      <c r="O57" s="72" t="str">
        <f t="shared" si="0"/>
        <v>浙江分公司</v>
      </c>
      <c r="P57" s="72" t="str">
        <f t="shared" si="0"/>
        <v>广东分公司</v>
      </c>
      <c r="Q57" s="72" t="str">
        <f t="shared" si="0"/>
        <v>母公司抵消</v>
      </c>
      <c r="R57" s="72" t="str">
        <f t="shared" si="0"/>
        <v>经纪业务</v>
      </c>
      <c r="S57" s="72" t="str">
        <f t="shared" si="0"/>
        <v>深圳管理总部</v>
      </c>
      <c r="T57" s="72" t="str">
        <f t="shared" si="0"/>
        <v>固定收益投资部</v>
      </c>
      <c r="U57" s="72" t="str">
        <f t="shared" si="0"/>
        <v>固定收益市场部</v>
      </c>
      <c r="V57" s="72" t="str">
        <f t="shared" si="0"/>
        <v>证券投资部</v>
      </c>
      <c r="W57" s="72" t="str">
        <f t="shared" si="0"/>
        <v>金融衍生品部</v>
      </c>
      <c r="X57" s="72" t="str">
        <f t="shared" si="0"/>
        <v>做市业务部</v>
      </c>
      <c r="Y57" s="72" t="str">
        <f t="shared" si="0"/>
        <v>投顾业务部</v>
      </c>
      <c r="Z57" s="72" t="str">
        <f t="shared" si="0"/>
        <v>投资银行管理部</v>
      </c>
      <c r="AA57" s="72" t="str">
        <f t="shared" si="0"/>
        <v>投资银行一部</v>
      </c>
      <c r="AB57" s="72" t="str">
        <f t="shared" si="0"/>
        <v>投资银行二部</v>
      </c>
      <c r="AC57" s="72" t="str">
        <f t="shared" si="0"/>
        <v>投资银行三部</v>
      </c>
      <c r="AD57" s="72" t="str">
        <f t="shared" si="0"/>
        <v>投资银行四部</v>
      </c>
      <c r="AE57" s="72" t="str">
        <f t="shared" si="0"/>
        <v>投资银行北京一部</v>
      </c>
      <c r="AF57" s="72" t="str">
        <f t="shared" si="0"/>
        <v>投资银行北京二部</v>
      </c>
      <c r="AG57" s="72" t="str">
        <f t="shared" si="0"/>
        <v>投资银行深圳一部</v>
      </c>
      <c r="AH57" s="72" t="str">
        <f t="shared" si="0"/>
        <v>量化产品投资部</v>
      </c>
      <c r="AI57" s="72" t="str">
        <f t="shared" si="0"/>
        <v>资产管理部</v>
      </c>
      <c r="AJ57" s="72" t="str">
        <f t="shared" si="0"/>
        <v>权益产品投资部</v>
      </c>
      <c r="AK57" s="72" t="str">
        <f t="shared" si="0"/>
        <v>固收产品投资部</v>
      </c>
      <c r="AL57" s="72" t="str">
        <f t="shared" si="0"/>
        <v>浙江管理总部</v>
      </c>
      <c r="AM57" s="72" t="str">
        <f t="shared" si="0"/>
        <v>综合业务部</v>
      </c>
      <c r="AN57" s="72" t="str">
        <f t="shared" si="0"/>
        <v>经纪业务总部</v>
      </c>
      <c r="AO57" s="72" t="str">
        <f t="shared" si="0"/>
        <v>零售业务部</v>
      </c>
      <c r="AP57" s="72" t="str">
        <f t="shared" si="0"/>
        <v>财富管理部</v>
      </c>
      <c r="AQ57" s="72" t="str">
        <f t="shared" si="0"/>
        <v>机构业务部</v>
      </c>
      <c r="AR57" s="72" t="str">
        <f t="shared" si="0"/>
        <v>运营支持部</v>
      </c>
      <c r="AS57" s="72" t="str">
        <f t="shared" si="0"/>
        <v>零售与网络金融部</v>
      </c>
      <c r="AT57" s="72" t="str">
        <f t="shared" si="0"/>
        <v>证券营业部</v>
      </c>
      <c r="AU57" s="72" t="str">
        <f t="shared" si="0"/>
        <v>长沙曙光营业部</v>
      </c>
      <c r="AV57" s="72" t="str">
        <f t="shared" si="0"/>
        <v>长沙韶北营业部</v>
      </c>
      <c r="AW57" s="72" t="str">
        <f t="shared" si="0"/>
        <v>长沙芙蓉营业部</v>
      </c>
      <c r="AX57" s="72" t="str">
        <f t="shared" si="0"/>
        <v>长沙八一营业部</v>
      </c>
      <c r="AY57" s="72" t="str">
        <f t="shared" si="0"/>
        <v>湘潭韶中营业部</v>
      </c>
      <c r="AZ57" s="72" t="str">
        <f t="shared" si="0"/>
        <v>邵阳营业部</v>
      </c>
      <c r="BA57" s="72" t="str">
        <f t="shared" si="0"/>
        <v>武冈营业部</v>
      </c>
      <c r="BB57" s="72" t="str">
        <f t="shared" si="0"/>
        <v>郴州营业部</v>
      </c>
      <c r="BC57" s="72" t="str">
        <f t="shared" si="0"/>
        <v>北京中关村营业部</v>
      </c>
      <c r="BD57" s="72" t="str">
        <f t="shared" si="0"/>
        <v>北京德胜门营业部</v>
      </c>
      <c r="BE57" s="72" t="str">
        <f t="shared" si="0"/>
        <v>天津营业部</v>
      </c>
      <c r="BF57" s="72" t="str">
        <f t="shared" si="0"/>
        <v>温州营业部</v>
      </c>
      <c r="BG57" s="72" t="str">
        <f t="shared" si="0"/>
        <v>深圳宝安南路营业部</v>
      </c>
      <c r="BH57" s="72" t="str">
        <f t="shared" si="0"/>
        <v>深圳深南营业部</v>
      </c>
      <c r="BI57" s="72" t="str">
        <f t="shared" si="0"/>
        <v>吉首营业部</v>
      </c>
      <c r="BJ57" s="72" t="str">
        <f t="shared" si="0"/>
        <v>张家界营业部</v>
      </c>
      <c r="BK57" s="72" t="str">
        <f t="shared" si="0"/>
        <v>衡阳营业部</v>
      </c>
      <c r="BL57" s="72" t="str">
        <f t="shared" si="0"/>
        <v>株洲营业部</v>
      </c>
      <c r="BM57" s="72" t="str">
        <f t="shared" si="0"/>
        <v>怀化营业部</v>
      </c>
      <c r="BN57" s="72" t="str">
        <f t="shared" si="0"/>
        <v>娄底营业部</v>
      </c>
      <c r="BO57" s="72" t="str">
        <f t="shared" ref="BO57:DR57" si="1">BO3</f>
        <v>常德营业部</v>
      </c>
      <c r="BP57" s="72" t="str">
        <f t="shared" si="1"/>
        <v>湘潭芙蓉营业部</v>
      </c>
      <c r="BQ57" s="72" t="str">
        <f t="shared" si="1"/>
        <v>长沙观沙路营业部</v>
      </c>
      <c r="BR57" s="72" t="str">
        <f t="shared" si="1"/>
        <v>益阳营业部</v>
      </c>
      <c r="BS57" s="72" t="str">
        <f t="shared" si="1"/>
        <v>岳阳营业部</v>
      </c>
      <c r="BT57" s="72" t="str">
        <f t="shared" si="1"/>
        <v>星沙营业部</v>
      </c>
      <c r="BU57" s="72" t="str">
        <f t="shared" si="1"/>
        <v>湘乡营业部</v>
      </c>
      <c r="BV57" s="72" t="str">
        <f t="shared" si="1"/>
        <v>永州营业部</v>
      </c>
      <c r="BW57" s="72" t="str">
        <f t="shared" si="1"/>
        <v>邵东营业部</v>
      </c>
      <c r="BX57" s="72" t="str">
        <f t="shared" si="1"/>
        <v>长沙总部营业部</v>
      </c>
      <c r="BY57" s="72" t="str">
        <f t="shared" si="1"/>
        <v>浏阳营业部</v>
      </c>
      <c r="BZ57" s="72" t="str">
        <f t="shared" si="1"/>
        <v>宁乡营业部</v>
      </c>
      <c r="CA57" s="72" t="str">
        <f t="shared" si="1"/>
        <v>临武营业部</v>
      </c>
      <c r="CB57" s="72" t="str">
        <f t="shared" si="1"/>
        <v>隆回营业部</v>
      </c>
      <c r="CC57" s="72" t="str">
        <f t="shared" si="1"/>
        <v>长沙万芙营业部</v>
      </c>
      <c r="CD57" s="72" t="str">
        <f t="shared" si="1"/>
        <v>上海营业部</v>
      </c>
      <c r="CE57" s="72" t="str">
        <f t="shared" si="1"/>
        <v>杭州营业部</v>
      </c>
      <c r="CF57" s="72" t="str">
        <f t="shared" si="1"/>
        <v>北京东三环营业部</v>
      </c>
      <c r="CG57" s="72" t="str">
        <f t="shared" si="1"/>
        <v>广州营业部</v>
      </c>
      <c r="CH57" s="72" t="str">
        <f t="shared" si="1"/>
        <v>中山营业部</v>
      </c>
      <c r="CI57" s="72" t="str">
        <f t="shared" si="1"/>
        <v>南京营业部</v>
      </c>
      <c r="CJ57" s="72" t="str">
        <f t="shared" si="1"/>
        <v>福州营业部</v>
      </c>
      <c r="CK57" s="72" t="str">
        <f t="shared" si="1"/>
        <v>武汉营业部</v>
      </c>
      <c r="CL57" s="72" t="str">
        <f t="shared" si="1"/>
        <v>成都营业部</v>
      </c>
      <c r="CM57" s="72" t="str">
        <f t="shared" si="1"/>
        <v>郑州营业部</v>
      </c>
      <c r="CN57" s="72" t="str">
        <f t="shared" si="1"/>
        <v>青岛营业部</v>
      </c>
      <c r="CO57" s="72" t="str">
        <f t="shared" si="1"/>
        <v>沈阳营业部</v>
      </c>
      <c r="CP57" s="72" t="str">
        <f t="shared" si="1"/>
        <v>重庆营业部</v>
      </c>
      <c r="CQ57" s="72" t="str">
        <f t="shared" si="1"/>
        <v>西安营业部</v>
      </c>
      <c r="CR57" s="72" t="str">
        <f t="shared" si="1"/>
        <v>南宁营业部</v>
      </c>
      <c r="CS57" s="72" t="str">
        <f t="shared" si="1"/>
        <v>哈尔滨营业部</v>
      </c>
      <c r="CT57" s="72" t="str">
        <f t="shared" si="1"/>
        <v>合肥营业部</v>
      </c>
      <c r="CU57" s="72" t="str">
        <f t="shared" si="1"/>
        <v>石家庄营业部</v>
      </c>
      <c r="CV57" s="72" t="str">
        <f t="shared" si="1"/>
        <v>南昌营业部</v>
      </c>
      <c r="CW57" s="72" t="str">
        <f t="shared" si="1"/>
        <v>昆明营业部</v>
      </c>
      <c r="CX57" s="72" t="str">
        <f t="shared" si="1"/>
        <v>兰州营业部</v>
      </c>
      <c r="CY57" s="72" t="str">
        <f t="shared" si="1"/>
        <v>长春营业部</v>
      </c>
      <c r="CZ57" s="72" t="str">
        <f t="shared" si="1"/>
        <v>贵阳营业部</v>
      </c>
      <c r="DA57" s="72" t="str">
        <f t="shared" si="1"/>
        <v>太原营业部</v>
      </c>
      <c r="DB57" s="72" t="str">
        <f t="shared" si="1"/>
        <v>台州营业部</v>
      </c>
      <c r="DC57" s="72" t="str">
        <f t="shared" si="1"/>
        <v>深圳彩田营业部</v>
      </c>
      <c r="DD57" s="72" t="str">
        <f t="shared" si="1"/>
        <v>嘉兴营业部</v>
      </c>
      <c r="DE57" s="72" t="str">
        <f t="shared" si="1"/>
        <v>东莞营业部</v>
      </c>
      <c r="DF57" s="72" t="str">
        <f t="shared" si="1"/>
        <v>台州三门营业部</v>
      </c>
      <c r="DG57" s="72" t="str">
        <f t="shared" si="1"/>
        <v>杭州绍兴路营业部</v>
      </c>
      <c r="DH57" s="72" t="str">
        <f t="shared" si="1"/>
        <v>浙江长兴营业部</v>
      </c>
      <c r="DI57" s="72" t="str">
        <f t="shared" si="1"/>
        <v>温州苍南营业部</v>
      </c>
      <c r="DJ57" s="72" t="str">
        <f t="shared" si="1"/>
        <v>天津武清营业部</v>
      </c>
      <c r="DK57" s="72" t="str">
        <f t="shared" si="1"/>
        <v>深圳嘉宾路营业部</v>
      </c>
      <c r="DL57" s="72" t="str">
        <f t="shared" si="1"/>
        <v>福建莆田营业部</v>
      </c>
      <c r="DM57" s="72">
        <f t="shared" si="1"/>
        <v>0</v>
      </c>
      <c r="DN57" s="72">
        <f t="shared" si="1"/>
        <v>0</v>
      </c>
      <c r="DO57" s="72">
        <f t="shared" si="1"/>
        <v>0</v>
      </c>
      <c r="DP57" s="72">
        <f t="shared" si="1"/>
        <v>0</v>
      </c>
      <c r="DQ57" s="72">
        <f t="shared" si="1"/>
        <v>0</v>
      </c>
      <c r="DR57" s="72">
        <f t="shared" si="1"/>
        <v>0</v>
      </c>
    </row>
    <row r="58" spans="1:122" s="72" customFormat="1" ht="11.25" customHeight="1">
      <c r="A58" s="79" t="s">
        <v>30</v>
      </c>
      <c r="B58" s="80">
        <v>72500564.739999995</v>
      </c>
      <c r="C58" s="80">
        <v>62863513.529999897</v>
      </c>
      <c r="D58" s="80">
        <v>4032679.98999999</v>
      </c>
      <c r="E58" s="80">
        <v>645771.71000000101</v>
      </c>
      <c r="F58" s="80">
        <v>571132.05999999901</v>
      </c>
      <c r="G58" s="80">
        <v>-8226302.3499999801</v>
      </c>
      <c r="H58" s="80">
        <v>12613769.800000001</v>
      </c>
      <c r="I58" s="80">
        <v>-22596316.91</v>
      </c>
      <c r="J58" s="80">
        <v>6.28</v>
      </c>
      <c r="K58" s="80">
        <v>0</v>
      </c>
      <c r="L58" s="80">
        <v>22864936.690000001</v>
      </c>
      <c r="M58" s="80">
        <v>4071320.74</v>
      </c>
      <c r="N58" s="80">
        <v>-6839882.2699999996</v>
      </c>
      <c r="O58" s="80">
        <v>0</v>
      </c>
      <c r="P58" s="80">
        <v>0</v>
      </c>
      <c r="Q58" s="80">
        <v>0</v>
      </c>
      <c r="R58" s="80">
        <v>65363449</v>
      </c>
      <c r="S58" s="80">
        <v>-50</v>
      </c>
      <c r="T58" s="80">
        <v>13873549.98</v>
      </c>
      <c r="U58" s="80">
        <v>30086626.010000002</v>
      </c>
      <c r="V58" s="80">
        <v>-8405886.2599999998</v>
      </c>
      <c r="W58" s="80">
        <v>255094.52999999901</v>
      </c>
      <c r="X58" s="80">
        <v>-13167194.16</v>
      </c>
      <c r="Y58" s="80">
        <v>222796.59</v>
      </c>
      <c r="Z58" s="80">
        <v>0</v>
      </c>
      <c r="AA58" s="80">
        <v>2688679.25</v>
      </c>
      <c r="AB58" s="80">
        <v>150000</v>
      </c>
      <c r="AC58" s="80">
        <v>1232641.49</v>
      </c>
      <c r="AD58" s="80">
        <v>0</v>
      </c>
      <c r="AE58" s="80">
        <v>0</v>
      </c>
      <c r="AF58" s="80">
        <v>0</v>
      </c>
      <c r="AG58" s="80">
        <v>0</v>
      </c>
      <c r="AH58" s="80">
        <v>192277.04</v>
      </c>
      <c r="AI58" s="80">
        <v>643308.86</v>
      </c>
      <c r="AJ58" s="80">
        <v>-11792291.67</v>
      </c>
      <c r="AK58" s="80">
        <v>4116823.5</v>
      </c>
      <c r="AL58" s="80">
        <v>0</v>
      </c>
      <c r="AM58" s="80">
        <v>0</v>
      </c>
      <c r="AN58" s="80">
        <v>255546.6</v>
      </c>
      <c r="AO58" s="80">
        <v>0</v>
      </c>
      <c r="AP58" s="80">
        <v>30095328.739999998</v>
      </c>
      <c r="AQ58" s="80">
        <v>0</v>
      </c>
      <c r="AR58" s="80">
        <v>0</v>
      </c>
      <c r="AS58" s="80">
        <v>0</v>
      </c>
      <c r="AT58" s="80">
        <v>35012573.659999996</v>
      </c>
      <c r="AU58" s="80">
        <v>1233677.67</v>
      </c>
      <c r="AV58" s="80">
        <v>1126884.43</v>
      </c>
      <c r="AW58" s="80">
        <v>1369091.98</v>
      </c>
      <c r="AX58" s="80">
        <v>1206672.19</v>
      </c>
      <c r="AY58" s="80">
        <v>1584166.01</v>
      </c>
      <c r="AZ58" s="80">
        <v>1269470.92</v>
      </c>
      <c r="BA58" s="80">
        <v>503682.22</v>
      </c>
      <c r="BB58" s="80">
        <v>1583366</v>
      </c>
      <c r="BC58" s="80">
        <v>549466.27</v>
      </c>
      <c r="BD58" s="80">
        <v>422958.08000000002</v>
      </c>
      <c r="BE58" s="80">
        <v>1145050.6499999999</v>
      </c>
      <c r="BF58" s="80">
        <v>4794754.13</v>
      </c>
      <c r="BG58" s="80">
        <v>782187.79</v>
      </c>
      <c r="BH58" s="80">
        <v>507436.17</v>
      </c>
      <c r="BI58" s="80">
        <v>373532.15</v>
      </c>
      <c r="BJ58" s="80">
        <v>431511.95</v>
      </c>
      <c r="BK58" s="80">
        <v>499495.93</v>
      </c>
      <c r="BL58" s="80">
        <v>447861.83</v>
      </c>
      <c r="BM58" s="80">
        <v>423320.56</v>
      </c>
      <c r="BN58" s="80">
        <v>312737.43</v>
      </c>
      <c r="BO58" s="80">
        <v>386089.6</v>
      </c>
      <c r="BP58" s="80">
        <v>466742.73</v>
      </c>
      <c r="BQ58" s="80">
        <v>89925.799999999901</v>
      </c>
      <c r="BR58" s="80">
        <v>203167.81</v>
      </c>
      <c r="BS58" s="80">
        <v>123546.71</v>
      </c>
      <c r="BT58" s="80">
        <v>148206.07</v>
      </c>
      <c r="BU58" s="80">
        <v>123345.68</v>
      </c>
      <c r="BV58" s="80">
        <v>251073.11</v>
      </c>
      <c r="BW58" s="80">
        <v>141860.56</v>
      </c>
      <c r="BX58" s="80">
        <v>235695.44</v>
      </c>
      <c r="BY58" s="80">
        <v>52483.48</v>
      </c>
      <c r="BZ58" s="80">
        <v>76731.919999999896</v>
      </c>
      <c r="CA58" s="80">
        <v>51806.49</v>
      </c>
      <c r="CB58" s="80">
        <v>87378.180000000095</v>
      </c>
      <c r="CC58" s="80">
        <v>155501.04999999999</v>
      </c>
      <c r="CD58" s="80">
        <v>130372.41</v>
      </c>
      <c r="CE58" s="80">
        <v>9475551.0100000091</v>
      </c>
      <c r="CF58" s="80">
        <v>67255.399999999994</v>
      </c>
      <c r="CG58" s="80">
        <v>14817.06</v>
      </c>
      <c r="CH58" s="80">
        <v>17900.419999999998</v>
      </c>
      <c r="CI58" s="80">
        <v>193272.54</v>
      </c>
      <c r="CJ58" s="80">
        <v>35315.449999999997</v>
      </c>
      <c r="CK58" s="80">
        <v>30430.32</v>
      </c>
      <c r="CL58" s="80">
        <v>150500.1</v>
      </c>
      <c r="CM58" s="80">
        <v>55686.63</v>
      </c>
      <c r="CN58" s="80">
        <v>22115.73</v>
      </c>
      <c r="CO58" s="80">
        <v>57177.61</v>
      </c>
      <c r="CP58" s="80">
        <v>12127.51</v>
      </c>
      <c r="CQ58" s="80">
        <v>60059.62</v>
      </c>
      <c r="CR58" s="80">
        <v>29762.39</v>
      </c>
      <c r="CS58" s="80">
        <v>15695.31</v>
      </c>
      <c r="CT58" s="80">
        <v>14779.48</v>
      </c>
      <c r="CU58" s="80">
        <v>20295.759999999998</v>
      </c>
      <c r="CV58" s="80">
        <v>19204.61</v>
      </c>
      <c r="CW58" s="80">
        <v>3460.85</v>
      </c>
      <c r="CX58" s="80">
        <v>3625.53999999999</v>
      </c>
      <c r="CY58" s="80">
        <v>18029.95</v>
      </c>
      <c r="CZ58" s="80">
        <v>7961.39</v>
      </c>
      <c r="DA58" s="80">
        <v>9972.54000000001</v>
      </c>
      <c r="DB58" s="80">
        <v>73694.23</v>
      </c>
      <c r="DC58" s="80">
        <v>643946.16</v>
      </c>
      <c r="DD58" s="80">
        <v>190409.23</v>
      </c>
      <c r="DE58" s="80">
        <v>31835.67</v>
      </c>
      <c r="DF58" s="80">
        <v>46099.42</v>
      </c>
      <c r="DG58" s="80">
        <v>337902.95</v>
      </c>
      <c r="DH58" s="80">
        <v>62661.68</v>
      </c>
      <c r="DI58" s="80">
        <v>-1664.1</v>
      </c>
      <c r="DJ58" s="80">
        <v>575.96</v>
      </c>
      <c r="DK58" s="80">
        <v>600.50999999999794</v>
      </c>
      <c r="DL58" s="80">
        <v>263.33</v>
      </c>
      <c r="DM58" s="72">
        <v>5079864.29</v>
      </c>
      <c r="DN58" s="72">
        <v>0</v>
      </c>
      <c r="DO58" s="72">
        <v>0</v>
      </c>
      <c r="DP58" s="72">
        <v>-67048.86</v>
      </c>
      <c r="DQ58" s="72">
        <v>-265603.46000000002</v>
      </c>
      <c r="DR58" s="72">
        <v>19419.400000001398</v>
      </c>
    </row>
    <row r="59" spans="1:122" s="72" customFormat="1" ht="11.25" customHeight="1">
      <c r="A59" s="78" t="s">
        <v>931</v>
      </c>
      <c r="B59" s="80">
        <v>46517507.469999999</v>
      </c>
      <c r="C59" s="80">
        <v>44932333.200000003</v>
      </c>
      <c r="D59" s="80">
        <v>2975365.43</v>
      </c>
      <c r="E59" s="80">
        <v>-964</v>
      </c>
      <c r="F59" s="80">
        <v>513351.84</v>
      </c>
      <c r="G59" s="80">
        <v>0</v>
      </c>
      <c r="H59" s="80">
        <v>-1902579</v>
      </c>
      <c r="I59" s="80">
        <v>-37110.959999999999</v>
      </c>
      <c r="J59" s="80">
        <v>0</v>
      </c>
      <c r="K59" s="80">
        <v>0</v>
      </c>
      <c r="L59" s="80">
        <v>187679.42</v>
      </c>
      <c r="M59" s="80">
        <v>4071320.74</v>
      </c>
      <c r="N59" s="80">
        <v>6678665.5199999996</v>
      </c>
      <c r="O59" s="80">
        <v>0</v>
      </c>
      <c r="P59" s="80">
        <v>0</v>
      </c>
      <c r="Q59" s="80">
        <v>0</v>
      </c>
      <c r="R59" s="80">
        <v>34031778.479999997</v>
      </c>
      <c r="S59" s="80">
        <v>-50</v>
      </c>
      <c r="T59" s="80">
        <v>-231099</v>
      </c>
      <c r="U59" s="80">
        <v>196031.83</v>
      </c>
      <c r="V59" s="80">
        <v>0</v>
      </c>
      <c r="W59" s="80">
        <v>0</v>
      </c>
      <c r="X59" s="80">
        <v>0</v>
      </c>
      <c r="Y59" s="80">
        <v>222796.59</v>
      </c>
      <c r="Z59" s="80">
        <v>0</v>
      </c>
      <c r="AA59" s="80">
        <v>2688679.25</v>
      </c>
      <c r="AB59" s="80">
        <v>150000</v>
      </c>
      <c r="AC59" s="80">
        <v>1232641.49</v>
      </c>
      <c r="AD59" s="80">
        <v>0</v>
      </c>
      <c r="AE59" s="80">
        <v>0</v>
      </c>
      <c r="AF59" s="80">
        <v>0</v>
      </c>
      <c r="AG59" s="80">
        <v>0</v>
      </c>
      <c r="AH59" s="80">
        <v>191574.2</v>
      </c>
      <c r="AI59" s="80">
        <v>643309.57999999996</v>
      </c>
      <c r="AJ59" s="80">
        <v>1726958.24</v>
      </c>
      <c r="AK59" s="80">
        <v>4116823.5</v>
      </c>
      <c r="AL59" s="80">
        <v>0</v>
      </c>
      <c r="AM59" s="80">
        <v>0</v>
      </c>
      <c r="AN59" s="80">
        <v>-259.60000000000002</v>
      </c>
      <c r="AO59" s="80">
        <v>0</v>
      </c>
      <c r="AP59" s="80">
        <v>469.08</v>
      </c>
      <c r="AQ59" s="80">
        <v>0</v>
      </c>
      <c r="AR59" s="80">
        <v>0</v>
      </c>
      <c r="AS59" s="80">
        <v>0</v>
      </c>
      <c r="AT59" s="80">
        <v>34031569</v>
      </c>
      <c r="AU59" s="80">
        <v>1202156.1000000001</v>
      </c>
      <c r="AV59" s="80">
        <v>1114108.73</v>
      </c>
      <c r="AW59" s="80">
        <v>1354826.35</v>
      </c>
      <c r="AX59" s="80">
        <v>1176101.22</v>
      </c>
      <c r="AY59" s="80">
        <v>1524202.36</v>
      </c>
      <c r="AZ59" s="80">
        <v>1238724.94</v>
      </c>
      <c r="BA59" s="80">
        <v>503642.11</v>
      </c>
      <c r="BB59" s="80">
        <v>1562151.49</v>
      </c>
      <c r="BC59" s="80">
        <v>537474.42000000004</v>
      </c>
      <c r="BD59" s="80">
        <v>415508.07</v>
      </c>
      <c r="BE59" s="80">
        <v>963932.62999999896</v>
      </c>
      <c r="BF59" s="80">
        <v>4755404.49</v>
      </c>
      <c r="BG59" s="80">
        <v>664997.01</v>
      </c>
      <c r="BH59" s="80">
        <v>460491.73</v>
      </c>
      <c r="BI59" s="80">
        <v>373522.58</v>
      </c>
      <c r="BJ59" s="80">
        <v>433707.94</v>
      </c>
      <c r="BK59" s="80">
        <v>498710.03</v>
      </c>
      <c r="BL59" s="80">
        <v>446806.39</v>
      </c>
      <c r="BM59" s="80">
        <v>422665.72</v>
      </c>
      <c r="BN59" s="80">
        <v>312666.96000000002</v>
      </c>
      <c r="BO59" s="80">
        <v>386069.76000000001</v>
      </c>
      <c r="BP59" s="80">
        <v>462736.27</v>
      </c>
      <c r="BQ59" s="80">
        <v>89925.8</v>
      </c>
      <c r="BR59" s="80">
        <v>203204.98</v>
      </c>
      <c r="BS59" s="80">
        <v>123537.28</v>
      </c>
      <c r="BT59" s="80">
        <v>148218.69</v>
      </c>
      <c r="BU59" s="80">
        <v>123313.23</v>
      </c>
      <c r="BV59" s="80">
        <v>251073.11</v>
      </c>
      <c r="BW59" s="80">
        <v>141860.57999999999</v>
      </c>
      <c r="BX59" s="80">
        <v>235700.3</v>
      </c>
      <c r="BY59" s="80">
        <v>52483.48</v>
      </c>
      <c r="BZ59" s="80">
        <v>76724.0600000001</v>
      </c>
      <c r="CA59" s="80">
        <v>51810.79</v>
      </c>
      <c r="CB59" s="80">
        <v>87378.250000000102</v>
      </c>
      <c r="CC59" s="80">
        <v>155509.51999999999</v>
      </c>
      <c r="CD59" s="80">
        <v>130334.5</v>
      </c>
      <c r="CE59" s="80">
        <v>9475596.4199999906</v>
      </c>
      <c r="CF59" s="80">
        <v>67255.399999999994</v>
      </c>
      <c r="CG59" s="80">
        <v>14817.06</v>
      </c>
      <c r="CH59" s="80">
        <v>17900.43</v>
      </c>
      <c r="CI59" s="80">
        <v>68262.539999999994</v>
      </c>
      <c r="CJ59" s="80">
        <v>35315.449999999997</v>
      </c>
      <c r="CK59" s="80">
        <v>30430.32</v>
      </c>
      <c r="CL59" s="80">
        <v>45490.1</v>
      </c>
      <c r="CM59" s="80">
        <v>55686.63</v>
      </c>
      <c r="CN59" s="80">
        <v>22115.73</v>
      </c>
      <c r="CO59" s="80">
        <v>57207</v>
      </c>
      <c r="CP59" s="80">
        <v>12128.57</v>
      </c>
      <c r="CQ59" s="80">
        <v>60061.34</v>
      </c>
      <c r="CR59" s="80">
        <v>29762.39</v>
      </c>
      <c r="CS59" s="80">
        <v>15695.31</v>
      </c>
      <c r="CT59" s="80">
        <v>14779.48</v>
      </c>
      <c r="CU59" s="80">
        <v>20295.759999999998</v>
      </c>
      <c r="CV59" s="80">
        <v>19278.95</v>
      </c>
      <c r="CW59" s="80">
        <v>3460.85</v>
      </c>
      <c r="CX59" s="80">
        <v>3625.54</v>
      </c>
      <c r="CY59" s="80">
        <v>18029.95</v>
      </c>
      <c r="CZ59" s="80">
        <v>7961.39</v>
      </c>
      <c r="DA59" s="80">
        <v>9972.54000000001</v>
      </c>
      <c r="DB59" s="80">
        <v>73694.23</v>
      </c>
      <c r="DC59" s="80">
        <v>643927.05000000005</v>
      </c>
      <c r="DD59" s="80">
        <v>190390.14</v>
      </c>
      <c r="DE59" s="80">
        <v>31835.67</v>
      </c>
      <c r="DF59" s="80">
        <v>46099.42</v>
      </c>
      <c r="DG59" s="80">
        <v>196384.09</v>
      </c>
      <c r="DH59" s="80">
        <v>62651.68</v>
      </c>
      <c r="DI59" s="80">
        <v>-1664.1</v>
      </c>
      <c r="DJ59" s="80">
        <v>575.96</v>
      </c>
      <c r="DK59" s="80">
        <v>600.51</v>
      </c>
      <c r="DL59" s="80">
        <v>263.33</v>
      </c>
      <c r="DM59" s="72">
        <v>3381462.9</v>
      </c>
      <c r="DN59" s="72">
        <v>0</v>
      </c>
      <c r="DO59" s="72">
        <v>0</v>
      </c>
      <c r="DP59" s="72">
        <v>0</v>
      </c>
      <c r="DQ59" s="72">
        <v>0</v>
      </c>
      <c r="DR59" s="72">
        <v>0</v>
      </c>
    </row>
    <row r="60" spans="1:122" s="72" customFormat="1" ht="11.25" customHeight="1">
      <c r="A60" s="78" t="s">
        <v>32</v>
      </c>
      <c r="B60" s="80">
        <v>37016421.789999999</v>
      </c>
      <c r="C60" s="80">
        <v>34041056.359999999</v>
      </c>
      <c r="D60" s="80">
        <v>0</v>
      </c>
      <c r="E60" s="80">
        <v>0</v>
      </c>
      <c r="F60" s="80">
        <v>0</v>
      </c>
      <c r="G60" s="80">
        <v>0</v>
      </c>
      <c r="H60" s="80">
        <v>2975365.43</v>
      </c>
      <c r="I60" s="80">
        <v>0</v>
      </c>
      <c r="J60" s="80">
        <v>0</v>
      </c>
      <c r="K60" s="80">
        <v>0</v>
      </c>
      <c r="L60" s="80">
        <v>0</v>
      </c>
      <c r="M60" s="80">
        <v>0</v>
      </c>
      <c r="N60" s="80">
        <v>12079.7</v>
      </c>
      <c r="O60" s="80">
        <v>0</v>
      </c>
      <c r="P60" s="80">
        <v>0</v>
      </c>
      <c r="Q60" s="80">
        <v>0</v>
      </c>
      <c r="R60" s="80">
        <v>34028976.659999996</v>
      </c>
      <c r="S60" s="80">
        <v>0</v>
      </c>
      <c r="T60" s="80">
        <v>0</v>
      </c>
      <c r="U60" s="80">
        <v>0</v>
      </c>
      <c r="V60" s="80">
        <v>0</v>
      </c>
      <c r="W60" s="80">
        <v>0</v>
      </c>
      <c r="X60" s="80">
        <v>0</v>
      </c>
      <c r="Y60" s="80">
        <v>0</v>
      </c>
      <c r="Z60" s="80">
        <v>0</v>
      </c>
      <c r="AA60" s="80">
        <v>0</v>
      </c>
      <c r="AB60" s="80">
        <v>0</v>
      </c>
      <c r="AC60" s="80">
        <v>0</v>
      </c>
      <c r="AD60" s="80">
        <v>0</v>
      </c>
      <c r="AE60" s="80">
        <v>0</v>
      </c>
      <c r="AF60" s="80">
        <v>0</v>
      </c>
      <c r="AG60" s="80">
        <v>0</v>
      </c>
      <c r="AH60" s="80">
        <v>0</v>
      </c>
      <c r="AI60" s="80">
        <v>12079.7</v>
      </c>
      <c r="AJ60" s="80">
        <v>0</v>
      </c>
      <c r="AK60" s="80">
        <v>0</v>
      </c>
      <c r="AL60" s="80">
        <v>0</v>
      </c>
      <c r="AM60" s="80">
        <v>0</v>
      </c>
      <c r="AN60" s="80">
        <v>0</v>
      </c>
      <c r="AO60" s="80">
        <v>0</v>
      </c>
      <c r="AP60" s="80">
        <v>469.08</v>
      </c>
      <c r="AQ60" s="80">
        <v>0</v>
      </c>
      <c r="AR60" s="80">
        <v>0</v>
      </c>
      <c r="AS60" s="80">
        <v>0</v>
      </c>
      <c r="AT60" s="80">
        <v>34028507.579999998</v>
      </c>
      <c r="AU60" s="80">
        <v>1202118.18</v>
      </c>
      <c r="AV60" s="80">
        <v>1114033.26</v>
      </c>
      <c r="AW60" s="80">
        <v>1354795.78</v>
      </c>
      <c r="AX60" s="80">
        <v>1176086.1299999999</v>
      </c>
      <c r="AY60" s="80">
        <v>1523928.78</v>
      </c>
      <c r="AZ60" s="80">
        <v>1238641.92</v>
      </c>
      <c r="BA60" s="80">
        <v>503525.13</v>
      </c>
      <c r="BB60" s="80">
        <v>1562053.38</v>
      </c>
      <c r="BC60" s="80">
        <v>537466.87</v>
      </c>
      <c r="BD60" s="80">
        <v>415508.07</v>
      </c>
      <c r="BE60" s="80">
        <v>963213.76</v>
      </c>
      <c r="BF60" s="80">
        <v>4754181.8499999996</v>
      </c>
      <c r="BG60" s="80">
        <v>665004.37</v>
      </c>
      <c r="BH60" s="80">
        <v>460437.01</v>
      </c>
      <c r="BI60" s="80">
        <v>373545.03</v>
      </c>
      <c r="BJ60" s="80">
        <v>433670.02</v>
      </c>
      <c r="BK60" s="80">
        <v>498551.54</v>
      </c>
      <c r="BL60" s="80">
        <v>446708.28</v>
      </c>
      <c r="BM60" s="80">
        <v>422650.63</v>
      </c>
      <c r="BN60" s="80">
        <v>312694.40999999997</v>
      </c>
      <c r="BO60" s="80">
        <v>386054.67</v>
      </c>
      <c r="BP60" s="80">
        <v>462013.63</v>
      </c>
      <c r="BQ60" s="80">
        <v>89918.25</v>
      </c>
      <c r="BR60" s="80">
        <v>203197.43</v>
      </c>
      <c r="BS60" s="80">
        <v>123537.28</v>
      </c>
      <c r="BT60" s="80">
        <v>148203.6</v>
      </c>
      <c r="BU60" s="80">
        <v>123298.14</v>
      </c>
      <c r="BV60" s="80">
        <v>250990.09</v>
      </c>
      <c r="BW60" s="80">
        <v>141845.49</v>
      </c>
      <c r="BX60" s="80">
        <v>235632.38</v>
      </c>
      <c r="BY60" s="80">
        <v>52415.56</v>
      </c>
      <c r="BZ60" s="80">
        <v>76754.059999999896</v>
      </c>
      <c r="CA60" s="80">
        <v>51803.24</v>
      </c>
      <c r="CB60" s="80">
        <v>87378.250000000102</v>
      </c>
      <c r="CC60" s="80">
        <v>155434.04999999999</v>
      </c>
      <c r="CD60" s="80">
        <v>130434.5</v>
      </c>
      <c r="CE60" s="80">
        <v>9472853.4000000004</v>
      </c>
      <c r="CF60" s="80">
        <v>68935.399999999994</v>
      </c>
      <c r="CG60" s="80">
        <v>14817.06</v>
      </c>
      <c r="CH60" s="80">
        <v>17900.43</v>
      </c>
      <c r="CI60" s="80">
        <v>68262.539999999994</v>
      </c>
      <c r="CJ60" s="80">
        <v>35315.449999999997</v>
      </c>
      <c r="CK60" s="80">
        <v>30435.32</v>
      </c>
      <c r="CL60" s="80">
        <v>45490.1</v>
      </c>
      <c r="CM60" s="80">
        <v>55886.63</v>
      </c>
      <c r="CN60" s="80">
        <v>22115.73</v>
      </c>
      <c r="CO60" s="80">
        <v>57257</v>
      </c>
      <c r="CP60" s="80">
        <v>12128.57</v>
      </c>
      <c r="CQ60" s="80">
        <v>60061.34</v>
      </c>
      <c r="CR60" s="80">
        <v>29787.39</v>
      </c>
      <c r="CS60" s="80">
        <v>15446.31</v>
      </c>
      <c r="CT60" s="80">
        <v>14779.48</v>
      </c>
      <c r="CU60" s="80">
        <v>20295.759999999998</v>
      </c>
      <c r="CV60" s="80">
        <v>19278.95</v>
      </c>
      <c r="CW60" s="80">
        <v>3660.8500000000099</v>
      </c>
      <c r="CX60" s="80">
        <v>4105.54</v>
      </c>
      <c r="CY60" s="80">
        <v>18404.95</v>
      </c>
      <c r="CZ60" s="80">
        <v>7961.39</v>
      </c>
      <c r="DA60" s="80">
        <v>9964.5399999999809</v>
      </c>
      <c r="DB60" s="80">
        <v>73694.23</v>
      </c>
      <c r="DC60" s="80">
        <v>644519.5</v>
      </c>
      <c r="DD60" s="80">
        <v>190590.14</v>
      </c>
      <c r="DE60" s="80">
        <v>31895.67</v>
      </c>
      <c r="DF60" s="80">
        <v>46027.42</v>
      </c>
      <c r="DG60" s="80">
        <v>196384.09</v>
      </c>
      <c r="DH60" s="80">
        <v>62651.68</v>
      </c>
      <c r="DI60" s="80">
        <v>-1664.1</v>
      </c>
      <c r="DJ60" s="80">
        <v>575.96</v>
      </c>
      <c r="DK60" s="80">
        <v>700.51</v>
      </c>
      <c r="DL60" s="80">
        <v>263.33</v>
      </c>
      <c r="DM60" s="72">
        <v>0</v>
      </c>
      <c r="DN60" s="72">
        <v>0</v>
      </c>
      <c r="DO60" s="72">
        <v>0</v>
      </c>
      <c r="DP60" s="72">
        <v>0</v>
      </c>
      <c r="DQ60" s="72">
        <v>0</v>
      </c>
      <c r="DR60" s="72">
        <v>0</v>
      </c>
    </row>
    <row r="61" spans="1:122" s="72" customFormat="1" ht="11.25" customHeight="1">
      <c r="A61" s="78" t="s">
        <v>33</v>
      </c>
      <c r="B61" s="80">
        <v>4071320.74</v>
      </c>
      <c r="C61" s="80">
        <v>4071320.74</v>
      </c>
      <c r="D61" s="80">
        <v>0</v>
      </c>
      <c r="E61" s="80">
        <v>0</v>
      </c>
      <c r="F61" s="80">
        <v>0</v>
      </c>
      <c r="G61" s="80">
        <v>0</v>
      </c>
      <c r="H61" s="80">
        <v>0</v>
      </c>
      <c r="I61" s="80">
        <v>0</v>
      </c>
      <c r="J61" s="80">
        <v>0</v>
      </c>
      <c r="K61" s="80">
        <v>0</v>
      </c>
      <c r="L61" s="80">
        <v>0</v>
      </c>
      <c r="M61" s="80">
        <v>4071320.74</v>
      </c>
      <c r="N61" s="80">
        <v>0</v>
      </c>
      <c r="O61" s="80">
        <v>0</v>
      </c>
      <c r="P61" s="80">
        <v>0</v>
      </c>
      <c r="Q61" s="80">
        <v>0</v>
      </c>
      <c r="R61" s="80">
        <v>0</v>
      </c>
      <c r="S61" s="80">
        <v>0</v>
      </c>
      <c r="T61" s="80">
        <v>0</v>
      </c>
      <c r="U61" s="80">
        <v>0</v>
      </c>
      <c r="V61" s="80">
        <v>0</v>
      </c>
      <c r="W61" s="80">
        <v>0</v>
      </c>
      <c r="X61" s="80">
        <v>0</v>
      </c>
      <c r="Y61" s="80">
        <v>0</v>
      </c>
      <c r="Z61" s="80">
        <v>0</v>
      </c>
      <c r="AA61" s="80">
        <v>2688679.25</v>
      </c>
      <c r="AB61" s="80">
        <v>150000</v>
      </c>
      <c r="AC61" s="80">
        <v>1232641.49</v>
      </c>
      <c r="AD61" s="80">
        <v>0</v>
      </c>
      <c r="AE61" s="80">
        <v>0</v>
      </c>
      <c r="AF61" s="80">
        <v>0</v>
      </c>
      <c r="AG61" s="80">
        <v>0</v>
      </c>
      <c r="AH61" s="80">
        <v>0</v>
      </c>
      <c r="AI61" s="80">
        <v>0</v>
      </c>
      <c r="AJ61" s="80">
        <v>0</v>
      </c>
      <c r="AK61" s="80">
        <v>0</v>
      </c>
      <c r="AL61" s="80">
        <v>0</v>
      </c>
      <c r="AM61" s="80">
        <v>0</v>
      </c>
      <c r="AN61" s="80">
        <v>0</v>
      </c>
      <c r="AO61" s="80">
        <v>0</v>
      </c>
      <c r="AP61" s="80">
        <v>0</v>
      </c>
      <c r="AQ61" s="80">
        <v>0</v>
      </c>
      <c r="AR61" s="80">
        <v>0</v>
      </c>
      <c r="AS61" s="80">
        <v>0</v>
      </c>
      <c r="AT61" s="80">
        <v>0</v>
      </c>
      <c r="AU61" s="80">
        <v>0</v>
      </c>
      <c r="AV61" s="80">
        <v>0</v>
      </c>
      <c r="AW61" s="80">
        <v>0</v>
      </c>
      <c r="AX61" s="80">
        <v>0</v>
      </c>
      <c r="AY61" s="80">
        <v>0</v>
      </c>
      <c r="AZ61" s="80">
        <v>0</v>
      </c>
      <c r="BA61" s="80">
        <v>0</v>
      </c>
      <c r="BB61" s="80">
        <v>0</v>
      </c>
      <c r="BC61" s="80">
        <v>0</v>
      </c>
      <c r="BD61" s="80">
        <v>0</v>
      </c>
      <c r="BE61" s="80">
        <v>0</v>
      </c>
      <c r="BF61" s="80">
        <v>0</v>
      </c>
      <c r="BG61" s="80">
        <v>0</v>
      </c>
      <c r="BH61" s="80">
        <v>0</v>
      </c>
      <c r="BI61" s="80">
        <v>0</v>
      </c>
      <c r="BJ61" s="80">
        <v>0</v>
      </c>
      <c r="BK61" s="80">
        <v>0</v>
      </c>
      <c r="BL61" s="80">
        <v>0</v>
      </c>
      <c r="BM61" s="80">
        <v>0</v>
      </c>
      <c r="BN61" s="80">
        <v>0</v>
      </c>
      <c r="BO61" s="80">
        <v>0</v>
      </c>
      <c r="BP61" s="80">
        <v>0</v>
      </c>
      <c r="BQ61" s="80">
        <v>0</v>
      </c>
      <c r="BR61" s="80">
        <v>0</v>
      </c>
      <c r="BS61" s="80">
        <v>0</v>
      </c>
      <c r="BT61" s="80">
        <v>0</v>
      </c>
      <c r="BU61" s="80">
        <v>0</v>
      </c>
      <c r="BV61" s="80">
        <v>0</v>
      </c>
      <c r="BW61" s="80">
        <v>0</v>
      </c>
      <c r="BX61" s="80">
        <v>0</v>
      </c>
      <c r="BY61" s="80">
        <v>0</v>
      </c>
      <c r="BZ61" s="80">
        <v>0</v>
      </c>
      <c r="CA61" s="80">
        <v>0</v>
      </c>
      <c r="CB61" s="80">
        <v>0</v>
      </c>
      <c r="CC61" s="80">
        <v>0</v>
      </c>
      <c r="CD61" s="80">
        <v>0</v>
      </c>
      <c r="CE61" s="80">
        <v>0</v>
      </c>
      <c r="CF61" s="80">
        <v>0</v>
      </c>
      <c r="CG61" s="80">
        <v>0</v>
      </c>
      <c r="CH61" s="80">
        <v>0</v>
      </c>
      <c r="CI61" s="80">
        <v>0</v>
      </c>
      <c r="CJ61" s="80">
        <v>0</v>
      </c>
      <c r="CK61" s="80">
        <v>0</v>
      </c>
      <c r="CL61" s="80">
        <v>0</v>
      </c>
      <c r="CM61" s="80">
        <v>0</v>
      </c>
      <c r="CN61" s="80">
        <v>0</v>
      </c>
      <c r="CO61" s="80">
        <v>0</v>
      </c>
      <c r="CP61" s="80">
        <v>0</v>
      </c>
      <c r="CQ61" s="80">
        <v>0</v>
      </c>
      <c r="CR61" s="80">
        <v>0</v>
      </c>
      <c r="CS61" s="80">
        <v>0</v>
      </c>
      <c r="CT61" s="80">
        <v>0</v>
      </c>
      <c r="CU61" s="80">
        <v>0</v>
      </c>
      <c r="CV61" s="80">
        <v>0</v>
      </c>
      <c r="CW61" s="80">
        <v>0</v>
      </c>
      <c r="CX61" s="80">
        <v>0</v>
      </c>
      <c r="CY61" s="80">
        <v>0</v>
      </c>
      <c r="CZ61" s="80">
        <v>0</v>
      </c>
      <c r="DA61" s="80">
        <v>0</v>
      </c>
      <c r="DB61" s="80">
        <v>0</v>
      </c>
      <c r="DC61" s="80">
        <v>0</v>
      </c>
      <c r="DD61" s="80">
        <v>0</v>
      </c>
      <c r="DE61" s="80">
        <v>0</v>
      </c>
      <c r="DF61" s="80">
        <v>0</v>
      </c>
      <c r="DG61" s="80">
        <v>0</v>
      </c>
      <c r="DH61" s="80">
        <v>0</v>
      </c>
      <c r="DI61" s="80">
        <v>0</v>
      </c>
      <c r="DJ61" s="80">
        <v>0</v>
      </c>
      <c r="DK61" s="80">
        <v>0</v>
      </c>
      <c r="DL61" s="80">
        <v>0</v>
      </c>
      <c r="DM61" s="72">
        <v>0</v>
      </c>
      <c r="DN61" s="72">
        <v>0</v>
      </c>
      <c r="DO61" s="72">
        <v>0</v>
      </c>
      <c r="DP61" s="72">
        <v>0</v>
      </c>
      <c r="DQ61" s="72">
        <v>0</v>
      </c>
      <c r="DR61" s="72">
        <v>0</v>
      </c>
    </row>
    <row r="62" spans="1:122" s="72" customFormat="1" ht="11.25" customHeight="1">
      <c r="A62" s="78" t="s">
        <v>34</v>
      </c>
      <c r="B62" s="80">
        <v>5277581.04</v>
      </c>
      <c r="C62" s="80">
        <v>6666585.8200000003</v>
      </c>
      <c r="D62" s="80">
        <v>0</v>
      </c>
      <c r="E62" s="80">
        <v>0</v>
      </c>
      <c r="F62" s="80">
        <v>513433.48</v>
      </c>
      <c r="G62" s="80">
        <v>0</v>
      </c>
      <c r="H62" s="80">
        <v>-1902438.26</v>
      </c>
      <c r="I62" s="80">
        <v>0</v>
      </c>
      <c r="J62" s="80">
        <v>0</v>
      </c>
      <c r="K62" s="80">
        <v>0</v>
      </c>
      <c r="L62" s="80">
        <v>0</v>
      </c>
      <c r="M62" s="80">
        <v>0</v>
      </c>
      <c r="N62" s="80">
        <v>6666585.8200000003</v>
      </c>
      <c r="O62" s="80">
        <v>0</v>
      </c>
      <c r="P62" s="80">
        <v>0</v>
      </c>
      <c r="Q62" s="80">
        <v>0</v>
      </c>
      <c r="R62" s="80">
        <v>0</v>
      </c>
      <c r="S62" s="80">
        <v>0</v>
      </c>
      <c r="T62" s="80">
        <v>0</v>
      </c>
      <c r="U62" s="80">
        <v>0</v>
      </c>
      <c r="V62" s="80">
        <v>0</v>
      </c>
      <c r="W62" s="80">
        <v>0</v>
      </c>
      <c r="X62" s="80">
        <v>0</v>
      </c>
      <c r="Y62" s="80">
        <v>0</v>
      </c>
      <c r="Z62" s="80">
        <v>0</v>
      </c>
      <c r="AA62" s="80">
        <v>0</v>
      </c>
      <c r="AB62" s="80">
        <v>0</v>
      </c>
      <c r="AC62" s="80">
        <v>0</v>
      </c>
      <c r="AD62" s="80">
        <v>0</v>
      </c>
      <c r="AE62" s="80">
        <v>0</v>
      </c>
      <c r="AF62" s="80">
        <v>0</v>
      </c>
      <c r="AG62" s="80">
        <v>0</v>
      </c>
      <c r="AH62" s="80">
        <v>191574.2</v>
      </c>
      <c r="AI62" s="80">
        <v>631229.88</v>
      </c>
      <c r="AJ62" s="80">
        <v>1726958.24</v>
      </c>
      <c r="AK62" s="80">
        <v>4116823.5</v>
      </c>
      <c r="AL62" s="80">
        <v>0</v>
      </c>
      <c r="AM62" s="80">
        <v>0</v>
      </c>
      <c r="AN62" s="80">
        <v>0</v>
      </c>
      <c r="AO62" s="80">
        <v>0</v>
      </c>
      <c r="AP62" s="80">
        <v>0</v>
      </c>
      <c r="AQ62" s="80">
        <v>0</v>
      </c>
      <c r="AR62" s="80">
        <v>0</v>
      </c>
      <c r="AS62" s="80">
        <v>0</v>
      </c>
      <c r="AT62" s="80">
        <v>0</v>
      </c>
      <c r="AU62" s="80">
        <v>0</v>
      </c>
      <c r="AV62" s="80">
        <v>0</v>
      </c>
      <c r="AW62" s="80">
        <v>0</v>
      </c>
      <c r="AX62" s="80">
        <v>0</v>
      </c>
      <c r="AY62" s="80">
        <v>0</v>
      </c>
      <c r="AZ62" s="80">
        <v>0</v>
      </c>
      <c r="BA62" s="80">
        <v>0</v>
      </c>
      <c r="BB62" s="80">
        <v>0</v>
      </c>
      <c r="BC62" s="80">
        <v>0</v>
      </c>
      <c r="BD62" s="80">
        <v>0</v>
      </c>
      <c r="BE62" s="80">
        <v>0</v>
      </c>
      <c r="BF62" s="80">
        <v>0</v>
      </c>
      <c r="BG62" s="80">
        <v>0</v>
      </c>
      <c r="BH62" s="80">
        <v>0</v>
      </c>
      <c r="BI62" s="80">
        <v>0</v>
      </c>
      <c r="BJ62" s="80">
        <v>0</v>
      </c>
      <c r="BK62" s="80">
        <v>0</v>
      </c>
      <c r="BL62" s="80">
        <v>0</v>
      </c>
      <c r="BM62" s="80">
        <v>0</v>
      </c>
      <c r="BN62" s="80">
        <v>0</v>
      </c>
      <c r="BO62" s="80">
        <v>0</v>
      </c>
      <c r="BP62" s="80">
        <v>0</v>
      </c>
      <c r="BQ62" s="80">
        <v>0</v>
      </c>
      <c r="BR62" s="80">
        <v>0</v>
      </c>
      <c r="BS62" s="80">
        <v>0</v>
      </c>
      <c r="BT62" s="80">
        <v>0</v>
      </c>
      <c r="BU62" s="80">
        <v>0</v>
      </c>
      <c r="BV62" s="80">
        <v>0</v>
      </c>
      <c r="BW62" s="80">
        <v>0</v>
      </c>
      <c r="BX62" s="80">
        <v>0</v>
      </c>
      <c r="BY62" s="80">
        <v>0</v>
      </c>
      <c r="BZ62" s="80">
        <v>0</v>
      </c>
      <c r="CA62" s="80">
        <v>0</v>
      </c>
      <c r="CB62" s="80">
        <v>0</v>
      </c>
      <c r="CC62" s="80">
        <v>0</v>
      </c>
      <c r="CD62" s="80">
        <v>0</v>
      </c>
      <c r="CE62" s="80">
        <v>0</v>
      </c>
      <c r="CF62" s="80">
        <v>0</v>
      </c>
      <c r="CG62" s="80">
        <v>0</v>
      </c>
      <c r="CH62" s="80">
        <v>0</v>
      </c>
      <c r="CI62" s="80">
        <v>0</v>
      </c>
      <c r="CJ62" s="80">
        <v>0</v>
      </c>
      <c r="CK62" s="80">
        <v>0</v>
      </c>
      <c r="CL62" s="80">
        <v>0</v>
      </c>
      <c r="CM62" s="80">
        <v>0</v>
      </c>
      <c r="CN62" s="80">
        <v>0</v>
      </c>
      <c r="CO62" s="80">
        <v>0</v>
      </c>
      <c r="CP62" s="80">
        <v>0</v>
      </c>
      <c r="CQ62" s="80">
        <v>0</v>
      </c>
      <c r="CR62" s="80">
        <v>0</v>
      </c>
      <c r="CS62" s="80">
        <v>0</v>
      </c>
      <c r="CT62" s="80">
        <v>0</v>
      </c>
      <c r="CU62" s="80">
        <v>0</v>
      </c>
      <c r="CV62" s="80">
        <v>0</v>
      </c>
      <c r="CW62" s="80">
        <v>0</v>
      </c>
      <c r="CX62" s="80">
        <v>0</v>
      </c>
      <c r="CY62" s="80">
        <v>0</v>
      </c>
      <c r="CZ62" s="80">
        <v>0</v>
      </c>
      <c r="DA62" s="80">
        <v>0</v>
      </c>
      <c r="DB62" s="80">
        <v>0</v>
      </c>
      <c r="DC62" s="80">
        <v>0</v>
      </c>
      <c r="DD62" s="80">
        <v>0</v>
      </c>
      <c r="DE62" s="80">
        <v>0</v>
      </c>
      <c r="DF62" s="80">
        <v>0</v>
      </c>
      <c r="DG62" s="80">
        <v>0</v>
      </c>
      <c r="DH62" s="80">
        <v>0</v>
      </c>
      <c r="DI62" s="80">
        <v>0</v>
      </c>
      <c r="DJ62" s="80">
        <v>0</v>
      </c>
      <c r="DK62" s="80">
        <v>0</v>
      </c>
      <c r="DL62" s="80">
        <v>0</v>
      </c>
      <c r="DM62" s="72">
        <v>0</v>
      </c>
      <c r="DN62" s="72">
        <v>0</v>
      </c>
      <c r="DO62" s="72">
        <v>0</v>
      </c>
      <c r="DP62" s="72">
        <v>0</v>
      </c>
      <c r="DQ62" s="72">
        <v>0</v>
      </c>
      <c r="DR62" s="72">
        <v>0</v>
      </c>
    </row>
    <row r="63" spans="1:122" s="72" customFormat="1" ht="11.25" customHeight="1">
      <c r="A63" s="78" t="s">
        <v>63</v>
      </c>
      <c r="B63" s="80">
        <v>10475637.390000001</v>
      </c>
      <c r="C63" s="80">
        <v>6044996.8200000096</v>
      </c>
      <c r="D63" s="80">
        <v>1278519.8500000001</v>
      </c>
      <c r="E63" s="80">
        <v>646755.71000000101</v>
      </c>
      <c r="F63" s="80">
        <v>57780.22</v>
      </c>
      <c r="G63" s="80">
        <v>2584626.64</v>
      </c>
      <c r="H63" s="80">
        <v>-137041.84999997899</v>
      </c>
      <c r="I63" s="80">
        <v>-24184005.66</v>
      </c>
      <c r="J63" s="80">
        <v>6.28</v>
      </c>
      <c r="K63" s="80">
        <v>0</v>
      </c>
      <c r="L63" s="80">
        <v>146181.67000000001</v>
      </c>
      <c r="M63" s="80">
        <v>0</v>
      </c>
      <c r="N63" s="80">
        <v>1429.6</v>
      </c>
      <c r="O63" s="80">
        <v>0</v>
      </c>
      <c r="P63" s="80">
        <v>0</v>
      </c>
      <c r="Q63" s="80">
        <v>0</v>
      </c>
      <c r="R63" s="80">
        <v>30081384.93</v>
      </c>
      <c r="S63" s="80">
        <v>0</v>
      </c>
      <c r="T63" s="80">
        <v>-417385.75</v>
      </c>
      <c r="U63" s="80">
        <v>-987070.69</v>
      </c>
      <c r="V63" s="80">
        <v>1346236.27</v>
      </c>
      <c r="W63" s="80">
        <v>204401.84</v>
      </c>
      <c r="X63" s="80">
        <v>0</v>
      </c>
      <c r="Y63" s="80">
        <v>0</v>
      </c>
      <c r="Z63" s="80">
        <v>0</v>
      </c>
      <c r="AA63" s="80">
        <v>0</v>
      </c>
      <c r="AB63" s="80">
        <v>0</v>
      </c>
      <c r="AC63" s="80">
        <v>0</v>
      </c>
      <c r="AD63" s="80">
        <v>0</v>
      </c>
      <c r="AE63" s="80">
        <v>0</v>
      </c>
      <c r="AF63" s="80">
        <v>0</v>
      </c>
      <c r="AG63" s="80">
        <v>0</v>
      </c>
      <c r="AH63" s="80">
        <v>1430.32</v>
      </c>
      <c r="AI63" s="80">
        <v>-0.71999999997205999</v>
      </c>
      <c r="AJ63" s="80">
        <v>0</v>
      </c>
      <c r="AK63" s="80">
        <v>0</v>
      </c>
      <c r="AL63" s="80">
        <v>0</v>
      </c>
      <c r="AM63" s="80">
        <v>0</v>
      </c>
      <c r="AN63" s="80">
        <v>945.35</v>
      </c>
      <c r="AO63" s="80">
        <v>0</v>
      </c>
      <c r="AP63" s="80">
        <v>30094859.66</v>
      </c>
      <c r="AQ63" s="80">
        <v>0</v>
      </c>
      <c r="AR63" s="80">
        <v>0</v>
      </c>
      <c r="AS63" s="80">
        <v>0</v>
      </c>
      <c r="AT63" s="80">
        <v>-14420.08</v>
      </c>
      <c r="AU63" s="80">
        <v>-1333.90000000037</v>
      </c>
      <c r="AV63" s="80">
        <v>-510.41000000014901</v>
      </c>
      <c r="AW63" s="80">
        <v>-1171.9700000001999</v>
      </c>
      <c r="AX63" s="80">
        <v>-1282.47999999998</v>
      </c>
      <c r="AY63" s="80">
        <v>-2500.91999999993</v>
      </c>
      <c r="AZ63" s="80">
        <v>-816.20999999996297</v>
      </c>
      <c r="BA63" s="80">
        <v>-8.3500000000931305</v>
      </c>
      <c r="BB63" s="80">
        <v>-463.26000000024197</v>
      </c>
      <c r="BC63" s="80">
        <v>-1519.93999999994</v>
      </c>
      <c r="BD63" s="80">
        <v>-856.92000000004202</v>
      </c>
      <c r="BE63" s="80">
        <v>-603.58999999985099</v>
      </c>
      <c r="BF63" s="80">
        <v>-747.36000000033505</v>
      </c>
      <c r="BG63" s="80">
        <v>-1070.46999999997</v>
      </c>
      <c r="BH63" s="80">
        <v>-238.219999999972</v>
      </c>
      <c r="BI63" s="80">
        <v>-0.380000000004657</v>
      </c>
      <c r="BJ63" s="80">
        <v>-250.71000000007899</v>
      </c>
      <c r="BK63" s="80">
        <v>-103.969999999972</v>
      </c>
      <c r="BL63" s="80">
        <v>-210.45000000006999</v>
      </c>
      <c r="BM63" s="80">
        <v>-4.6700000000419104</v>
      </c>
      <c r="BN63" s="80">
        <v>-19.1900000000023</v>
      </c>
      <c r="BO63" s="80">
        <v>-31.869999999995301</v>
      </c>
      <c r="BP63" s="80">
        <v>-181.849999999977</v>
      </c>
      <c r="BQ63" s="80">
        <v>0</v>
      </c>
      <c r="BR63" s="80">
        <v>-37.960000000020997</v>
      </c>
      <c r="BS63" s="80">
        <v>0</v>
      </c>
      <c r="BT63" s="80">
        <v>-12.619999999995301</v>
      </c>
      <c r="BU63" s="80">
        <v>-1.6400000000139701</v>
      </c>
      <c r="BV63" s="80">
        <v>0</v>
      </c>
      <c r="BW63" s="80">
        <v>-1.99999999895226E-2</v>
      </c>
      <c r="BX63" s="80">
        <v>-1.8599999999860299</v>
      </c>
      <c r="BY63" s="80">
        <v>0</v>
      </c>
      <c r="BZ63" s="80">
        <v>-1.57000000000698</v>
      </c>
      <c r="CA63" s="80">
        <v>-4.2999999999883602</v>
      </c>
      <c r="CB63" s="80">
        <v>-7.0000000006984905E-2</v>
      </c>
      <c r="CC63" s="80">
        <v>-30.520000000018602</v>
      </c>
      <c r="CD63" s="80">
        <v>-3.0399999999790501</v>
      </c>
      <c r="CE63" s="80">
        <v>-112.699999999255</v>
      </c>
      <c r="CF63" s="80">
        <v>0</v>
      </c>
      <c r="CG63" s="80">
        <v>0</v>
      </c>
      <c r="CH63" s="80">
        <v>-1.9999999996798599E-2</v>
      </c>
      <c r="CI63" s="80">
        <v>0</v>
      </c>
      <c r="CJ63" s="80">
        <v>0</v>
      </c>
      <c r="CK63" s="80">
        <v>0</v>
      </c>
      <c r="CL63" s="80">
        <v>0</v>
      </c>
      <c r="CM63" s="80">
        <v>0</v>
      </c>
      <c r="CN63" s="80">
        <v>0</v>
      </c>
      <c r="CO63" s="80">
        <v>-29.390000000013998</v>
      </c>
      <c r="CP63" s="80">
        <v>-1.0599999999976699</v>
      </c>
      <c r="CQ63" s="80">
        <v>-1.7200000000011599</v>
      </c>
      <c r="CR63" s="80">
        <v>0</v>
      </c>
      <c r="CS63" s="80">
        <v>0</v>
      </c>
      <c r="CT63" s="80">
        <v>0</v>
      </c>
      <c r="CU63" s="80">
        <v>0</v>
      </c>
      <c r="CV63" s="80">
        <v>-74.340000000000103</v>
      </c>
      <c r="CW63" s="80">
        <v>0</v>
      </c>
      <c r="CX63" s="80">
        <v>0</v>
      </c>
      <c r="CY63" s="80">
        <v>0</v>
      </c>
      <c r="CZ63" s="80">
        <v>0</v>
      </c>
      <c r="DA63" s="80">
        <v>0</v>
      </c>
      <c r="DB63" s="80">
        <v>0</v>
      </c>
      <c r="DC63" s="80">
        <v>-179.66000000003299</v>
      </c>
      <c r="DD63" s="80">
        <v>-0.5</v>
      </c>
      <c r="DE63" s="80">
        <v>0</v>
      </c>
      <c r="DF63" s="80">
        <v>0</v>
      </c>
      <c r="DG63" s="80">
        <v>0</v>
      </c>
      <c r="DH63" s="80">
        <v>0</v>
      </c>
      <c r="DI63" s="80">
        <v>0</v>
      </c>
      <c r="DJ63" s="80">
        <v>0</v>
      </c>
      <c r="DK63" s="80">
        <v>0</v>
      </c>
      <c r="DL63" s="80">
        <v>0</v>
      </c>
      <c r="DM63" s="72">
        <v>1665758.35</v>
      </c>
      <c r="DN63" s="72">
        <v>0</v>
      </c>
      <c r="DO63" s="72">
        <v>0</v>
      </c>
      <c r="DP63" s="72">
        <v>9505.69</v>
      </c>
      <c r="DQ63" s="72">
        <v>36243.54</v>
      </c>
      <c r="DR63" s="72">
        <v>52062.440000001297</v>
      </c>
    </row>
    <row r="64" spans="1:122" s="72" customFormat="1" ht="11.25" customHeight="1">
      <c r="A64" s="78" t="s">
        <v>64</v>
      </c>
      <c r="B64" s="80">
        <v>39209135.3400001</v>
      </c>
      <c r="C64" s="80">
        <v>30358595.120000001</v>
      </c>
      <c r="D64" s="80">
        <v>-135423.29</v>
      </c>
      <c r="E64" s="80">
        <v>-20</v>
      </c>
      <c r="F64" s="80">
        <v>0</v>
      </c>
      <c r="G64" s="80">
        <v>-4533407.1399999997</v>
      </c>
      <c r="H64" s="80">
        <v>13519390.65</v>
      </c>
      <c r="I64" s="80">
        <v>1671857.41</v>
      </c>
      <c r="J64" s="80">
        <v>0</v>
      </c>
      <c r="K64" s="80">
        <v>0</v>
      </c>
      <c r="L64" s="80">
        <v>42206715.100000001</v>
      </c>
      <c r="M64" s="80">
        <v>0</v>
      </c>
      <c r="N64" s="80">
        <v>-13519977.390000001</v>
      </c>
      <c r="O64" s="80">
        <v>0</v>
      </c>
      <c r="P64" s="80">
        <v>0</v>
      </c>
      <c r="Q64" s="80">
        <v>0</v>
      </c>
      <c r="R64" s="80">
        <v>0</v>
      </c>
      <c r="S64" s="80">
        <v>0</v>
      </c>
      <c r="T64" s="80">
        <v>13602434.73</v>
      </c>
      <c r="U64" s="80">
        <v>20111125.59</v>
      </c>
      <c r="V64" s="80">
        <v>11081240.289999999</v>
      </c>
      <c r="W64" s="80">
        <v>-174208.86999999901</v>
      </c>
      <c r="X64" s="80">
        <v>-2413876.64</v>
      </c>
      <c r="Y64" s="80">
        <v>0</v>
      </c>
      <c r="Z64" s="80">
        <v>0</v>
      </c>
      <c r="AA64" s="80">
        <v>0</v>
      </c>
      <c r="AB64" s="80">
        <v>0</v>
      </c>
      <c r="AC64" s="80">
        <v>0</v>
      </c>
      <c r="AD64" s="80">
        <v>0</v>
      </c>
      <c r="AE64" s="80">
        <v>0</v>
      </c>
      <c r="AF64" s="80">
        <v>0</v>
      </c>
      <c r="AG64" s="80">
        <v>0</v>
      </c>
      <c r="AH64" s="80">
        <v>-727.47999999998103</v>
      </c>
      <c r="AI64" s="80">
        <v>0</v>
      </c>
      <c r="AJ64" s="80">
        <v>-13519249.91</v>
      </c>
      <c r="AK64" s="80">
        <v>0</v>
      </c>
      <c r="AL64" s="80">
        <v>0</v>
      </c>
      <c r="AM64" s="80">
        <v>0</v>
      </c>
      <c r="AN64" s="80">
        <v>0</v>
      </c>
      <c r="AO64" s="80">
        <v>0</v>
      </c>
      <c r="AP64" s="80">
        <v>0</v>
      </c>
      <c r="AQ64" s="80">
        <v>0</v>
      </c>
      <c r="AR64" s="80">
        <v>0</v>
      </c>
      <c r="AS64" s="80">
        <v>0</v>
      </c>
      <c r="AT64" s="80">
        <v>0</v>
      </c>
      <c r="AU64" s="80">
        <v>0</v>
      </c>
      <c r="AV64" s="80">
        <v>0</v>
      </c>
      <c r="AW64" s="80">
        <v>0</v>
      </c>
      <c r="AX64" s="80">
        <v>0</v>
      </c>
      <c r="AY64" s="80">
        <v>0</v>
      </c>
      <c r="AZ64" s="80">
        <v>0</v>
      </c>
      <c r="BA64" s="80">
        <v>0</v>
      </c>
      <c r="BB64" s="80">
        <v>0</v>
      </c>
      <c r="BC64" s="80">
        <v>0</v>
      </c>
      <c r="BD64" s="80">
        <v>0</v>
      </c>
      <c r="BE64" s="80">
        <v>0</v>
      </c>
      <c r="BF64" s="80">
        <v>0</v>
      </c>
      <c r="BG64" s="80">
        <v>0</v>
      </c>
      <c r="BH64" s="80">
        <v>0</v>
      </c>
      <c r="BI64" s="80">
        <v>0</v>
      </c>
      <c r="BJ64" s="80">
        <v>0</v>
      </c>
      <c r="BK64" s="80">
        <v>0</v>
      </c>
      <c r="BL64" s="80">
        <v>0</v>
      </c>
      <c r="BM64" s="80">
        <v>0</v>
      </c>
      <c r="BN64" s="80">
        <v>0</v>
      </c>
      <c r="BO64" s="80">
        <v>0</v>
      </c>
      <c r="BP64" s="80">
        <v>0</v>
      </c>
      <c r="BQ64" s="80">
        <v>0</v>
      </c>
      <c r="BR64" s="80">
        <v>0</v>
      </c>
      <c r="BS64" s="80">
        <v>0</v>
      </c>
      <c r="BT64" s="80">
        <v>0</v>
      </c>
      <c r="BU64" s="80">
        <v>0</v>
      </c>
      <c r="BV64" s="80">
        <v>0</v>
      </c>
      <c r="BW64" s="80">
        <v>0</v>
      </c>
      <c r="BX64" s="80">
        <v>0</v>
      </c>
      <c r="BY64" s="80">
        <v>0</v>
      </c>
      <c r="BZ64" s="80">
        <v>0</v>
      </c>
      <c r="CA64" s="80">
        <v>0</v>
      </c>
      <c r="CB64" s="80">
        <v>0</v>
      </c>
      <c r="CC64" s="80">
        <v>0</v>
      </c>
      <c r="CD64" s="80">
        <v>0</v>
      </c>
      <c r="CE64" s="80">
        <v>0</v>
      </c>
      <c r="CF64" s="80">
        <v>0</v>
      </c>
      <c r="CG64" s="80">
        <v>0</v>
      </c>
      <c r="CH64" s="80">
        <v>0</v>
      </c>
      <c r="CI64" s="80">
        <v>0</v>
      </c>
      <c r="CJ64" s="80">
        <v>0</v>
      </c>
      <c r="CK64" s="80">
        <v>0</v>
      </c>
      <c r="CL64" s="80">
        <v>0</v>
      </c>
      <c r="CM64" s="80">
        <v>0</v>
      </c>
      <c r="CN64" s="80">
        <v>0</v>
      </c>
      <c r="CO64" s="80">
        <v>0</v>
      </c>
      <c r="CP64" s="80">
        <v>0</v>
      </c>
      <c r="CQ64" s="80">
        <v>0</v>
      </c>
      <c r="CR64" s="80">
        <v>0</v>
      </c>
      <c r="CS64" s="80">
        <v>0</v>
      </c>
      <c r="CT64" s="80">
        <v>0</v>
      </c>
      <c r="CU64" s="80">
        <v>0</v>
      </c>
      <c r="CV64" s="80">
        <v>0</v>
      </c>
      <c r="CW64" s="80">
        <v>0</v>
      </c>
      <c r="CX64" s="80">
        <v>0</v>
      </c>
      <c r="CY64" s="80">
        <v>0</v>
      </c>
      <c r="CZ64" s="80">
        <v>0</v>
      </c>
      <c r="DA64" s="80">
        <v>0</v>
      </c>
      <c r="DB64" s="80">
        <v>0</v>
      </c>
      <c r="DC64" s="80">
        <v>0</v>
      </c>
      <c r="DD64" s="80">
        <v>0</v>
      </c>
      <c r="DE64" s="80">
        <v>0</v>
      </c>
      <c r="DF64" s="80">
        <v>0</v>
      </c>
      <c r="DG64" s="80">
        <v>0</v>
      </c>
      <c r="DH64" s="80">
        <v>0</v>
      </c>
      <c r="DI64" s="80">
        <v>0</v>
      </c>
      <c r="DJ64" s="80">
        <v>0</v>
      </c>
      <c r="DK64" s="80">
        <v>0</v>
      </c>
      <c r="DL64" s="80">
        <v>0</v>
      </c>
      <c r="DM64" s="72">
        <v>0</v>
      </c>
      <c r="DN64" s="72">
        <v>0</v>
      </c>
      <c r="DO64" s="72">
        <v>0</v>
      </c>
      <c r="DP64" s="72">
        <v>-154665.09</v>
      </c>
      <c r="DQ64" s="72">
        <v>-235926.55</v>
      </c>
      <c r="DR64" s="72">
        <v>0</v>
      </c>
    </row>
    <row r="65" spans="1:122" s="72" customFormat="1" ht="11.25" customHeight="1">
      <c r="A65" s="78" t="s">
        <v>932</v>
      </c>
      <c r="B65" s="80">
        <v>-20</v>
      </c>
      <c r="C65" s="80">
        <v>0</v>
      </c>
      <c r="D65" s="80">
        <v>0</v>
      </c>
      <c r="E65" s="80">
        <v>-20</v>
      </c>
      <c r="F65" s="80">
        <v>0</v>
      </c>
      <c r="G65" s="80">
        <v>0</v>
      </c>
      <c r="H65" s="80">
        <v>0</v>
      </c>
      <c r="I65" s="80">
        <v>0</v>
      </c>
      <c r="J65" s="80">
        <v>0</v>
      </c>
      <c r="K65" s="80">
        <v>0</v>
      </c>
      <c r="L65" s="80">
        <v>0</v>
      </c>
      <c r="M65" s="80">
        <v>0</v>
      </c>
      <c r="N65" s="80">
        <v>0</v>
      </c>
      <c r="O65" s="80">
        <v>0</v>
      </c>
      <c r="P65" s="80">
        <v>0</v>
      </c>
      <c r="Q65" s="80">
        <v>0</v>
      </c>
      <c r="R65" s="80">
        <v>0</v>
      </c>
      <c r="S65" s="80">
        <v>0</v>
      </c>
      <c r="T65" s="80">
        <v>0</v>
      </c>
      <c r="U65" s="80">
        <v>0</v>
      </c>
      <c r="V65" s="80">
        <v>0</v>
      </c>
      <c r="W65" s="80">
        <v>0</v>
      </c>
      <c r="X65" s="80">
        <v>0</v>
      </c>
      <c r="Y65" s="80">
        <v>0</v>
      </c>
      <c r="Z65" s="80">
        <v>0</v>
      </c>
      <c r="AA65" s="80">
        <v>0</v>
      </c>
      <c r="AB65" s="80">
        <v>0</v>
      </c>
      <c r="AC65" s="80">
        <v>0</v>
      </c>
      <c r="AD65" s="80">
        <v>0</v>
      </c>
      <c r="AE65" s="80">
        <v>0</v>
      </c>
      <c r="AF65" s="80">
        <v>0</v>
      </c>
      <c r="AG65" s="80">
        <v>0</v>
      </c>
      <c r="AH65" s="80">
        <v>0</v>
      </c>
      <c r="AI65" s="80">
        <v>0</v>
      </c>
      <c r="AJ65" s="80">
        <v>0</v>
      </c>
      <c r="AK65" s="80">
        <v>0</v>
      </c>
      <c r="AL65" s="80">
        <v>0</v>
      </c>
      <c r="AM65" s="80">
        <v>0</v>
      </c>
      <c r="AN65" s="80">
        <v>0</v>
      </c>
      <c r="AO65" s="80">
        <v>0</v>
      </c>
      <c r="AP65" s="80">
        <v>0</v>
      </c>
      <c r="AQ65" s="80">
        <v>0</v>
      </c>
      <c r="AR65" s="80">
        <v>0</v>
      </c>
      <c r="AS65" s="80">
        <v>0</v>
      </c>
      <c r="AT65" s="80">
        <v>0</v>
      </c>
      <c r="AU65" s="80">
        <v>0</v>
      </c>
      <c r="AV65" s="80">
        <v>0</v>
      </c>
      <c r="AW65" s="80">
        <v>0</v>
      </c>
      <c r="AX65" s="80">
        <v>0</v>
      </c>
      <c r="AY65" s="80">
        <v>0</v>
      </c>
      <c r="AZ65" s="80">
        <v>0</v>
      </c>
      <c r="BA65" s="80">
        <v>0</v>
      </c>
      <c r="BB65" s="80">
        <v>0</v>
      </c>
      <c r="BC65" s="80">
        <v>0</v>
      </c>
      <c r="BD65" s="80">
        <v>0</v>
      </c>
      <c r="BE65" s="80">
        <v>0</v>
      </c>
      <c r="BF65" s="80">
        <v>0</v>
      </c>
      <c r="BG65" s="80">
        <v>0</v>
      </c>
      <c r="BH65" s="80">
        <v>0</v>
      </c>
      <c r="BI65" s="80">
        <v>0</v>
      </c>
      <c r="BJ65" s="80">
        <v>0</v>
      </c>
      <c r="BK65" s="80">
        <v>0</v>
      </c>
      <c r="BL65" s="80">
        <v>0</v>
      </c>
      <c r="BM65" s="80">
        <v>0</v>
      </c>
      <c r="BN65" s="80">
        <v>0</v>
      </c>
      <c r="BO65" s="80">
        <v>0</v>
      </c>
      <c r="BP65" s="80">
        <v>0</v>
      </c>
      <c r="BQ65" s="80">
        <v>0</v>
      </c>
      <c r="BR65" s="80">
        <v>0</v>
      </c>
      <c r="BS65" s="80">
        <v>0</v>
      </c>
      <c r="BT65" s="80">
        <v>0</v>
      </c>
      <c r="BU65" s="80">
        <v>0</v>
      </c>
      <c r="BV65" s="80">
        <v>0</v>
      </c>
      <c r="BW65" s="80">
        <v>0</v>
      </c>
      <c r="BX65" s="80">
        <v>0</v>
      </c>
      <c r="BY65" s="80">
        <v>0</v>
      </c>
      <c r="BZ65" s="80">
        <v>0</v>
      </c>
      <c r="CA65" s="80">
        <v>0</v>
      </c>
      <c r="CB65" s="80">
        <v>0</v>
      </c>
      <c r="CC65" s="80">
        <v>0</v>
      </c>
      <c r="CD65" s="80">
        <v>0</v>
      </c>
      <c r="CE65" s="80">
        <v>0</v>
      </c>
      <c r="CF65" s="80">
        <v>0</v>
      </c>
      <c r="CG65" s="80">
        <v>0</v>
      </c>
      <c r="CH65" s="80">
        <v>0</v>
      </c>
      <c r="CI65" s="80">
        <v>0</v>
      </c>
      <c r="CJ65" s="80">
        <v>0</v>
      </c>
      <c r="CK65" s="80">
        <v>0</v>
      </c>
      <c r="CL65" s="80">
        <v>0</v>
      </c>
      <c r="CM65" s="80">
        <v>0</v>
      </c>
      <c r="CN65" s="80">
        <v>0</v>
      </c>
      <c r="CO65" s="80">
        <v>0</v>
      </c>
      <c r="CP65" s="80">
        <v>0</v>
      </c>
      <c r="CQ65" s="80">
        <v>0</v>
      </c>
      <c r="CR65" s="80">
        <v>0</v>
      </c>
      <c r="CS65" s="80">
        <v>0</v>
      </c>
      <c r="CT65" s="80">
        <v>0</v>
      </c>
      <c r="CU65" s="80">
        <v>0</v>
      </c>
      <c r="CV65" s="80">
        <v>0</v>
      </c>
      <c r="CW65" s="80">
        <v>0</v>
      </c>
      <c r="CX65" s="80">
        <v>0</v>
      </c>
      <c r="CY65" s="80">
        <v>0</v>
      </c>
      <c r="CZ65" s="80">
        <v>0</v>
      </c>
      <c r="DA65" s="80">
        <v>0</v>
      </c>
      <c r="DB65" s="80">
        <v>0</v>
      </c>
      <c r="DC65" s="80">
        <v>0</v>
      </c>
      <c r="DD65" s="80">
        <v>0</v>
      </c>
      <c r="DE65" s="80">
        <v>0</v>
      </c>
      <c r="DF65" s="80">
        <v>0</v>
      </c>
      <c r="DG65" s="80">
        <v>0</v>
      </c>
      <c r="DH65" s="80">
        <v>0</v>
      </c>
      <c r="DI65" s="80">
        <v>0</v>
      </c>
      <c r="DJ65" s="80">
        <v>0</v>
      </c>
      <c r="DK65" s="80">
        <v>0</v>
      </c>
      <c r="DL65" s="80">
        <v>0</v>
      </c>
      <c r="DM65" s="72">
        <v>0</v>
      </c>
      <c r="DN65" s="72">
        <v>0</v>
      </c>
      <c r="DO65" s="72">
        <v>0</v>
      </c>
      <c r="DP65" s="72">
        <v>0</v>
      </c>
      <c r="DQ65" s="72">
        <v>0</v>
      </c>
      <c r="DR65" s="72">
        <v>0</v>
      </c>
    </row>
    <row r="66" spans="1:122" s="72" customFormat="1" ht="11.25" customHeight="1">
      <c r="A66" s="78" t="s">
        <v>933</v>
      </c>
      <c r="B66" s="80">
        <v>-24904943.350000001</v>
      </c>
      <c r="C66" s="80">
        <v>-19675639.5</v>
      </c>
      <c r="D66" s="80">
        <v>-85782</v>
      </c>
      <c r="E66" s="80">
        <v>0</v>
      </c>
      <c r="F66" s="80">
        <v>0</v>
      </c>
      <c r="G66" s="80">
        <v>-6277521.8499999903</v>
      </c>
      <c r="H66" s="80">
        <v>1134000</v>
      </c>
      <c r="I66" s="80">
        <v>0</v>
      </c>
      <c r="J66" s="80">
        <v>0</v>
      </c>
      <c r="K66" s="80">
        <v>0</v>
      </c>
      <c r="L66" s="80">
        <v>-19675639.5</v>
      </c>
      <c r="M66" s="80">
        <v>0</v>
      </c>
      <c r="N66" s="80">
        <v>0</v>
      </c>
      <c r="O66" s="80">
        <v>0</v>
      </c>
      <c r="P66" s="80">
        <v>0</v>
      </c>
      <c r="Q66" s="80">
        <v>0</v>
      </c>
      <c r="R66" s="80">
        <v>0</v>
      </c>
      <c r="S66" s="80">
        <v>0</v>
      </c>
      <c r="T66" s="80">
        <v>919600</v>
      </c>
      <c r="U66" s="80">
        <v>10766539.279999999</v>
      </c>
      <c r="V66" s="80">
        <v>-20833362.82</v>
      </c>
      <c r="W66" s="80">
        <v>224901.56</v>
      </c>
      <c r="X66" s="80">
        <v>-10753317.52</v>
      </c>
      <c r="Y66" s="80">
        <v>0</v>
      </c>
      <c r="Z66" s="80">
        <v>0</v>
      </c>
      <c r="AA66" s="80">
        <v>0</v>
      </c>
      <c r="AB66" s="80">
        <v>0</v>
      </c>
      <c r="AC66" s="80">
        <v>0</v>
      </c>
      <c r="AD66" s="80">
        <v>0</v>
      </c>
      <c r="AE66" s="80">
        <v>0</v>
      </c>
      <c r="AF66" s="80">
        <v>0</v>
      </c>
      <c r="AG66" s="80">
        <v>0</v>
      </c>
      <c r="AH66" s="80">
        <v>0</v>
      </c>
      <c r="AI66" s="80">
        <v>0</v>
      </c>
      <c r="AJ66" s="80">
        <v>0</v>
      </c>
      <c r="AK66" s="80">
        <v>0</v>
      </c>
      <c r="AL66" s="80">
        <v>0</v>
      </c>
      <c r="AM66" s="80">
        <v>0</v>
      </c>
      <c r="AN66" s="80">
        <v>0</v>
      </c>
      <c r="AO66" s="80">
        <v>0</v>
      </c>
      <c r="AP66" s="80">
        <v>0</v>
      </c>
      <c r="AQ66" s="80">
        <v>0</v>
      </c>
      <c r="AR66" s="80">
        <v>0</v>
      </c>
      <c r="AS66" s="80">
        <v>0</v>
      </c>
      <c r="AT66" s="80">
        <v>0</v>
      </c>
      <c r="AU66" s="80">
        <v>0</v>
      </c>
      <c r="AV66" s="80">
        <v>0</v>
      </c>
      <c r="AW66" s="80">
        <v>0</v>
      </c>
      <c r="AX66" s="80">
        <v>0</v>
      </c>
      <c r="AY66" s="80">
        <v>0</v>
      </c>
      <c r="AZ66" s="80">
        <v>0</v>
      </c>
      <c r="BA66" s="80">
        <v>0</v>
      </c>
      <c r="BB66" s="80">
        <v>0</v>
      </c>
      <c r="BC66" s="80">
        <v>0</v>
      </c>
      <c r="BD66" s="80">
        <v>0</v>
      </c>
      <c r="BE66" s="80">
        <v>0</v>
      </c>
      <c r="BF66" s="80">
        <v>0</v>
      </c>
      <c r="BG66" s="80">
        <v>0</v>
      </c>
      <c r="BH66" s="80">
        <v>0</v>
      </c>
      <c r="BI66" s="80">
        <v>0</v>
      </c>
      <c r="BJ66" s="80">
        <v>0</v>
      </c>
      <c r="BK66" s="80">
        <v>0</v>
      </c>
      <c r="BL66" s="80">
        <v>0</v>
      </c>
      <c r="BM66" s="80">
        <v>0</v>
      </c>
      <c r="BN66" s="80">
        <v>0</v>
      </c>
      <c r="BO66" s="80">
        <v>0</v>
      </c>
      <c r="BP66" s="80">
        <v>0</v>
      </c>
      <c r="BQ66" s="80">
        <v>0</v>
      </c>
      <c r="BR66" s="80">
        <v>0</v>
      </c>
      <c r="BS66" s="80">
        <v>0</v>
      </c>
      <c r="BT66" s="80">
        <v>0</v>
      </c>
      <c r="BU66" s="80">
        <v>0</v>
      </c>
      <c r="BV66" s="80">
        <v>0</v>
      </c>
      <c r="BW66" s="80">
        <v>0</v>
      </c>
      <c r="BX66" s="80">
        <v>0</v>
      </c>
      <c r="BY66" s="80">
        <v>0</v>
      </c>
      <c r="BZ66" s="80">
        <v>0</v>
      </c>
      <c r="CA66" s="80">
        <v>0</v>
      </c>
      <c r="CB66" s="80">
        <v>0</v>
      </c>
      <c r="CC66" s="80">
        <v>0</v>
      </c>
      <c r="CD66" s="80">
        <v>0</v>
      </c>
      <c r="CE66" s="80">
        <v>0</v>
      </c>
      <c r="CF66" s="80">
        <v>0</v>
      </c>
      <c r="CG66" s="80">
        <v>0</v>
      </c>
      <c r="CH66" s="80">
        <v>0</v>
      </c>
      <c r="CI66" s="80">
        <v>0</v>
      </c>
      <c r="CJ66" s="80">
        <v>0</v>
      </c>
      <c r="CK66" s="80">
        <v>0</v>
      </c>
      <c r="CL66" s="80">
        <v>0</v>
      </c>
      <c r="CM66" s="80">
        <v>0</v>
      </c>
      <c r="CN66" s="80">
        <v>0</v>
      </c>
      <c r="CO66" s="80">
        <v>0</v>
      </c>
      <c r="CP66" s="80">
        <v>0</v>
      </c>
      <c r="CQ66" s="80">
        <v>0</v>
      </c>
      <c r="CR66" s="80">
        <v>0</v>
      </c>
      <c r="CS66" s="80">
        <v>0</v>
      </c>
      <c r="CT66" s="80">
        <v>0</v>
      </c>
      <c r="CU66" s="80">
        <v>0</v>
      </c>
      <c r="CV66" s="80">
        <v>0</v>
      </c>
      <c r="CW66" s="80">
        <v>0</v>
      </c>
      <c r="CX66" s="80">
        <v>0</v>
      </c>
      <c r="CY66" s="80">
        <v>0</v>
      </c>
      <c r="CZ66" s="80">
        <v>0</v>
      </c>
      <c r="DA66" s="80">
        <v>0</v>
      </c>
      <c r="DB66" s="80">
        <v>0</v>
      </c>
      <c r="DC66" s="80">
        <v>0</v>
      </c>
      <c r="DD66" s="80">
        <v>0</v>
      </c>
      <c r="DE66" s="80">
        <v>0</v>
      </c>
      <c r="DF66" s="80">
        <v>0</v>
      </c>
      <c r="DG66" s="80">
        <v>0</v>
      </c>
      <c r="DH66" s="80">
        <v>0</v>
      </c>
      <c r="DI66" s="80">
        <v>0</v>
      </c>
      <c r="DJ66" s="80">
        <v>0</v>
      </c>
      <c r="DK66" s="80">
        <v>0</v>
      </c>
      <c r="DL66" s="80">
        <v>0</v>
      </c>
      <c r="DM66" s="72">
        <v>0</v>
      </c>
      <c r="DN66" s="72">
        <v>0</v>
      </c>
      <c r="DO66" s="72">
        <v>0</v>
      </c>
      <c r="DP66" s="72">
        <v>78110.539999999994</v>
      </c>
      <c r="DQ66" s="72">
        <v>-65920.45</v>
      </c>
      <c r="DR66" s="72">
        <v>0</v>
      </c>
    </row>
    <row r="67" spans="1:122" s="72" customFormat="1" ht="11.25" customHeight="1">
      <c r="A67" s="78" t="s">
        <v>934</v>
      </c>
      <c r="B67" s="80">
        <v>419497.51</v>
      </c>
      <c r="C67" s="80">
        <v>419497.51</v>
      </c>
      <c r="D67" s="80">
        <v>0</v>
      </c>
      <c r="E67" s="80">
        <v>0</v>
      </c>
      <c r="F67" s="80">
        <v>0</v>
      </c>
      <c r="G67" s="80">
        <v>0</v>
      </c>
      <c r="H67" s="80">
        <v>0</v>
      </c>
      <c r="I67" s="80">
        <v>-47057.7</v>
      </c>
      <c r="J67" s="80">
        <v>0</v>
      </c>
      <c r="K67" s="80">
        <v>0</v>
      </c>
      <c r="L67" s="80">
        <v>0</v>
      </c>
      <c r="M67" s="80">
        <v>0</v>
      </c>
      <c r="N67" s="80">
        <v>0</v>
      </c>
      <c r="O67" s="80">
        <v>0</v>
      </c>
      <c r="P67" s="80">
        <v>0</v>
      </c>
      <c r="Q67" s="80">
        <v>0</v>
      </c>
      <c r="R67" s="80">
        <v>466555.21</v>
      </c>
      <c r="S67" s="80">
        <v>0</v>
      </c>
      <c r="T67" s="80">
        <v>0</v>
      </c>
      <c r="U67" s="80">
        <v>0</v>
      </c>
      <c r="V67" s="80">
        <v>0</v>
      </c>
      <c r="W67" s="80">
        <v>0</v>
      </c>
      <c r="X67" s="80">
        <v>0</v>
      </c>
      <c r="Y67" s="80">
        <v>0</v>
      </c>
      <c r="Z67" s="80">
        <v>0</v>
      </c>
      <c r="AA67" s="80">
        <v>0</v>
      </c>
      <c r="AB67" s="80">
        <v>0</v>
      </c>
      <c r="AC67" s="80">
        <v>0</v>
      </c>
      <c r="AD67" s="80">
        <v>0</v>
      </c>
      <c r="AE67" s="80">
        <v>0</v>
      </c>
      <c r="AF67" s="80">
        <v>0</v>
      </c>
      <c r="AG67" s="80">
        <v>0</v>
      </c>
      <c r="AH67" s="80">
        <v>0</v>
      </c>
      <c r="AI67" s="80">
        <v>0</v>
      </c>
      <c r="AJ67" s="80">
        <v>0</v>
      </c>
      <c r="AK67" s="80">
        <v>0</v>
      </c>
      <c r="AL67" s="80">
        <v>0</v>
      </c>
      <c r="AM67" s="80">
        <v>0</v>
      </c>
      <c r="AN67" s="80">
        <v>0</v>
      </c>
      <c r="AO67" s="80">
        <v>0</v>
      </c>
      <c r="AP67" s="80">
        <v>0</v>
      </c>
      <c r="AQ67" s="80">
        <v>0</v>
      </c>
      <c r="AR67" s="80">
        <v>0</v>
      </c>
      <c r="AS67" s="80">
        <v>0</v>
      </c>
      <c r="AT67" s="80">
        <v>466555.21</v>
      </c>
      <c r="AU67" s="80">
        <v>32846.04</v>
      </c>
      <c r="AV67" s="80">
        <v>13276.68</v>
      </c>
      <c r="AW67" s="80">
        <v>15428.17</v>
      </c>
      <c r="AX67" s="80">
        <v>31844.02</v>
      </c>
      <c r="AY67" s="80">
        <v>62455.14</v>
      </c>
      <c r="AZ67" s="80">
        <v>31552.76</v>
      </c>
      <c r="BA67" s="80">
        <v>48.46</v>
      </c>
      <c r="BB67" s="80">
        <v>21677.77</v>
      </c>
      <c r="BC67" s="80">
        <v>13511.79</v>
      </c>
      <c r="BD67" s="80">
        <v>8306.93</v>
      </c>
      <c r="BE67" s="80">
        <v>24655.62</v>
      </c>
      <c r="BF67" s="80">
        <v>40059.26</v>
      </c>
      <c r="BG67" s="80">
        <v>118232.95</v>
      </c>
      <c r="BH67" s="80">
        <v>47173.23</v>
      </c>
      <c r="BI67" s="80">
        <v>0.52</v>
      </c>
      <c r="BJ67" s="80">
        <v>-1945.28</v>
      </c>
      <c r="BK67" s="80">
        <v>889.87</v>
      </c>
      <c r="BL67" s="80">
        <v>1265.8900000000001</v>
      </c>
      <c r="BM67" s="80">
        <v>659.51</v>
      </c>
      <c r="BN67" s="80">
        <v>89.66</v>
      </c>
      <c r="BO67" s="80">
        <v>51.71</v>
      </c>
      <c r="BP67" s="80">
        <v>4188.3100000000004</v>
      </c>
      <c r="BQ67" s="80">
        <v>0</v>
      </c>
      <c r="BR67" s="80">
        <v>0.79</v>
      </c>
      <c r="BS67" s="80">
        <v>0</v>
      </c>
      <c r="BT67" s="80">
        <v>0</v>
      </c>
      <c r="BU67" s="80">
        <v>34.090000000000003</v>
      </c>
      <c r="BV67" s="80">
        <v>0</v>
      </c>
      <c r="BW67" s="80">
        <v>0</v>
      </c>
      <c r="BX67" s="80">
        <v>-3</v>
      </c>
      <c r="BY67" s="80">
        <v>0</v>
      </c>
      <c r="BZ67" s="80">
        <v>0</v>
      </c>
      <c r="CA67" s="80">
        <v>0</v>
      </c>
      <c r="CB67" s="80">
        <v>0</v>
      </c>
      <c r="CC67" s="80">
        <v>22.05</v>
      </c>
      <c r="CD67" s="80">
        <v>22.08</v>
      </c>
      <c r="CE67" s="80">
        <v>1.25</v>
      </c>
      <c r="CF67" s="80">
        <v>0</v>
      </c>
      <c r="CG67" s="80">
        <v>0</v>
      </c>
      <c r="CH67" s="80">
        <v>0.01</v>
      </c>
      <c r="CI67" s="80">
        <v>0</v>
      </c>
      <c r="CJ67" s="80">
        <v>0</v>
      </c>
      <c r="CK67" s="80">
        <v>0</v>
      </c>
      <c r="CL67" s="80">
        <v>0</v>
      </c>
      <c r="CM67" s="80">
        <v>0</v>
      </c>
      <c r="CN67" s="80">
        <v>0</v>
      </c>
      <c r="CO67" s="80">
        <v>0</v>
      </c>
      <c r="CP67" s="80">
        <v>0</v>
      </c>
      <c r="CQ67" s="80">
        <v>0</v>
      </c>
      <c r="CR67" s="80">
        <v>0</v>
      </c>
      <c r="CS67" s="80">
        <v>0</v>
      </c>
      <c r="CT67" s="80">
        <v>0</v>
      </c>
      <c r="CU67" s="80">
        <v>0</v>
      </c>
      <c r="CV67" s="80">
        <v>0</v>
      </c>
      <c r="CW67" s="80">
        <v>0</v>
      </c>
      <c r="CX67" s="80">
        <v>0</v>
      </c>
      <c r="CY67" s="80">
        <v>0</v>
      </c>
      <c r="CZ67" s="80">
        <v>0</v>
      </c>
      <c r="DA67" s="80">
        <v>0</v>
      </c>
      <c r="DB67" s="80">
        <v>0</v>
      </c>
      <c r="DC67" s="80">
        <v>198.77</v>
      </c>
      <c r="DD67" s="80">
        <v>10.16</v>
      </c>
      <c r="DE67" s="80">
        <v>0</v>
      </c>
      <c r="DF67" s="80">
        <v>0</v>
      </c>
      <c r="DG67" s="80">
        <v>0</v>
      </c>
      <c r="DH67" s="80">
        <v>0</v>
      </c>
      <c r="DI67" s="80">
        <v>0</v>
      </c>
      <c r="DJ67" s="80">
        <v>0</v>
      </c>
      <c r="DK67" s="80">
        <v>0</v>
      </c>
      <c r="DL67" s="80">
        <v>0</v>
      </c>
      <c r="DM67" s="72">
        <v>0</v>
      </c>
      <c r="DN67" s="72">
        <v>0</v>
      </c>
      <c r="DO67" s="72">
        <v>0</v>
      </c>
      <c r="DP67" s="72">
        <v>0</v>
      </c>
      <c r="DQ67" s="72">
        <v>0</v>
      </c>
      <c r="DR67" s="72">
        <v>0</v>
      </c>
    </row>
    <row r="68" spans="1:122" s="72" customFormat="1" ht="11.25" customHeight="1">
      <c r="A68" s="78" t="s">
        <v>68</v>
      </c>
      <c r="B68" s="80">
        <v>783730.37999999896</v>
      </c>
      <c r="C68" s="80">
        <v>783730.37999999896</v>
      </c>
      <c r="D68" s="80">
        <v>0</v>
      </c>
      <c r="E68" s="80">
        <v>0</v>
      </c>
      <c r="F68" s="80">
        <v>0</v>
      </c>
      <c r="G68" s="80">
        <v>0</v>
      </c>
      <c r="H68" s="80">
        <v>0</v>
      </c>
      <c r="I68" s="80">
        <v>0</v>
      </c>
      <c r="J68" s="80">
        <v>0</v>
      </c>
      <c r="K68" s="80">
        <v>0</v>
      </c>
      <c r="L68" s="80">
        <v>0</v>
      </c>
      <c r="M68" s="80">
        <v>0</v>
      </c>
      <c r="N68" s="80">
        <v>0</v>
      </c>
      <c r="O68" s="80">
        <v>0</v>
      </c>
      <c r="P68" s="80">
        <v>0</v>
      </c>
      <c r="Q68" s="80">
        <v>0</v>
      </c>
      <c r="R68" s="80">
        <v>783730.38</v>
      </c>
      <c r="S68" s="80">
        <v>0</v>
      </c>
      <c r="T68" s="80">
        <v>0</v>
      </c>
      <c r="U68" s="80">
        <v>0</v>
      </c>
      <c r="V68" s="80">
        <v>0</v>
      </c>
      <c r="W68" s="80">
        <v>0</v>
      </c>
      <c r="X68" s="80">
        <v>0</v>
      </c>
      <c r="Y68" s="80">
        <v>0</v>
      </c>
      <c r="Z68" s="80">
        <v>0</v>
      </c>
      <c r="AA68" s="80">
        <v>0</v>
      </c>
      <c r="AB68" s="80">
        <v>0</v>
      </c>
      <c r="AC68" s="80">
        <v>0</v>
      </c>
      <c r="AD68" s="80">
        <v>0</v>
      </c>
      <c r="AE68" s="80">
        <v>0</v>
      </c>
      <c r="AF68" s="80">
        <v>0</v>
      </c>
      <c r="AG68" s="80">
        <v>0</v>
      </c>
      <c r="AH68" s="80">
        <v>0</v>
      </c>
      <c r="AI68" s="80">
        <v>0</v>
      </c>
      <c r="AJ68" s="80">
        <v>0</v>
      </c>
      <c r="AK68" s="80">
        <v>0</v>
      </c>
      <c r="AL68" s="80">
        <v>0</v>
      </c>
      <c r="AM68" s="80">
        <v>0</v>
      </c>
      <c r="AN68" s="80">
        <v>254860.85</v>
      </c>
      <c r="AO68" s="80">
        <v>0</v>
      </c>
      <c r="AP68" s="80">
        <v>0</v>
      </c>
      <c r="AQ68" s="80">
        <v>0</v>
      </c>
      <c r="AR68" s="80">
        <v>0</v>
      </c>
      <c r="AS68" s="80">
        <v>0</v>
      </c>
      <c r="AT68" s="80">
        <v>528869.53</v>
      </c>
      <c r="AU68" s="80">
        <v>9.4300000000000104</v>
      </c>
      <c r="AV68" s="80">
        <v>9.4300000000000104</v>
      </c>
      <c r="AW68" s="80">
        <v>9.4299999999930204</v>
      </c>
      <c r="AX68" s="80">
        <v>9.4300000000000104</v>
      </c>
      <c r="AY68" s="80">
        <v>9.4300000000002893</v>
      </c>
      <c r="AZ68" s="80">
        <v>9.4300000000000104</v>
      </c>
      <c r="BA68" s="80">
        <v>0</v>
      </c>
      <c r="BB68" s="80">
        <v>0</v>
      </c>
      <c r="BC68" s="80">
        <v>0</v>
      </c>
      <c r="BD68" s="80">
        <v>0</v>
      </c>
      <c r="BE68" s="80">
        <v>157065.99</v>
      </c>
      <c r="BF68" s="80">
        <v>37.739999999990701</v>
      </c>
      <c r="BG68" s="80">
        <v>28.3</v>
      </c>
      <c r="BH68" s="80">
        <v>9.4299999999930204</v>
      </c>
      <c r="BI68" s="80">
        <v>9.43</v>
      </c>
      <c r="BJ68" s="80">
        <v>0</v>
      </c>
      <c r="BK68" s="80">
        <v>0</v>
      </c>
      <c r="BL68" s="80">
        <v>0</v>
      </c>
      <c r="BM68" s="80">
        <v>0</v>
      </c>
      <c r="BN68" s="80">
        <v>0</v>
      </c>
      <c r="BO68" s="80">
        <v>0</v>
      </c>
      <c r="BP68" s="80">
        <v>0</v>
      </c>
      <c r="BQ68" s="80">
        <v>0</v>
      </c>
      <c r="BR68" s="80">
        <v>0</v>
      </c>
      <c r="BS68" s="80">
        <v>9.43</v>
      </c>
      <c r="BT68" s="80">
        <v>0</v>
      </c>
      <c r="BU68" s="80">
        <v>0</v>
      </c>
      <c r="BV68" s="80">
        <v>0</v>
      </c>
      <c r="BW68" s="80">
        <v>0</v>
      </c>
      <c r="BX68" s="80">
        <v>0</v>
      </c>
      <c r="BY68" s="80">
        <v>0</v>
      </c>
      <c r="BZ68" s="80">
        <v>9.43</v>
      </c>
      <c r="CA68" s="80">
        <v>0</v>
      </c>
      <c r="CB68" s="80">
        <v>0</v>
      </c>
      <c r="CC68" s="80">
        <v>0</v>
      </c>
      <c r="CD68" s="80">
        <v>18.870000000111801</v>
      </c>
      <c r="CE68" s="80">
        <v>66.040000000037296</v>
      </c>
      <c r="CF68" s="80">
        <v>0</v>
      </c>
      <c r="CG68" s="80">
        <v>0</v>
      </c>
      <c r="CH68" s="80">
        <v>0</v>
      </c>
      <c r="CI68" s="80">
        <v>125010</v>
      </c>
      <c r="CJ68" s="80">
        <v>0</v>
      </c>
      <c r="CK68" s="80">
        <v>0</v>
      </c>
      <c r="CL68" s="80">
        <v>105010</v>
      </c>
      <c r="CM68" s="80">
        <v>0</v>
      </c>
      <c r="CN68" s="80">
        <v>0</v>
      </c>
      <c r="CO68" s="80">
        <v>0</v>
      </c>
      <c r="CP68" s="80">
        <v>0</v>
      </c>
      <c r="CQ68" s="80">
        <v>0</v>
      </c>
      <c r="CR68" s="80">
        <v>0</v>
      </c>
      <c r="CS68" s="80">
        <v>0</v>
      </c>
      <c r="CT68" s="80">
        <v>0</v>
      </c>
      <c r="CU68" s="80">
        <v>0</v>
      </c>
      <c r="CV68" s="80">
        <v>0</v>
      </c>
      <c r="CW68" s="80">
        <v>0</v>
      </c>
      <c r="CX68" s="80">
        <v>0</v>
      </c>
      <c r="CY68" s="80">
        <v>0</v>
      </c>
      <c r="CZ68" s="80">
        <v>0</v>
      </c>
      <c r="DA68" s="80">
        <v>0</v>
      </c>
      <c r="DB68" s="80">
        <v>0</v>
      </c>
      <c r="DC68" s="80">
        <v>0</v>
      </c>
      <c r="DD68" s="80">
        <v>9.43</v>
      </c>
      <c r="DE68" s="80">
        <v>0</v>
      </c>
      <c r="DF68" s="80">
        <v>0</v>
      </c>
      <c r="DG68" s="80">
        <v>141518.859999999</v>
      </c>
      <c r="DH68" s="80">
        <v>10</v>
      </c>
      <c r="DI68" s="80">
        <v>0</v>
      </c>
      <c r="DJ68" s="80">
        <v>0</v>
      </c>
      <c r="DK68" s="80">
        <v>0</v>
      </c>
      <c r="DL68" s="80">
        <v>0</v>
      </c>
      <c r="DM68" s="72">
        <v>32643.040000000001</v>
      </c>
      <c r="DN68" s="72">
        <v>0</v>
      </c>
      <c r="DO68" s="72">
        <v>0</v>
      </c>
      <c r="DP68" s="72">
        <v>0</v>
      </c>
      <c r="DQ68" s="72">
        <v>0</v>
      </c>
      <c r="DR68" s="72">
        <v>-32643.040000000001</v>
      </c>
    </row>
    <row r="69" spans="1:122" s="72" customFormat="1" ht="11.25" customHeight="1">
      <c r="A69" s="78" t="s">
        <v>935</v>
      </c>
      <c r="B69" s="80">
        <v>0</v>
      </c>
      <c r="C69" s="80">
        <v>0</v>
      </c>
      <c r="D69" s="80">
        <v>0</v>
      </c>
      <c r="E69" s="80">
        <v>0</v>
      </c>
      <c r="F69" s="80">
        <v>0</v>
      </c>
      <c r="G69" s="80">
        <v>0</v>
      </c>
      <c r="H69" s="80">
        <v>0</v>
      </c>
      <c r="I69" s="80">
        <v>0</v>
      </c>
      <c r="J69" s="80">
        <v>0</v>
      </c>
      <c r="K69" s="80">
        <v>0</v>
      </c>
      <c r="L69" s="80">
        <v>0</v>
      </c>
      <c r="M69" s="80">
        <v>0</v>
      </c>
      <c r="N69" s="80">
        <v>0</v>
      </c>
      <c r="O69" s="80">
        <v>0</v>
      </c>
      <c r="P69" s="80">
        <v>0</v>
      </c>
      <c r="Q69" s="80">
        <v>0</v>
      </c>
      <c r="R69" s="80">
        <v>0</v>
      </c>
      <c r="S69" s="80">
        <v>0</v>
      </c>
      <c r="T69" s="80">
        <v>0</v>
      </c>
      <c r="U69" s="80">
        <v>0</v>
      </c>
      <c r="V69" s="80">
        <v>0</v>
      </c>
      <c r="W69" s="80">
        <v>0</v>
      </c>
      <c r="X69" s="80">
        <v>0</v>
      </c>
      <c r="Y69" s="80">
        <v>0</v>
      </c>
      <c r="Z69" s="80">
        <v>0</v>
      </c>
      <c r="AA69" s="80">
        <v>0</v>
      </c>
      <c r="AB69" s="80">
        <v>0</v>
      </c>
      <c r="AC69" s="80">
        <v>0</v>
      </c>
      <c r="AD69" s="80">
        <v>0</v>
      </c>
      <c r="AE69" s="80">
        <v>0</v>
      </c>
      <c r="AF69" s="80">
        <v>0</v>
      </c>
      <c r="AG69" s="80">
        <v>0</v>
      </c>
      <c r="AH69" s="80">
        <v>0</v>
      </c>
      <c r="AI69" s="80">
        <v>0</v>
      </c>
      <c r="AJ69" s="80">
        <v>0</v>
      </c>
      <c r="AK69" s="80">
        <v>0</v>
      </c>
      <c r="AL69" s="80">
        <v>0</v>
      </c>
      <c r="AM69" s="80">
        <v>0</v>
      </c>
      <c r="AN69" s="80">
        <v>0</v>
      </c>
      <c r="AO69" s="80">
        <v>0</v>
      </c>
      <c r="AP69" s="80">
        <v>0</v>
      </c>
      <c r="AQ69" s="80">
        <v>0</v>
      </c>
      <c r="AR69" s="80">
        <v>0</v>
      </c>
      <c r="AS69" s="80">
        <v>0</v>
      </c>
      <c r="AT69" s="80">
        <v>0</v>
      </c>
      <c r="AU69" s="80">
        <v>0</v>
      </c>
      <c r="AV69" s="80">
        <v>0</v>
      </c>
      <c r="AW69" s="80">
        <v>0</v>
      </c>
      <c r="AX69" s="80">
        <v>0</v>
      </c>
      <c r="AY69" s="80">
        <v>0</v>
      </c>
      <c r="AZ69" s="80">
        <v>0</v>
      </c>
      <c r="BA69" s="80">
        <v>0</v>
      </c>
      <c r="BB69" s="80">
        <v>0</v>
      </c>
      <c r="BC69" s="80">
        <v>0</v>
      </c>
      <c r="BD69" s="80">
        <v>0</v>
      </c>
      <c r="BE69" s="80">
        <v>0</v>
      </c>
      <c r="BF69" s="80">
        <v>0</v>
      </c>
      <c r="BG69" s="80">
        <v>0</v>
      </c>
      <c r="BH69" s="80">
        <v>0</v>
      </c>
      <c r="BI69" s="80">
        <v>0</v>
      </c>
      <c r="BJ69" s="80">
        <v>0</v>
      </c>
      <c r="BK69" s="80">
        <v>0</v>
      </c>
      <c r="BL69" s="80">
        <v>0</v>
      </c>
      <c r="BM69" s="80">
        <v>0</v>
      </c>
      <c r="BN69" s="80">
        <v>0</v>
      </c>
      <c r="BO69" s="80">
        <v>0</v>
      </c>
      <c r="BP69" s="80">
        <v>0</v>
      </c>
      <c r="BQ69" s="80">
        <v>0</v>
      </c>
      <c r="BR69" s="80">
        <v>0</v>
      </c>
      <c r="BS69" s="80">
        <v>0</v>
      </c>
      <c r="BT69" s="80">
        <v>0</v>
      </c>
      <c r="BU69" s="80">
        <v>0</v>
      </c>
      <c r="BV69" s="80">
        <v>0</v>
      </c>
      <c r="BW69" s="80">
        <v>0</v>
      </c>
      <c r="BX69" s="80">
        <v>0</v>
      </c>
      <c r="BY69" s="80">
        <v>0</v>
      </c>
      <c r="BZ69" s="80">
        <v>0</v>
      </c>
      <c r="CA69" s="80">
        <v>0</v>
      </c>
      <c r="CB69" s="80">
        <v>0</v>
      </c>
      <c r="CC69" s="80">
        <v>0</v>
      </c>
      <c r="CD69" s="80">
        <v>0</v>
      </c>
      <c r="CE69" s="80">
        <v>0</v>
      </c>
      <c r="CF69" s="80">
        <v>0</v>
      </c>
      <c r="CG69" s="80">
        <v>0</v>
      </c>
      <c r="CH69" s="80">
        <v>0</v>
      </c>
      <c r="CI69" s="80">
        <v>0</v>
      </c>
      <c r="CJ69" s="80">
        <v>0</v>
      </c>
      <c r="CK69" s="80">
        <v>0</v>
      </c>
      <c r="CL69" s="80">
        <v>0</v>
      </c>
      <c r="CM69" s="80">
        <v>0</v>
      </c>
      <c r="CN69" s="80">
        <v>0</v>
      </c>
      <c r="CO69" s="80">
        <v>0</v>
      </c>
      <c r="CP69" s="80">
        <v>0</v>
      </c>
      <c r="CQ69" s="80">
        <v>0</v>
      </c>
      <c r="CR69" s="80">
        <v>0</v>
      </c>
      <c r="CS69" s="80">
        <v>0</v>
      </c>
      <c r="CT69" s="80">
        <v>0</v>
      </c>
      <c r="CU69" s="80">
        <v>0</v>
      </c>
      <c r="CV69" s="80">
        <v>0</v>
      </c>
      <c r="CW69" s="80">
        <v>0</v>
      </c>
      <c r="CX69" s="80">
        <v>0</v>
      </c>
      <c r="CY69" s="80">
        <v>0</v>
      </c>
      <c r="CZ69" s="80">
        <v>0</v>
      </c>
      <c r="DA69" s="80">
        <v>0</v>
      </c>
      <c r="DB69" s="80">
        <v>0</v>
      </c>
      <c r="DC69" s="80">
        <v>0</v>
      </c>
      <c r="DD69" s="80">
        <v>0</v>
      </c>
      <c r="DE69" s="80">
        <v>0</v>
      </c>
      <c r="DF69" s="80">
        <v>0</v>
      </c>
      <c r="DG69" s="80">
        <v>0</v>
      </c>
      <c r="DH69" s="80">
        <v>0</v>
      </c>
      <c r="DI69" s="80">
        <v>0</v>
      </c>
      <c r="DJ69" s="80">
        <v>0</v>
      </c>
      <c r="DK69" s="80">
        <v>0</v>
      </c>
      <c r="DL69" s="80">
        <v>0</v>
      </c>
      <c r="DM69" s="72">
        <v>0</v>
      </c>
      <c r="DN69" s="72">
        <v>0</v>
      </c>
      <c r="DO69" s="72">
        <v>0</v>
      </c>
      <c r="DP69" s="72">
        <v>0</v>
      </c>
      <c r="DQ69" s="72">
        <v>0</v>
      </c>
      <c r="DR69" s="72">
        <v>0</v>
      </c>
    </row>
    <row r="70" spans="1:122" s="72" customFormat="1" ht="11.25" customHeight="1">
      <c r="A70" s="78" t="s">
        <v>70</v>
      </c>
      <c r="B70" s="80">
        <v>0</v>
      </c>
      <c r="C70" s="80">
        <v>0</v>
      </c>
      <c r="D70" s="80">
        <v>0</v>
      </c>
      <c r="E70" s="80">
        <v>0</v>
      </c>
      <c r="F70" s="80">
        <v>0</v>
      </c>
      <c r="G70" s="80">
        <v>0</v>
      </c>
      <c r="H70" s="80">
        <v>0</v>
      </c>
      <c r="I70" s="80">
        <v>0</v>
      </c>
      <c r="J70" s="80">
        <v>0</v>
      </c>
      <c r="K70" s="80">
        <v>0</v>
      </c>
      <c r="L70" s="80">
        <v>0</v>
      </c>
      <c r="M70" s="80">
        <v>0</v>
      </c>
      <c r="N70" s="80">
        <v>0</v>
      </c>
      <c r="O70" s="80">
        <v>0</v>
      </c>
      <c r="P70" s="80">
        <v>0</v>
      </c>
      <c r="Q70" s="80">
        <v>0</v>
      </c>
      <c r="R70" s="80">
        <v>0</v>
      </c>
      <c r="S70" s="80">
        <v>0</v>
      </c>
      <c r="T70" s="80">
        <v>0</v>
      </c>
      <c r="U70" s="80">
        <v>0</v>
      </c>
      <c r="V70" s="80">
        <v>0</v>
      </c>
      <c r="W70" s="80">
        <v>0</v>
      </c>
      <c r="X70" s="80">
        <v>0</v>
      </c>
      <c r="Y70" s="80">
        <v>0</v>
      </c>
      <c r="Z70" s="80">
        <v>0</v>
      </c>
      <c r="AA70" s="80">
        <v>0</v>
      </c>
      <c r="AB70" s="80">
        <v>0</v>
      </c>
      <c r="AC70" s="80">
        <v>0</v>
      </c>
      <c r="AD70" s="80">
        <v>0</v>
      </c>
      <c r="AE70" s="80">
        <v>0</v>
      </c>
      <c r="AF70" s="80">
        <v>0</v>
      </c>
      <c r="AG70" s="80">
        <v>0</v>
      </c>
      <c r="AH70" s="80">
        <v>0</v>
      </c>
      <c r="AI70" s="80">
        <v>0</v>
      </c>
      <c r="AJ70" s="80">
        <v>0</v>
      </c>
      <c r="AK70" s="80">
        <v>0</v>
      </c>
      <c r="AL70" s="80">
        <v>0</v>
      </c>
      <c r="AM70" s="80">
        <v>0</v>
      </c>
      <c r="AN70" s="80">
        <v>0</v>
      </c>
      <c r="AO70" s="80">
        <v>0</v>
      </c>
      <c r="AP70" s="80">
        <v>0</v>
      </c>
      <c r="AQ70" s="80">
        <v>0</v>
      </c>
      <c r="AR70" s="80">
        <v>0</v>
      </c>
      <c r="AS70" s="80">
        <v>0</v>
      </c>
      <c r="AT70" s="80">
        <v>0</v>
      </c>
      <c r="AU70" s="80">
        <v>0</v>
      </c>
      <c r="AV70" s="80">
        <v>0</v>
      </c>
      <c r="AW70" s="80">
        <v>0</v>
      </c>
      <c r="AX70" s="80">
        <v>0</v>
      </c>
      <c r="AY70" s="80">
        <v>0</v>
      </c>
      <c r="AZ70" s="80">
        <v>0</v>
      </c>
      <c r="BA70" s="80">
        <v>0</v>
      </c>
      <c r="BB70" s="80">
        <v>0</v>
      </c>
      <c r="BC70" s="80">
        <v>0</v>
      </c>
      <c r="BD70" s="80">
        <v>0</v>
      </c>
      <c r="BE70" s="80">
        <v>0</v>
      </c>
      <c r="BF70" s="80">
        <v>0</v>
      </c>
      <c r="BG70" s="80">
        <v>0</v>
      </c>
      <c r="BH70" s="80">
        <v>0</v>
      </c>
      <c r="BI70" s="80">
        <v>0</v>
      </c>
      <c r="BJ70" s="80">
        <v>0</v>
      </c>
      <c r="BK70" s="80">
        <v>0</v>
      </c>
      <c r="BL70" s="80">
        <v>0</v>
      </c>
      <c r="BM70" s="80">
        <v>0</v>
      </c>
      <c r="BN70" s="80">
        <v>0</v>
      </c>
      <c r="BO70" s="80">
        <v>0</v>
      </c>
      <c r="BP70" s="80">
        <v>0</v>
      </c>
      <c r="BQ70" s="80">
        <v>0</v>
      </c>
      <c r="BR70" s="80">
        <v>0</v>
      </c>
      <c r="BS70" s="80">
        <v>0</v>
      </c>
      <c r="BT70" s="80">
        <v>0</v>
      </c>
      <c r="BU70" s="80">
        <v>0</v>
      </c>
      <c r="BV70" s="80">
        <v>0</v>
      </c>
      <c r="BW70" s="80">
        <v>0</v>
      </c>
      <c r="BX70" s="80">
        <v>0</v>
      </c>
      <c r="BY70" s="80">
        <v>0</v>
      </c>
      <c r="BZ70" s="80">
        <v>0</v>
      </c>
      <c r="CA70" s="80">
        <v>0</v>
      </c>
      <c r="CB70" s="80">
        <v>0</v>
      </c>
      <c r="CC70" s="80">
        <v>0</v>
      </c>
      <c r="CD70" s="80">
        <v>0</v>
      </c>
      <c r="CE70" s="80">
        <v>0</v>
      </c>
      <c r="CF70" s="80">
        <v>0</v>
      </c>
      <c r="CG70" s="80">
        <v>0</v>
      </c>
      <c r="CH70" s="80">
        <v>0</v>
      </c>
      <c r="CI70" s="80">
        <v>0</v>
      </c>
      <c r="CJ70" s="80">
        <v>0</v>
      </c>
      <c r="CK70" s="80">
        <v>0</v>
      </c>
      <c r="CL70" s="80">
        <v>0</v>
      </c>
      <c r="CM70" s="80">
        <v>0</v>
      </c>
      <c r="CN70" s="80">
        <v>0</v>
      </c>
      <c r="CO70" s="80">
        <v>0</v>
      </c>
      <c r="CP70" s="80">
        <v>0</v>
      </c>
      <c r="CQ70" s="80">
        <v>0</v>
      </c>
      <c r="CR70" s="80">
        <v>0</v>
      </c>
      <c r="CS70" s="80">
        <v>0</v>
      </c>
      <c r="CT70" s="80">
        <v>0</v>
      </c>
      <c r="CU70" s="80">
        <v>0</v>
      </c>
      <c r="CV70" s="80">
        <v>0</v>
      </c>
      <c r="CW70" s="80">
        <v>0</v>
      </c>
      <c r="CX70" s="80">
        <v>0</v>
      </c>
      <c r="CY70" s="80">
        <v>0</v>
      </c>
      <c r="CZ70" s="80">
        <v>0</v>
      </c>
      <c r="DA70" s="80">
        <v>0</v>
      </c>
      <c r="DB70" s="80">
        <v>0</v>
      </c>
      <c r="DC70" s="80">
        <v>0</v>
      </c>
      <c r="DD70" s="80">
        <v>0</v>
      </c>
      <c r="DE70" s="80">
        <v>0</v>
      </c>
      <c r="DF70" s="80">
        <v>0</v>
      </c>
      <c r="DG70" s="80">
        <v>0</v>
      </c>
      <c r="DH70" s="80">
        <v>0</v>
      </c>
      <c r="DI70" s="80">
        <v>0</v>
      </c>
      <c r="DJ70" s="80">
        <v>0</v>
      </c>
      <c r="DK70" s="80">
        <v>0</v>
      </c>
      <c r="DL70" s="80">
        <v>0</v>
      </c>
      <c r="DM70" s="72">
        <v>0</v>
      </c>
      <c r="DN70" s="72">
        <v>0</v>
      </c>
      <c r="DO70" s="72">
        <v>0</v>
      </c>
      <c r="DP70" s="72">
        <v>0</v>
      </c>
      <c r="DQ70" s="72">
        <v>0</v>
      </c>
      <c r="DR70" s="72">
        <v>0</v>
      </c>
    </row>
    <row r="71" spans="1:122" s="72" customFormat="1" ht="11.25" customHeight="1">
      <c r="A71" s="79" t="s">
        <v>43</v>
      </c>
      <c r="B71" s="80">
        <v>60422992.549999997</v>
      </c>
      <c r="C71" s="80">
        <v>54808330.350000001</v>
      </c>
      <c r="D71" s="80">
        <v>4670290.3899999997</v>
      </c>
      <c r="E71" s="80">
        <v>523656.56000000099</v>
      </c>
      <c r="F71" s="80">
        <v>238709.37</v>
      </c>
      <c r="G71" s="80">
        <v>2084444.14</v>
      </c>
      <c r="H71" s="80">
        <v>-1902438.26</v>
      </c>
      <c r="I71" s="80">
        <v>10987320.82</v>
      </c>
      <c r="J71" s="80">
        <v>0</v>
      </c>
      <c r="K71" s="80">
        <v>0</v>
      </c>
      <c r="L71" s="80">
        <v>4092383.8</v>
      </c>
      <c r="M71" s="80">
        <v>10920603.67</v>
      </c>
      <c r="N71" s="80">
        <v>1934027.34</v>
      </c>
      <c r="O71" s="80">
        <v>414729.45</v>
      </c>
      <c r="P71" s="80">
        <v>313747.56</v>
      </c>
      <c r="Q71" s="80">
        <v>0</v>
      </c>
      <c r="R71" s="80">
        <v>26145517.710000001</v>
      </c>
      <c r="S71" s="80">
        <v>1802044.36</v>
      </c>
      <c r="T71" s="80">
        <v>546796.11</v>
      </c>
      <c r="U71" s="80">
        <v>880612.95</v>
      </c>
      <c r="V71" s="80">
        <v>367747.29</v>
      </c>
      <c r="W71" s="80">
        <v>361059.68</v>
      </c>
      <c r="X71" s="80">
        <v>-14836.69</v>
      </c>
      <c r="Y71" s="80">
        <v>148960.1</v>
      </c>
      <c r="Z71" s="80">
        <v>946783.59</v>
      </c>
      <c r="AA71" s="80">
        <v>7746265.4100000001</v>
      </c>
      <c r="AB71" s="80">
        <v>907333.89999999898</v>
      </c>
      <c r="AC71" s="80">
        <v>500312.92000000097</v>
      </c>
      <c r="AD71" s="80">
        <v>202072.26</v>
      </c>
      <c r="AE71" s="80">
        <v>460802.63</v>
      </c>
      <c r="AF71" s="80">
        <v>157032.95999999999</v>
      </c>
      <c r="AG71" s="80">
        <v>0</v>
      </c>
      <c r="AH71" s="80">
        <v>239490.44</v>
      </c>
      <c r="AI71" s="80">
        <v>339269.8</v>
      </c>
      <c r="AJ71" s="80">
        <v>77044.599999999598</v>
      </c>
      <c r="AK71" s="80">
        <v>1278222.5</v>
      </c>
      <c r="AL71" s="80">
        <v>366700.73</v>
      </c>
      <c r="AM71" s="80">
        <v>48028.72</v>
      </c>
      <c r="AN71" s="80">
        <v>7016422.21</v>
      </c>
      <c r="AO71" s="80">
        <v>318788.3</v>
      </c>
      <c r="AP71" s="80">
        <v>998312.07</v>
      </c>
      <c r="AQ71" s="80">
        <v>288065.26</v>
      </c>
      <c r="AR71" s="80">
        <v>868179.83</v>
      </c>
      <c r="AS71" s="80">
        <v>939056.22</v>
      </c>
      <c r="AT71" s="80">
        <v>15716693.82</v>
      </c>
      <c r="AU71" s="80">
        <v>631648.91</v>
      </c>
      <c r="AV71" s="80">
        <v>657920.06000000006</v>
      </c>
      <c r="AW71" s="80">
        <v>686077.92</v>
      </c>
      <c r="AX71" s="80">
        <v>429082.07</v>
      </c>
      <c r="AY71" s="80">
        <v>663891.84</v>
      </c>
      <c r="AZ71" s="80">
        <v>586813.47</v>
      </c>
      <c r="BA71" s="80">
        <v>251205.61</v>
      </c>
      <c r="BB71" s="80">
        <v>670161.38</v>
      </c>
      <c r="BC71" s="80">
        <v>364124.9</v>
      </c>
      <c r="BD71" s="80">
        <v>359955.86</v>
      </c>
      <c r="BE71" s="80">
        <v>582094.23</v>
      </c>
      <c r="BF71" s="80">
        <v>508811.86</v>
      </c>
      <c r="BG71" s="80">
        <v>673613.06</v>
      </c>
      <c r="BH71" s="80">
        <v>229056.47</v>
      </c>
      <c r="BI71" s="80">
        <v>232632.67</v>
      </c>
      <c r="BJ71" s="80">
        <v>268689.51</v>
      </c>
      <c r="BK71" s="80">
        <v>273025.96999999997</v>
      </c>
      <c r="BL71" s="80">
        <v>333733</v>
      </c>
      <c r="BM71" s="80">
        <v>217534.24</v>
      </c>
      <c r="BN71" s="80">
        <v>234981.52</v>
      </c>
      <c r="BO71" s="80">
        <v>268734.84999999998</v>
      </c>
      <c r="BP71" s="80">
        <v>361181.5</v>
      </c>
      <c r="BQ71" s="80">
        <v>153430.43</v>
      </c>
      <c r="BR71" s="80">
        <v>142157.85999999999</v>
      </c>
      <c r="BS71" s="80">
        <v>165156.70000000001</v>
      </c>
      <c r="BT71" s="80">
        <v>205686.08</v>
      </c>
      <c r="BU71" s="80">
        <v>140412.43</v>
      </c>
      <c r="BV71" s="80">
        <v>208008.83</v>
      </c>
      <c r="BW71" s="80">
        <v>174082.53</v>
      </c>
      <c r="BX71" s="80">
        <v>90808.300000000294</v>
      </c>
      <c r="BY71" s="80">
        <v>93882.62</v>
      </c>
      <c r="BZ71" s="80">
        <v>71754.909999999902</v>
      </c>
      <c r="CA71" s="80">
        <v>65112.93</v>
      </c>
      <c r="CB71" s="80">
        <v>78316.799999999901</v>
      </c>
      <c r="CC71" s="80">
        <v>90285.42</v>
      </c>
      <c r="CD71" s="80">
        <v>266308.71000000002</v>
      </c>
      <c r="CE71" s="80">
        <v>644758.26000000106</v>
      </c>
      <c r="CF71" s="80">
        <v>82665.0600000001</v>
      </c>
      <c r="CG71" s="80">
        <v>91279.54</v>
      </c>
      <c r="CH71" s="80">
        <v>46235.8</v>
      </c>
      <c r="CI71" s="80">
        <v>107422.55</v>
      </c>
      <c r="CJ71" s="80">
        <v>54318.5</v>
      </c>
      <c r="CK71" s="80">
        <v>174298.89</v>
      </c>
      <c r="CL71" s="80">
        <v>162759.35999999999</v>
      </c>
      <c r="CM71" s="80">
        <v>165900.51</v>
      </c>
      <c r="CN71" s="80">
        <v>101086.83</v>
      </c>
      <c r="CO71" s="80">
        <v>103706.37</v>
      </c>
      <c r="CP71" s="80">
        <v>121261.18</v>
      </c>
      <c r="CQ71" s="80">
        <v>116229.57</v>
      </c>
      <c r="CR71" s="80">
        <v>75283.8</v>
      </c>
      <c r="CS71" s="80">
        <v>144447.48000000001</v>
      </c>
      <c r="CT71" s="80">
        <v>62336.159999999902</v>
      </c>
      <c r="CU71" s="80">
        <v>104402.64</v>
      </c>
      <c r="CV71" s="80">
        <v>109192.71</v>
      </c>
      <c r="CW71" s="80">
        <v>47529.03</v>
      </c>
      <c r="CX71" s="80">
        <v>65172.179999999898</v>
      </c>
      <c r="CY71" s="80">
        <v>156788.19</v>
      </c>
      <c r="CZ71" s="80">
        <v>66174.049999999901</v>
      </c>
      <c r="DA71" s="80">
        <v>90276.91</v>
      </c>
      <c r="DB71" s="80">
        <v>91000.71</v>
      </c>
      <c r="DC71" s="80">
        <v>200502.52</v>
      </c>
      <c r="DD71" s="80">
        <v>158024.34</v>
      </c>
      <c r="DE71" s="80">
        <v>157144.34</v>
      </c>
      <c r="DF71" s="80">
        <v>69462.149999999994</v>
      </c>
      <c r="DG71" s="80">
        <v>233045.81</v>
      </c>
      <c r="DH71" s="80">
        <v>128763.43</v>
      </c>
      <c r="DI71" s="80">
        <v>91030.28</v>
      </c>
      <c r="DJ71" s="80">
        <v>81161.17</v>
      </c>
      <c r="DK71" s="80">
        <v>99570.2</v>
      </c>
      <c r="DL71" s="80">
        <v>83087.850000000006</v>
      </c>
      <c r="DM71" s="72">
        <v>4478570.55</v>
      </c>
      <c r="DN71" s="72">
        <v>0</v>
      </c>
      <c r="DO71" s="72">
        <v>0</v>
      </c>
      <c r="DP71" s="72">
        <v>19735.21</v>
      </c>
      <c r="DQ71" s="72">
        <v>32973.730000000003</v>
      </c>
      <c r="DR71" s="72">
        <v>-32643.040000000001</v>
      </c>
    </row>
    <row r="72" spans="1:122" s="72" customFormat="1" ht="11.25" customHeight="1">
      <c r="A72" s="78" t="s">
        <v>44</v>
      </c>
      <c r="B72" s="80">
        <v>903807.62000000104</v>
      </c>
      <c r="C72" s="80">
        <v>871388.18</v>
      </c>
      <c r="D72" s="80">
        <v>19728</v>
      </c>
      <c r="E72" s="80">
        <v>1063.83</v>
      </c>
      <c r="F72" s="80">
        <v>2497.11</v>
      </c>
      <c r="G72" s="80">
        <v>9130.4999999999909</v>
      </c>
      <c r="H72" s="80">
        <v>0</v>
      </c>
      <c r="I72" s="80">
        <v>-103261.45</v>
      </c>
      <c r="J72" s="80">
        <v>0</v>
      </c>
      <c r="K72" s="80">
        <v>0</v>
      </c>
      <c r="L72" s="80">
        <v>408434.61</v>
      </c>
      <c r="M72" s="80">
        <v>25957.01</v>
      </c>
      <c r="N72" s="80">
        <v>43658.36</v>
      </c>
      <c r="O72" s="80">
        <v>0</v>
      </c>
      <c r="P72" s="80">
        <v>0</v>
      </c>
      <c r="Q72" s="80">
        <v>0</v>
      </c>
      <c r="R72" s="80">
        <v>496599.65</v>
      </c>
      <c r="S72" s="80">
        <v>0</v>
      </c>
      <c r="T72" s="80">
        <v>155105.66</v>
      </c>
      <c r="U72" s="80">
        <v>192012.14</v>
      </c>
      <c r="V72" s="80">
        <v>77226.84</v>
      </c>
      <c r="W72" s="80">
        <v>-117.820000000007</v>
      </c>
      <c r="X72" s="80">
        <v>-17385.330000000002</v>
      </c>
      <c r="Y72" s="80">
        <v>1593.12</v>
      </c>
      <c r="Z72" s="80">
        <v>-2669.21</v>
      </c>
      <c r="AA72" s="80">
        <v>19166.21</v>
      </c>
      <c r="AB72" s="80">
        <v>1008.44</v>
      </c>
      <c r="AC72" s="80">
        <v>8569.7000000000007</v>
      </c>
      <c r="AD72" s="80">
        <v>-48.26</v>
      </c>
      <c r="AE72" s="80">
        <v>-69.869999999995301</v>
      </c>
      <c r="AF72" s="80">
        <v>0</v>
      </c>
      <c r="AG72" s="80">
        <v>0</v>
      </c>
      <c r="AH72" s="80">
        <v>1368.46</v>
      </c>
      <c r="AI72" s="80">
        <v>4286.03999999999</v>
      </c>
      <c r="AJ72" s="80">
        <v>12394.22</v>
      </c>
      <c r="AK72" s="80">
        <v>25609.64</v>
      </c>
      <c r="AL72" s="80">
        <v>0</v>
      </c>
      <c r="AM72" s="80">
        <v>0</v>
      </c>
      <c r="AN72" s="80">
        <v>-8945.2000000000007</v>
      </c>
      <c r="AO72" s="80">
        <v>-37.049999999999997</v>
      </c>
      <c r="AP72" s="80">
        <v>238187.97</v>
      </c>
      <c r="AQ72" s="80">
        <v>-9.74</v>
      </c>
      <c r="AR72" s="80">
        <v>-48.7</v>
      </c>
      <c r="AS72" s="80">
        <v>-528.14</v>
      </c>
      <c r="AT72" s="80">
        <v>267980.51</v>
      </c>
      <c r="AU72" s="80">
        <v>9905.7800000000007</v>
      </c>
      <c r="AV72" s="80">
        <v>8216.5699999999906</v>
      </c>
      <c r="AW72" s="80">
        <v>10927.7</v>
      </c>
      <c r="AX72" s="80">
        <v>9376.35</v>
      </c>
      <c r="AY72" s="80">
        <v>9893.08</v>
      </c>
      <c r="AZ72" s="80">
        <v>9891.86</v>
      </c>
      <c r="BA72" s="80">
        <v>4218.67</v>
      </c>
      <c r="BB72" s="80">
        <v>12680.81</v>
      </c>
      <c r="BC72" s="80">
        <v>4019.74</v>
      </c>
      <c r="BD72" s="80">
        <v>3076.29</v>
      </c>
      <c r="BE72" s="80">
        <v>5731.28999999999</v>
      </c>
      <c r="BF72" s="80">
        <v>41701.79</v>
      </c>
      <c r="BG72" s="80">
        <v>2322.02</v>
      </c>
      <c r="BH72" s="80">
        <v>3981.67</v>
      </c>
      <c r="BI72" s="80">
        <v>2596.2199999999998</v>
      </c>
      <c r="BJ72" s="80">
        <v>3466.77</v>
      </c>
      <c r="BK72" s="80">
        <v>4087.56</v>
      </c>
      <c r="BL72" s="80">
        <v>2818.03</v>
      </c>
      <c r="BM72" s="80">
        <v>3588.99</v>
      </c>
      <c r="BN72" s="80">
        <v>2205.6999999999998</v>
      </c>
      <c r="BO72" s="80">
        <v>3228.35</v>
      </c>
      <c r="BP72" s="80">
        <v>2823.33</v>
      </c>
      <c r="BQ72" s="80">
        <v>755</v>
      </c>
      <c r="BR72" s="80">
        <v>1744.66</v>
      </c>
      <c r="BS72" s="80">
        <v>1089.75</v>
      </c>
      <c r="BT72" s="80">
        <v>943.34</v>
      </c>
      <c r="BU72" s="80">
        <v>1052.3699999999999</v>
      </c>
      <c r="BV72" s="80">
        <v>2154.4299999999998</v>
      </c>
      <c r="BW72" s="80">
        <v>1053.94</v>
      </c>
      <c r="BX72" s="80">
        <v>1959.26</v>
      </c>
      <c r="BY72" s="80">
        <v>292.29000000000002</v>
      </c>
      <c r="BZ72" s="80">
        <v>381.9</v>
      </c>
      <c r="CA72" s="80">
        <v>178.53</v>
      </c>
      <c r="CB72" s="80">
        <v>621.79999999999995</v>
      </c>
      <c r="CC72" s="80">
        <v>1445.4</v>
      </c>
      <c r="CD72" s="80">
        <v>667.61000000000104</v>
      </c>
      <c r="CE72" s="80">
        <v>83490.95</v>
      </c>
      <c r="CF72" s="80">
        <v>0</v>
      </c>
      <c r="CG72" s="80">
        <v>0</v>
      </c>
      <c r="CH72" s="80">
        <v>0</v>
      </c>
      <c r="CI72" s="80">
        <v>0</v>
      </c>
      <c r="CJ72" s="80">
        <v>206.27</v>
      </c>
      <c r="CK72" s="80">
        <v>0</v>
      </c>
      <c r="CL72" s="80">
        <v>0</v>
      </c>
      <c r="CM72" s="80">
        <v>0</v>
      </c>
      <c r="CN72" s="80">
        <v>123.32</v>
      </c>
      <c r="CO72" s="80">
        <v>0</v>
      </c>
      <c r="CP72" s="80">
        <v>0</v>
      </c>
      <c r="CQ72" s="80">
        <v>0</v>
      </c>
      <c r="CR72" s="80">
        <v>0</v>
      </c>
      <c r="CS72" s="80">
        <v>0</v>
      </c>
      <c r="CT72" s="80">
        <v>50.85</v>
      </c>
      <c r="CU72" s="80">
        <v>0</v>
      </c>
      <c r="CV72" s="80">
        <v>0</v>
      </c>
      <c r="CW72" s="80">
        <v>0</v>
      </c>
      <c r="CX72" s="80">
        <v>0</v>
      </c>
      <c r="CY72" s="80">
        <v>0</v>
      </c>
      <c r="CZ72" s="80">
        <v>0</v>
      </c>
      <c r="DA72" s="80">
        <v>0</v>
      </c>
      <c r="DB72" s="80">
        <v>469.99</v>
      </c>
      <c r="DC72" s="80">
        <v>3755.3</v>
      </c>
      <c r="DD72" s="80">
        <v>1227.47</v>
      </c>
      <c r="DE72" s="80">
        <v>167.29</v>
      </c>
      <c r="DF72" s="80">
        <v>0</v>
      </c>
      <c r="DG72" s="80">
        <v>3390.22</v>
      </c>
      <c r="DH72" s="80">
        <v>0</v>
      </c>
      <c r="DI72" s="80">
        <v>0</v>
      </c>
      <c r="DJ72" s="80">
        <v>0</v>
      </c>
      <c r="DK72" s="80">
        <v>0</v>
      </c>
      <c r="DL72" s="80">
        <v>0</v>
      </c>
      <c r="DM72" s="72">
        <v>34286.89</v>
      </c>
      <c r="DN72" s="72">
        <v>0</v>
      </c>
      <c r="DO72" s="72">
        <v>0</v>
      </c>
      <c r="DP72" s="72">
        <v>0</v>
      </c>
      <c r="DQ72" s="72">
        <v>0</v>
      </c>
      <c r="DR72" s="72">
        <v>0</v>
      </c>
    </row>
    <row r="73" spans="1:122" s="72" customFormat="1" ht="11.25" customHeight="1">
      <c r="A73" s="78" t="s">
        <v>45</v>
      </c>
      <c r="B73" s="80">
        <v>59252330.590000004</v>
      </c>
      <c r="C73" s="80">
        <v>53670087.829999998</v>
      </c>
      <c r="D73" s="80">
        <v>4650562.3899999997</v>
      </c>
      <c r="E73" s="80">
        <v>522592.73</v>
      </c>
      <c r="F73" s="80">
        <v>236212.26</v>
      </c>
      <c r="G73" s="80">
        <v>2075313.64</v>
      </c>
      <c r="H73" s="80">
        <v>-1902438.26</v>
      </c>
      <c r="I73" s="80">
        <v>11090582.27</v>
      </c>
      <c r="J73" s="80">
        <v>0</v>
      </c>
      <c r="K73" s="80">
        <v>0</v>
      </c>
      <c r="L73" s="80">
        <v>3683949.19</v>
      </c>
      <c r="M73" s="80">
        <v>10894646.66</v>
      </c>
      <c r="N73" s="80">
        <v>1890368.98</v>
      </c>
      <c r="O73" s="80">
        <v>414729.45</v>
      </c>
      <c r="P73" s="80">
        <v>313747.56</v>
      </c>
      <c r="Q73" s="80">
        <v>0</v>
      </c>
      <c r="R73" s="80">
        <v>25382063.719999999</v>
      </c>
      <c r="S73" s="80">
        <v>1802044.36</v>
      </c>
      <c r="T73" s="80">
        <v>391690.45</v>
      </c>
      <c r="U73" s="80">
        <v>688600.81</v>
      </c>
      <c r="V73" s="80">
        <v>290520.45</v>
      </c>
      <c r="W73" s="80">
        <v>361177.5</v>
      </c>
      <c r="X73" s="80">
        <v>2548.6400000000099</v>
      </c>
      <c r="Y73" s="80">
        <v>147366.98000000001</v>
      </c>
      <c r="Z73" s="80">
        <v>949452.80000000005</v>
      </c>
      <c r="AA73" s="80">
        <v>7727099.2000000002</v>
      </c>
      <c r="AB73" s="80">
        <v>906325.46</v>
      </c>
      <c r="AC73" s="80">
        <v>491743.22</v>
      </c>
      <c r="AD73" s="80">
        <v>202120.52</v>
      </c>
      <c r="AE73" s="80">
        <v>460872.5</v>
      </c>
      <c r="AF73" s="80">
        <v>157032.95999999999</v>
      </c>
      <c r="AG73" s="80">
        <v>0</v>
      </c>
      <c r="AH73" s="80">
        <v>238121.98</v>
      </c>
      <c r="AI73" s="80">
        <v>334983.76</v>
      </c>
      <c r="AJ73" s="80">
        <v>64650.379999999903</v>
      </c>
      <c r="AK73" s="80">
        <v>1252612.8600000001</v>
      </c>
      <c r="AL73" s="80">
        <v>366700.73</v>
      </c>
      <c r="AM73" s="80">
        <v>48028.72</v>
      </c>
      <c r="AN73" s="80">
        <v>7025367.4100000001</v>
      </c>
      <c r="AO73" s="80">
        <v>318825.34999999998</v>
      </c>
      <c r="AP73" s="80">
        <v>760124.1</v>
      </c>
      <c r="AQ73" s="80">
        <v>288075</v>
      </c>
      <c r="AR73" s="80">
        <v>868228.53</v>
      </c>
      <c r="AS73" s="80">
        <v>939584.36</v>
      </c>
      <c r="AT73" s="80">
        <v>15181858.970000001</v>
      </c>
      <c r="AU73" s="80">
        <v>618598.51000000106</v>
      </c>
      <c r="AV73" s="80">
        <v>646702.26</v>
      </c>
      <c r="AW73" s="80">
        <v>670985.55000000005</v>
      </c>
      <c r="AX73" s="80">
        <v>418964.87</v>
      </c>
      <c r="AY73" s="80">
        <v>651489.98999999894</v>
      </c>
      <c r="AZ73" s="80">
        <v>574435.48</v>
      </c>
      <c r="BA73" s="80">
        <v>245296.37</v>
      </c>
      <c r="BB73" s="80">
        <v>656350.38</v>
      </c>
      <c r="BC73" s="80">
        <v>359473.08</v>
      </c>
      <c r="BD73" s="80">
        <v>356564.47999999998</v>
      </c>
      <c r="BE73" s="80">
        <v>575856.05000000098</v>
      </c>
      <c r="BF73" s="80">
        <v>466276.86</v>
      </c>
      <c r="BG73" s="80">
        <v>670366.60999999905</v>
      </c>
      <c r="BH73" s="80">
        <v>224252.82</v>
      </c>
      <c r="BI73" s="80">
        <v>229423.9</v>
      </c>
      <c r="BJ73" s="80">
        <v>259266.14</v>
      </c>
      <c r="BK73" s="80">
        <v>264117.65999999997</v>
      </c>
      <c r="BL73" s="80">
        <v>327541.39</v>
      </c>
      <c r="BM73" s="80">
        <v>210167.89</v>
      </c>
      <c r="BN73" s="80">
        <v>227734.31</v>
      </c>
      <c r="BO73" s="80">
        <v>264212.15999999997</v>
      </c>
      <c r="BP73" s="80">
        <v>357143.79</v>
      </c>
      <c r="BQ73" s="80">
        <v>151667.88</v>
      </c>
      <c r="BR73" s="80">
        <v>137943.39000000001</v>
      </c>
      <c r="BS73" s="80">
        <v>162478.93</v>
      </c>
      <c r="BT73" s="80">
        <v>202537.08</v>
      </c>
      <c r="BU73" s="80">
        <v>136441.19</v>
      </c>
      <c r="BV73" s="80">
        <v>198260.06</v>
      </c>
      <c r="BW73" s="80">
        <v>172051.23</v>
      </c>
      <c r="BX73" s="80">
        <v>87581.119999999602</v>
      </c>
      <c r="BY73" s="80">
        <v>88677.119999999995</v>
      </c>
      <c r="BZ73" s="80">
        <v>70866.120000000097</v>
      </c>
      <c r="CA73" s="80">
        <v>63138.17</v>
      </c>
      <c r="CB73" s="80">
        <v>77076.13</v>
      </c>
      <c r="CC73" s="80">
        <v>87057</v>
      </c>
      <c r="CD73" s="80">
        <v>265395.25</v>
      </c>
      <c r="CE73" s="80">
        <v>402753.06</v>
      </c>
      <c r="CF73" s="80">
        <v>82147.059999999896</v>
      </c>
      <c r="CG73" s="80">
        <v>91195.539999999906</v>
      </c>
      <c r="CH73" s="80">
        <v>46011.8</v>
      </c>
      <c r="CI73" s="80">
        <v>106143.55</v>
      </c>
      <c r="CJ73" s="80">
        <v>54046.19</v>
      </c>
      <c r="CK73" s="80">
        <v>173613.98</v>
      </c>
      <c r="CL73" s="80">
        <v>161244.35999999999</v>
      </c>
      <c r="CM73" s="80">
        <v>164570.51</v>
      </c>
      <c r="CN73" s="80">
        <v>100923.89</v>
      </c>
      <c r="CO73" s="80">
        <v>102642.37</v>
      </c>
      <c r="CP73" s="80">
        <v>120799.18</v>
      </c>
      <c r="CQ73" s="80">
        <v>115683.57</v>
      </c>
      <c r="CR73" s="80">
        <v>74359.8</v>
      </c>
      <c r="CS73" s="80">
        <v>144069.48000000001</v>
      </c>
      <c r="CT73" s="80">
        <v>62153.23</v>
      </c>
      <c r="CU73" s="80">
        <v>99630.64</v>
      </c>
      <c r="CV73" s="80">
        <v>108492.71</v>
      </c>
      <c r="CW73" s="80">
        <v>47305.03</v>
      </c>
      <c r="CX73" s="80">
        <v>64892.179999999898</v>
      </c>
      <c r="CY73" s="80">
        <v>156466.19</v>
      </c>
      <c r="CZ73" s="80">
        <v>65992.049999999901</v>
      </c>
      <c r="DA73" s="80">
        <v>89886.91</v>
      </c>
      <c r="DB73" s="80">
        <v>90398.64</v>
      </c>
      <c r="DC73" s="80">
        <v>194705.71</v>
      </c>
      <c r="DD73" s="80">
        <v>156606.96</v>
      </c>
      <c r="DE73" s="80">
        <v>155909.13</v>
      </c>
      <c r="DF73" s="80">
        <v>66468.149999999994</v>
      </c>
      <c r="DG73" s="80">
        <v>229227.95</v>
      </c>
      <c r="DH73" s="80">
        <v>128212.43</v>
      </c>
      <c r="DI73" s="80">
        <v>87362.28</v>
      </c>
      <c r="DJ73" s="80">
        <v>80517.17</v>
      </c>
      <c r="DK73" s="80">
        <v>98662.2</v>
      </c>
      <c r="DL73" s="80">
        <v>82373.850000000006</v>
      </c>
      <c r="DM73" s="72">
        <v>4444283.66</v>
      </c>
      <c r="DN73" s="72">
        <v>0</v>
      </c>
      <c r="DO73" s="72">
        <v>0</v>
      </c>
      <c r="DP73" s="72">
        <v>19735.21</v>
      </c>
      <c r="DQ73" s="72">
        <v>32973.730000000003</v>
      </c>
      <c r="DR73" s="72">
        <v>-32643.040000000001</v>
      </c>
    </row>
    <row r="74" spans="1:122" s="72" customFormat="1" ht="11.25" customHeight="1">
      <c r="A74" s="78" t="s">
        <v>46</v>
      </c>
      <c r="B74" s="80">
        <v>0</v>
      </c>
      <c r="C74" s="80">
        <v>0</v>
      </c>
      <c r="D74" s="80">
        <v>0</v>
      </c>
      <c r="E74" s="80">
        <v>0</v>
      </c>
      <c r="F74" s="80">
        <v>0</v>
      </c>
      <c r="G74" s="80">
        <v>0</v>
      </c>
      <c r="H74" s="80">
        <v>0</v>
      </c>
      <c r="I74" s="80">
        <v>0</v>
      </c>
      <c r="J74" s="80">
        <v>0</v>
      </c>
      <c r="K74" s="80">
        <v>0</v>
      </c>
      <c r="L74" s="80">
        <v>0</v>
      </c>
      <c r="M74" s="80">
        <v>0</v>
      </c>
      <c r="N74" s="80">
        <v>0</v>
      </c>
      <c r="O74" s="80">
        <v>0</v>
      </c>
      <c r="P74" s="80">
        <v>0</v>
      </c>
      <c r="Q74" s="80">
        <v>0</v>
      </c>
      <c r="R74" s="80">
        <v>0</v>
      </c>
      <c r="S74" s="80">
        <v>0</v>
      </c>
      <c r="T74" s="80">
        <v>0</v>
      </c>
      <c r="U74" s="80">
        <v>0</v>
      </c>
      <c r="V74" s="80">
        <v>0</v>
      </c>
      <c r="W74" s="80">
        <v>0</v>
      </c>
      <c r="X74" s="80">
        <v>0</v>
      </c>
      <c r="Y74" s="80">
        <v>0</v>
      </c>
      <c r="Z74" s="80">
        <v>0</v>
      </c>
      <c r="AA74" s="80">
        <v>0</v>
      </c>
      <c r="AB74" s="80">
        <v>0</v>
      </c>
      <c r="AC74" s="80">
        <v>0</v>
      </c>
      <c r="AD74" s="80">
        <v>0</v>
      </c>
      <c r="AE74" s="80">
        <v>0</v>
      </c>
      <c r="AF74" s="80">
        <v>0</v>
      </c>
      <c r="AG74" s="80">
        <v>0</v>
      </c>
      <c r="AH74" s="80">
        <v>0</v>
      </c>
      <c r="AI74" s="80">
        <v>0</v>
      </c>
      <c r="AJ74" s="80">
        <v>0</v>
      </c>
      <c r="AK74" s="80">
        <v>0</v>
      </c>
      <c r="AL74" s="80">
        <v>0</v>
      </c>
      <c r="AM74" s="80">
        <v>0</v>
      </c>
      <c r="AN74" s="80">
        <v>0</v>
      </c>
      <c r="AO74" s="80">
        <v>0</v>
      </c>
      <c r="AP74" s="80">
        <v>0</v>
      </c>
      <c r="AQ74" s="80">
        <v>0</v>
      </c>
      <c r="AR74" s="80">
        <v>0</v>
      </c>
      <c r="AS74" s="80">
        <v>0</v>
      </c>
      <c r="AT74" s="80">
        <v>0</v>
      </c>
      <c r="AU74" s="80">
        <v>0</v>
      </c>
      <c r="AV74" s="80">
        <v>0</v>
      </c>
      <c r="AW74" s="80">
        <v>0</v>
      </c>
      <c r="AX74" s="80">
        <v>0</v>
      </c>
      <c r="AY74" s="80">
        <v>0</v>
      </c>
      <c r="AZ74" s="80">
        <v>0</v>
      </c>
      <c r="BA74" s="80">
        <v>0</v>
      </c>
      <c r="BB74" s="80">
        <v>0</v>
      </c>
      <c r="BC74" s="80">
        <v>0</v>
      </c>
      <c r="BD74" s="80">
        <v>0</v>
      </c>
      <c r="BE74" s="80">
        <v>0</v>
      </c>
      <c r="BF74" s="80">
        <v>0</v>
      </c>
      <c r="BG74" s="80">
        <v>0</v>
      </c>
      <c r="BH74" s="80">
        <v>0</v>
      </c>
      <c r="BI74" s="80">
        <v>0</v>
      </c>
      <c r="BJ74" s="80">
        <v>0</v>
      </c>
      <c r="BK74" s="80">
        <v>0</v>
      </c>
      <c r="BL74" s="80">
        <v>0</v>
      </c>
      <c r="BM74" s="80">
        <v>0</v>
      </c>
      <c r="BN74" s="80">
        <v>0</v>
      </c>
      <c r="BO74" s="80">
        <v>0</v>
      </c>
      <c r="BP74" s="80">
        <v>0</v>
      </c>
      <c r="BQ74" s="80">
        <v>0</v>
      </c>
      <c r="BR74" s="80">
        <v>0</v>
      </c>
      <c r="BS74" s="80">
        <v>0</v>
      </c>
      <c r="BT74" s="80">
        <v>0</v>
      </c>
      <c r="BU74" s="80">
        <v>0</v>
      </c>
      <c r="BV74" s="80">
        <v>0</v>
      </c>
      <c r="BW74" s="80">
        <v>0</v>
      </c>
      <c r="BX74" s="80">
        <v>0</v>
      </c>
      <c r="BY74" s="80">
        <v>0</v>
      </c>
      <c r="BZ74" s="80">
        <v>0</v>
      </c>
      <c r="CA74" s="80">
        <v>0</v>
      </c>
      <c r="CB74" s="80">
        <v>0</v>
      </c>
      <c r="CC74" s="80">
        <v>0</v>
      </c>
      <c r="CD74" s="80">
        <v>0</v>
      </c>
      <c r="CE74" s="80">
        <v>0</v>
      </c>
      <c r="CF74" s="80">
        <v>0</v>
      </c>
      <c r="CG74" s="80">
        <v>0</v>
      </c>
      <c r="CH74" s="80">
        <v>0</v>
      </c>
      <c r="CI74" s="80">
        <v>0</v>
      </c>
      <c r="CJ74" s="80">
        <v>0</v>
      </c>
      <c r="CK74" s="80">
        <v>0</v>
      </c>
      <c r="CL74" s="80">
        <v>0</v>
      </c>
      <c r="CM74" s="80">
        <v>0</v>
      </c>
      <c r="CN74" s="80">
        <v>0</v>
      </c>
      <c r="CO74" s="80">
        <v>0</v>
      </c>
      <c r="CP74" s="80">
        <v>0</v>
      </c>
      <c r="CQ74" s="80">
        <v>0</v>
      </c>
      <c r="CR74" s="80">
        <v>0</v>
      </c>
      <c r="CS74" s="80">
        <v>0</v>
      </c>
      <c r="CT74" s="80">
        <v>0</v>
      </c>
      <c r="CU74" s="80">
        <v>0</v>
      </c>
      <c r="CV74" s="80">
        <v>0</v>
      </c>
      <c r="CW74" s="80">
        <v>0</v>
      </c>
      <c r="CX74" s="80">
        <v>0</v>
      </c>
      <c r="CY74" s="80">
        <v>0</v>
      </c>
      <c r="CZ74" s="80">
        <v>0</v>
      </c>
      <c r="DA74" s="80">
        <v>0</v>
      </c>
      <c r="DB74" s="80">
        <v>0</v>
      </c>
      <c r="DC74" s="80">
        <v>0</v>
      </c>
      <c r="DD74" s="80">
        <v>0</v>
      </c>
      <c r="DE74" s="80">
        <v>0</v>
      </c>
      <c r="DF74" s="80">
        <v>0</v>
      </c>
      <c r="DG74" s="80">
        <v>0</v>
      </c>
      <c r="DH74" s="80">
        <v>0</v>
      </c>
      <c r="DI74" s="80">
        <v>0</v>
      </c>
      <c r="DJ74" s="80">
        <v>0</v>
      </c>
      <c r="DK74" s="80">
        <v>0</v>
      </c>
      <c r="DL74" s="80">
        <v>0</v>
      </c>
      <c r="DM74" s="72">
        <v>0</v>
      </c>
      <c r="DN74" s="72">
        <v>0</v>
      </c>
      <c r="DO74" s="72">
        <v>0</v>
      </c>
      <c r="DP74" s="72">
        <v>0</v>
      </c>
      <c r="DQ74" s="72">
        <v>0</v>
      </c>
      <c r="DR74" s="72">
        <v>0</v>
      </c>
    </row>
    <row r="75" spans="1:122" s="72" customFormat="1" ht="11.25" customHeight="1">
      <c r="A75" s="78" t="s">
        <v>47</v>
      </c>
      <c r="B75" s="80">
        <v>266854.34000000003</v>
      </c>
      <c r="C75" s="80">
        <v>266854.34000000003</v>
      </c>
      <c r="D75" s="80">
        <v>0</v>
      </c>
      <c r="E75" s="80">
        <v>0</v>
      </c>
      <c r="F75" s="80">
        <v>0</v>
      </c>
      <c r="G75" s="80">
        <v>0</v>
      </c>
      <c r="H75" s="80">
        <v>0</v>
      </c>
      <c r="I75" s="80">
        <v>0</v>
      </c>
      <c r="J75" s="80">
        <v>0</v>
      </c>
      <c r="K75" s="80">
        <v>0</v>
      </c>
      <c r="L75" s="80">
        <v>0</v>
      </c>
      <c r="M75" s="80">
        <v>0</v>
      </c>
      <c r="N75" s="80">
        <v>0</v>
      </c>
      <c r="O75" s="80">
        <v>0</v>
      </c>
      <c r="P75" s="80">
        <v>0</v>
      </c>
      <c r="Q75" s="80">
        <v>0</v>
      </c>
      <c r="R75" s="80">
        <v>266854.34000000003</v>
      </c>
      <c r="S75" s="80">
        <v>0</v>
      </c>
      <c r="T75" s="80">
        <v>0</v>
      </c>
      <c r="U75" s="80">
        <v>0</v>
      </c>
      <c r="V75" s="80">
        <v>0</v>
      </c>
      <c r="W75" s="80">
        <v>0</v>
      </c>
      <c r="X75" s="80">
        <v>0</v>
      </c>
      <c r="Y75" s="80">
        <v>0</v>
      </c>
      <c r="Z75" s="80">
        <v>0</v>
      </c>
      <c r="AA75" s="80">
        <v>0</v>
      </c>
      <c r="AB75" s="80">
        <v>0</v>
      </c>
      <c r="AC75" s="80">
        <v>0</v>
      </c>
      <c r="AD75" s="80">
        <v>0</v>
      </c>
      <c r="AE75" s="80">
        <v>0</v>
      </c>
      <c r="AF75" s="80">
        <v>0</v>
      </c>
      <c r="AG75" s="80">
        <v>0</v>
      </c>
      <c r="AH75" s="80">
        <v>0</v>
      </c>
      <c r="AI75" s="80">
        <v>0</v>
      </c>
      <c r="AJ75" s="80">
        <v>0</v>
      </c>
      <c r="AK75" s="80">
        <v>0</v>
      </c>
      <c r="AL75" s="80">
        <v>0</v>
      </c>
      <c r="AM75" s="80">
        <v>0</v>
      </c>
      <c r="AN75" s="80">
        <v>0</v>
      </c>
      <c r="AO75" s="80">
        <v>0</v>
      </c>
      <c r="AP75" s="80">
        <v>0</v>
      </c>
      <c r="AQ75" s="80">
        <v>0</v>
      </c>
      <c r="AR75" s="80">
        <v>0</v>
      </c>
      <c r="AS75" s="80">
        <v>0</v>
      </c>
      <c r="AT75" s="80">
        <v>266854.34000000003</v>
      </c>
      <c r="AU75" s="80">
        <v>3144.62</v>
      </c>
      <c r="AV75" s="80">
        <v>3001.23</v>
      </c>
      <c r="AW75" s="80">
        <v>4164.67</v>
      </c>
      <c r="AX75" s="80">
        <v>740.85</v>
      </c>
      <c r="AY75" s="80">
        <v>2508.77</v>
      </c>
      <c r="AZ75" s="80">
        <v>2486.13</v>
      </c>
      <c r="BA75" s="80">
        <v>1690.57</v>
      </c>
      <c r="BB75" s="80">
        <v>1130.19</v>
      </c>
      <c r="BC75" s="80">
        <v>632.08000000000004</v>
      </c>
      <c r="BD75" s="80">
        <v>315.08999999999997</v>
      </c>
      <c r="BE75" s="80">
        <v>506.89</v>
      </c>
      <c r="BF75" s="80">
        <v>833.20999999999901</v>
      </c>
      <c r="BG75" s="80">
        <v>924.43</v>
      </c>
      <c r="BH75" s="80">
        <v>821.98</v>
      </c>
      <c r="BI75" s="80">
        <v>612.54999999999995</v>
      </c>
      <c r="BJ75" s="80">
        <v>5956.6</v>
      </c>
      <c r="BK75" s="80">
        <v>4820.75</v>
      </c>
      <c r="BL75" s="80">
        <v>3373.58</v>
      </c>
      <c r="BM75" s="80">
        <v>3777.36</v>
      </c>
      <c r="BN75" s="80">
        <v>5041.51</v>
      </c>
      <c r="BO75" s="80">
        <v>1294.3399999999999</v>
      </c>
      <c r="BP75" s="80">
        <v>1214.3800000000001</v>
      </c>
      <c r="BQ75" s="80">
        <v>1007.55</v>
      </c>
      <c r="BR75" s="80">
        <v>2469.81</v>
      </c>
      <c r="BS75" s="80">
        <v>1588.02</v>
      </c>
      <c r="BT75" s="80">
        <v>2205.66</v>
      </c>
      <c r="BU75" s="80">
        <v>2918.87</v>
      </c>
      <c r="BV75" s="80">
        <v>7594.34</v>
      </c>
      <c r="BW75" s="80">
        <v>977.36000000000104</v>
      </c>
      <c r="BX75" s="80">
        <v>1267.92</v>
      </c>
      <c r="BY75" s="80">
        <v>4913.21</v>
      </c>
      <c r="BZ75" s="80">
        <v>506.89</v>
      </c>
      <c r="CA75" s="80">
        <v>1796.23</v>
      </c>
      <c r="CB75" s="80">
        <v>618.87</v>
      </c>
      <c r="CC75" s="80">
        <v>1783.02</v>
      </c>
      <c r="CD75" s="80">
        <v>245.85</v>
      </c>
      <c r="CE75" s="80">
        <v>158514.25</v>
      </c>
      <c r="CF75" s="80">
        <v>518</v>
      </c>
      <c r="CG75" s="80">
        <v>84</v>
      </c>
      <c r="CH75" s="80">
        <v>224</v>
      </c>
      <c r="CI75" s="80">
        <v>1279</v>
      </c>
      <c r="CJ75" s="80">
        <v>66.040000000000006</v>
      </c>
      <c r="CK75" s="80">
        <v>684.91</v>
      </c>
      <c r="CL75" s="80">
        <v>1515</v>
      </c>
      <c r="CM75" s="80">
        <v>1330</v>
      </c>
      <c r="CN75" s="80">
        <v>39.619999999999997</v>
      </c>
      <c r="CO75" s="80">
        <v>1064</v>
      </c>
      <c r="CP75" s="80">
        <v>462</v>
      </c>
      <c r="CQ75" s="80">
        <v>546</v>
      </c>
      <c r="CR75" s="80">
        <v>924</v>
      </c>
      <c r="CS75" s="80">
        <v>378</v>
      </c>
      <c r="CT75" s="80">
        <v>132.08000000000001</v>
      </c>
      <c r="CU75" s="80">
        <v>4772</v>
      </c>
      <c r="CV75" s="80">
        <v>700</v>
      </c>
      <c r="CW75" s="80">
        <v>224</v>
      </c>
      <c r="CX75" s="80">
        <v>280</v>
      </c>
      <c r="CY75" s="80">
        <v>322</v>
      </c>
      <c r="CZ75" s="80">
        <v>182</v>
      </c>
      <c r="DA75" s="80">
        <v>390</v>
      </c>
      <c r="DB75" s="80">
        <v>132.08000000000001</v>
      </c>
      <c r="DC75" s="80">
        <v>2041.51</v>
      </c>
      <c r="DD75" s="80">
        <v>189.91</v>
      </c>
      <c r="DE75" s="80">
        <v>1067.92</v>
      </c>
      <c r="DF75" s="80">
        <v>2994</v>
      </c>
      <c r="DG75" s="80">
        <v>427.64</v>
      </c>
      <c r="DH75" s="80">
        <v>551</v>
      </c>
      <c r="DI75" s="80">
        <v>3668</v>
      </c>
      <c r="DJ75" s="80">
        <v>644</v>
      </c>
      <c r="DK75" s="80">
        <v>908</v>
      </c>
      <c r="DL75" s="80">
        <v>714</v>
      </c>
      <c r="DM75" s="72">
        <v>0</v>
      </c>
      <c r="DN75" s="72">
        <v>0</v>
      </c>
      <c r="DO75" s="72">
        <v>0</v>
      </c>
      <c r="DP75" s="72">
        <v>0</v>
      </c>
      <c r="DQ75" s="72">
        <v>0</v>
      </c>
      <c r="DR75" s="72">
        <v>0</v>
      </c>
    </row>
    <row r="76" spans="1:122" s="72" customFormat="1" ht="11.25" customHeight="1">
      <c r="A76" s="79" t="s">
        <v>48</v>
      </c>
      <c r="B76" s="80">
        <v>12077572.189999999</v>
      </c>
      <c r="C76" s="80">
        <v>8055183.1799998302</v>
      </c>
      <c r="D76" s="80">
        <v>-637610.400000002</v>
      </c>
      <c r="E76" s="80">
        <v>122115.15</v>
      </c>
      <c r="F76" s="80">
        <v>332422.68999999901</v>
      </c>
      <c r="G76" s="80">
        <v>-10310746.49</v>
      </c>
      <c r="H76" s="80">
        <v>14516208.060000001</v>
      </c>
      <c r="I76" s="80">
        <v>-33583637.729999997</v>
      </c>
      <c r="J76" s="80">
        <v>6.28</v>
      </c>
      <c r="K76" s="80">
        <v>0</v>
      </c>
      <c r="L76" s="80">
        <v>18772552.890000001</v>
      </c>
      <c r="M76" s="80">
        <v>-6849282.9299999997</v>
      </c>
      <c r="N76" s="80">
        <v>-8773909.6099999994</v>
      </c>
      <c r="O76" s="80">
        <v>-414729.45</v>
      </c>
      <c r="P76" s="80">
        <v>-313747.56</v>
      </c>
      <c r="Q76" s="80">
        <v>0</v>
      </c>
      <c r="R76" s="80">
        <v>39217931.289999999</v>
      </c>
      <c r="S76" s="80">
        <v>-1802094.36</v>
      </c>
      <c r="T76" s="80">
        <v>13326753.869999999</v>
      </c>
      <c r="U76" s="80">
        <v>29206013.059999999</v>
      </c>
      <c r="V76" s="80">
        <v>-8773633.5500000007</v>
      </c>
      <c r="W76" s="80">
        <v>-105965.15</v>
      </c>
      <c r="X76" s="80">
        <v>-13152357.470000001</v>
      </c>
      <c r="Y76" s="80">
        <v>73836.490000000005</v>
      </c>
      <c r="Z76" s="80">
        <v>-946783.59</v>
      </c>
      <c r="AA76" s="80">
        <v>-5057586.16</v>
      </c>
      <c r="AB76" s="80">
        <v>-757333.89999999898</v>
      </c>
      <c r="AC76" s="80">
        <v>732328.57</v>
      </c>
      <c r="AD76" s="80">
        <v>-202072.26</v>
      </c>
      <c r="AE76" s="80">
        <v>-460802.63</v>
      </c>
      <c r="AF76" s="80">
        <v>-157032.95999999999</v>
      </c>
      <c r="AG76" s="80">
        <v>0</v>
      </c>
      <c r="AH76" s="80">
        <v>-47213.3999999999</v>
      </c>
      <c r="AI76" s="80">
        <v>304039.06</v>
      </c>
      <c r="AJ76" s="80">
        <v>-11869336.27</v>
      </c>
      <c r="AK76" s="80">
        <v>2838601</v>
      </c>
      <c r="AL76" s="80">
        <v>-366700.73</v>
      </c>
      <c r="AM76" s="80">
        <v>-48028.72</v>
      </c>
      <c r="AN76" s="80">
        <v>-6760875.6100000003</v>
      </c>
      <c r="AO76" s="80">
        <v>-318788.3</v>
      </c>
      <c r="AP76" s="80">
        <v>29097016.670000002</v>
      </c>
      <c r="AQ76" s="80">
        <v>-288065.26</v>
      </c>
      <c r="AR76" s="80">
        <v>-868179.83</v>
      </c>
      <c r="AS76" s="80">
        <v>-939056.22</v>
      </c>
      <c r="AT76" s="80">
        <v>19295879.84</v>
      </c>
      <c r="AU76" s="80">
        <v>602028.76</v>
      </c>
      <c r="AV76" s="80">
        <v>468964.37</v>
      </c>
      <c r="AW76" s="80">
        <v>683014.06000000099</v>
      </c>
      <c r="AX76" s="80">
        <v>777590.11999999895</v>
      </c>
      <c r="AY76" s="80">
        <v>920274.17000000097</v>
      </c>
      <c r="AZ76" s="80">
        <v>682657.45</v>
      </c>
      <c r="BA76" s="80">
        <v>252476.61</v>
      </c>
      <c r="BB76" s="80">
        <v>913204.61999999895</v>
      </c>
      <c r="BC76" s="80">
        <v>185341.37</v>
      </c>
      <c r="BD76" s="80">
        <v>63002.22</v>
      </c>
      <c r="BE76" s="80">
        <v>562956.42000000004</v>
      </c>
      <c r="BF76" s="80">
        <v>4285942.2699999996</v>
      </c>
      <c r="BG76" s="80">
        <v>108574.73</v>
      </c>
      <c r="BH76" s="80">
        <v>278379.7</v>
      </c>
      <c r="BI76" s="80">
        <v>140899.48000000001</v>
      </c>
      <c r="BJ76" s="80">
        <v>162822.44</v>
      </c>
      <c r="BK76" s="80">
        <v>226469.96</v>
      </c>
      <c r="BL76" s="80">
        <v>114128.83</v>
      </c>
      <c r="BM76" s="80">
        <v>205786.32</v>
      </c>
      <c r="BN76" s="80">
        <v>77755.91</v>
      </c>
      <c r="BO76" s="80">
        <v>117354.75</v>
      </c>
      <c r="BP76" s="80">
        <v>105561.23</v>
      </c>
      <c r="BQ76" s="80">
        <v>-63504.63</v>
      </c>
      <c r="BR76" s="80">
        <v>61009.95</v>
      </c>
      <c r="BS76" s="80">
        <v>-41609.99</v>
      </c>
      <c r="BT76" s="80">
        <v>-57480.01</v>
      </c>
      <c r="BU76" s="80">
        <v>-17066.75</v>
      </c>
      <c r="BV76" s="80">
        <v>43064.28</v>
      </c>
      <c r="BW76" s="80">
        <v>-32221.97</v>
      </c>
      <c r="BX76" s="80">
        <v>144887.14000000001</v>
      </c>
      <c r="BY76" s="80">
        <v>-41399.14</v>
      </c>
      <c r="BZ76" s="80">
        <v>4977.0099999999502</v>
      </c>
      <c r="CA76" s="80">
        <v>-13306.44</v>
      </c>
      <c r="CB76" s="80">
        <v>9061.3799999999992</v>
      </c>
      <c r="CC76" s="80">
        <v>65215.63</v>
      </c>
      <c r="CD76" s="80">
        <v>-135936.29999999999</v>
      </c>
      <c r="CE76" s="80">
        <v>8830792.75</v>
      </c>
      <c r="CF76" s="80">
        <v>-15409.66</v>
      </c>
      <c r="CG76" s="80">
        <v>-76462.48</v>
      </c>
      <c r="CH76" s="80">
        <v>-28335.38</v>
      </c>
      <c r="CI76" s="80">
        <v>85849.99</v>
      </c>
      <c r="CJ76" s="80">
        <v>-19003.049999999799</v>
      </c>
      <c r="CK76" s="80">
        <v>-143868.57</v>
      </c>
      <c r="CL76" s="80">
        <v>-12259.26</v>
      </c>
      <c r="CM76" s="80">
        <v>-110213.88</v>
      </c>
      <c r="CN76" s="80">
        <v>-78971.100000000006</v>
      </c>
      <c r="CO76" s="80">
        <v>-46528.76</v>
      </c>
      <c r="CP76" s="80">
        <v>-109133.67</v>
      </c>
      <c r="CQ76" s="80">
        <v>-56169.95</v>
      </c>
      <c r="CR76" s="80">
        <v>-45521.41</v>
      </c>
      <c r="CS76" s="80">
        <v>-128752.17</v>
      </c>
      <c r="CT76" s="80">
        <v>-47556.68</v>
      </c>
      <c r="CU76" s="80">
        <v>-84106.880000000005</v>
      </c>
      <c r="CV76" s="80">
        <v>-89988.1</v>
      </c>
      <c r="CW76" s="80">
        <v>-44068.18</v>
      </c>
      <c r="CX76" s="80">
        <v>-61546.640000000101</v>
      </c>
      <c r="CY76" s="80">
        <v>-138758.24</v>
      </c>
      <c r="CZ76" s="80">
        <v>-58212.66</v>
      </c>
      <c r="DA76" s="80">
        <v>-80304.37</v>
      </c>
      <c r="DB76" s="80">
        <v>-17306.48</v>
      </c>
      <c r="DC76" s="80">
        <v>443443.64</v>
      </c>
      <c r="DD76" s="80">
        <v>32384.89</v>
      </c>
      <c r="DE76" s="80">
        <v>-125308.67</v>
      </c>
      <c r="DF76" s="80">
        <v>-23362.73</v>
      </c>
      <c r="DG76" s="80">
        <v>104857.14</v>
      </c>
      <c r="DH76" s="80">
        <v>-66101.75</v>
      </c>
      <c r="DI76" s="80">
        <v>-92694.38</v>
      </c>
      <c r="DJ76" s="80">
        <v>-80585.210000000006</v>
      </c>
      <c r="DK76" s="80">
        <v>-98969.69</v>
      </c>
      <c r="DL76" s="80">
        <v>-82824.52</v>
      </c>
      <c r="DM76" s="72">
        <v>601293.74</v>
      </c>
      <c r="DN76" s="72">
        <v>0</v>
      </c>
      <c r="DO76" s="72">
        <v>0</v>
      </c>
      <c r="DP76" s="72">
        <v>-86784.07</v>
      </c>
      <c r="DQ76" s="72">
        <v>-298577.19</v>
      </c>
      <c r="DR76" s="72">
        <v>52062.440000001297</v>
      </c>
    </row>
    <row r="77" spans="1:122" s="72" customFormat="1" ht="11.25" customHeight="1">
      <c r="A77" s="78" t="s">
        <v>49</v>
      </c>
      <c r="B77" s="80">
        <v>47691.060000000303</v>
      </c>
      <c r="C77" s="80">
        <v>47562.920000000202</v>
      </c>
      <c r="D77" s="80">
        <v>128.11000000000101</v>
      </c>
      <c r="E77" s="80">
        <v>0.03</v>
      </c>
      <c r="F77" s="80">
        <v>0</v>
      </c>
      <c r="G77" s="80">
        <v>0</v>
      </c>
      <c r="H77" s="80">
        <v>0</v>
      </c>
      <c r="I77" s="80">
        <v>0</v>
      </c>
      <c r="J77" s="80">
        <v>0</v>
      </c>
      <c r="K77" s="80">
        <v>0</v>
      </c>
      <c r="L77" s="80">
        <v>0</v>
      </c>
      <c r="M77" s="80">
        <v>0</v>
      </c>
      <c r="N77" s="80">
        <v>0</v>
      </c>
      <c r="O77" s="80">
        <v>0</v>
      </c>
      <c r="P77" s="80">
        <v>0</v>
      </c>
      <c r="Q77" s="80">
        <v>0</v>
      </c>
      <c r="R77" s="80">
        <v>47562.92</v>
      </c>
      <c r="S77" s="80">
        <v>0</v>
      </c>
      <c r="T77" s="80">
        <v>0</v>
      </c>
      <c r="U77" s="80">
        <v>0</v>
      </c>
      <c r="V77" s="80">
        <v>0</v>
      </c>
      <c r="W77" s="80">
        <v>0</v>
      </c>
      <c r="X77" s="80">
        <v>0</v>
      </c>
      <c r="Y77" s="80">
        <v>0</v>
      </c>
      <c r="Z77" s="80">
        <v>0</v>
      </c>
      <c r="AA77" s="80">
        <v>0</v>
      </c>
      <c r="AB77" s="80">
        <v>0</v>
      </c>
      <c r="AC77" s="80">
        <v>0</v>
      </c>
      <c r="AD77" s="80">
        <v>0</v>
      </c>
      <c r="AE77" s="80">
        <v>0</v>
      </c>
      <c r="AF77" s="80">
        <v>0</v>
      </c>
      <c r="AG77" s="80">
        <v>0</v>
      </c>
      <c r="AH77" s="80">
        <v>0</v>
      </c>
      <c r="AI77" s="80">
        <v>0</v>
      </c>
      <c r="AJ77" s="80">
        <v>0</v>
      </c>
      <c r="AK77" s="80">
        <v>0</v>
      </c>
      <c r="AL77" s="80">
        <v>0</v>
      </c>
      <c r="AM77" s="80">
        <v>0</v>
      </c>
      <c r="AN77" s="80">
        <v>0</v>
      </c>
      <c r="AO77" s="80">
        <v>0</v>
      </c>
      <c r="AP77" s="80">
        <v>0</v>
      </c>
      <c r="AQ77" s="80">
        <v>0</v>
      </c>
      <c r="AR77" s="80">
        <v>0</v>
      </c>
      <c r="AS77" s="80">
        <v>0</v>
      </c>
      <c r="AT77" s="80">
        <v>47562.92</v>
      </c>
      <c r="AU77" s="80">
        <v>0</v>
      </c>
      <c r="AV77" s="80">
        <v>0</v>
      </c>
      <c r="AW77" s="80">
        <v>0</v>
      </c>
      <c r="AX77" s="80">
        <v>0</v>
      </c>
      <c r="AY77" s="80">
        <v>0</v>
      </c>
      <c r="AZ77" s="80">
        <v>0</v>
      </c>
      <c r="BA77" s="80">
        <v>0</v>
      </c>
      <c r="BB77" s="80">
        <v>0</v>
      </c>
      <c r="BC77" s="80">
        <v>0</v>
      </c>
      <c r="BD77" s="80">
        <v>0</v>
      </c>
      <c r="BE77" s="80">
        <v>0</v>
      </c>
      <c r="BF77" s="80">
        <v>39229.83</v>
      </c>
      <c r="BG77" s="80">
        <v>0</v>
      </c>
      <c r="BH77" s="80">
        <v>0</v>
      </c>
      <c r="BI77" s="80">
        <v>0</v>
      </c>
      <c r="BJ77" s="80">
        <v>0</v>
      </c>
      <c r="BK77" s="80">
        <v>0</v>
      </c>
      <c r="BL77" s="80">
        <v>0</v>
      </c>
      <c r="BM77" s="80">
        <v>0</v>
      </c>
      <c r="BN77" s="80">
        <v>0</v>
      </c>
      <c r="BO77" s="80">
        <v>0</v>
      </c>
      <c r="BP77" s="80">
        <v>0</v>
      </c>
      <c r="BQ77" s="80">
        <v>0</v>
      </c>
      <c r="BR77" s="80">
        <v>0</v>
      </c>
      <c r="BS77" s="80">
        <v>1007.01</v>
      </c>
      <c r="BT77" s="80">
        <v>0</v>
      </c>
      <c r="BU77" s="80">
        <v>0</v>
      </c>
      <c r="BV77" s="80">
        <v>7120</v>
      </c>
      <c r="BW77" s="80">
        <v>0</v>
      </c>
      <c r="BX77" s="80">
        <v>0</v>
      </c>
      <c r="BY77" s="80">
        <v>0</v>
      </c>
      <c r="BZ77" s="80">
        <v>0</v>
      </c>
      <c r="CA77" s="80">
        <v>0</v>
      </c>
      <c r="CB77" s="80">
        <v>0</v>
      </c>
      <c r="CC77" s="80">
        <v>0</v>
      </c>
      <c r="CD77" s="80">
        <v>0</v>
      </c>
      <c r="CE77" s="80">
        <v>0</v>
      </c>
      <c r="CF77" s="80">
        <v>0</v>
      </c>
      <c r="CG77" s="80">
        <v>183.63</v>
      </c>
      <c r="CH77" s="80">
        <v>0</v>
      </c>
      <c r="CI77" s="80">
        <v>0</v>
      </c>
      <c r="CJ77" s="80">
        <v>0</v>
      </c>
      <c r="CK77" s="80">
        <v>22.45</v>
      </c>
      <c r="CL77" s="80">
        <v>0</v>
      </c>
      <c r="CM77" s="80">
        <v>0</v>
      </c>
      <c r="CN77" s="80">
        <v>0</v>
      </c>
      <c r="CO77" s="80">
        <v>0</v>
      </c>
      <c r="CP77" s="80">
        <v>0</v>
      </c>
      <c r="CQ77" s="80">
        <v>0</v>
      </c>
      <c r="CR77" s="80">
        <v>0</v>
      </c>
      <c r="CS77" s="80">
        <v>0</v>
      </c>
      <c r="CT77" s="80">
        <v>0</v>
      </c>
      <c r="CU77" s="80">
        <v>0</v>
      </c>
      <c r="CV77" s="80">
        <v>0</v>
      </c>
      <c r="CW77" s="80">
        <v>0</v>
      </c>
      <c r="CX77" s="80">
        <v>0</v>
      </c>
      <c r="CY77" s="80">
        <v>0</v>
      </c>
      <c r="CZ77" s="80">
        <v>0</v>
      </c>
      <c r="DA77" s="80">
        <v>0</v>
      </c>
      <c r="DB77" s="80">
        <v>0</v>
      </c>
      <c r="DC77" s="80">
        <v>0</v>
      </c>
      <c r="DD77" s="80">
        <v>0</v>
      </c>
      <c r="DE77" s="80">
        <v>0</v>
      </c>
      <c r="DF77" s="80">
        <v>0</v>
      </c>
      <c r="DG77" s="80">
        <v>0</v>
      </c>
      <c r="DH77" s="80">
        <v>0</v>
      </c>
      <c r="DI77" s="80">
        <v>0</v>
      </c>
      <c r="DJ77" s="80">
        <v>0</v>
      </c>
      <c r="DK77" s="80">
        <v>0</v>
      </c>
      <c r="DL77" s="80">
        <v>0</v>
      </c>
      <c r="DM77" s="72">
        <v>193.12999999999701</v>
      </c>
      <c r="DN77" s="72">
        <v>0</v>
      </c>
      <c r="DO77" s="72">
        <v>0</v>
      </c>
      <c r="DP77" s="72">
        <v>0</v>
      </c>
      <c r="DQ77" s="72">
        <v>0</v>
      </c>
      <c r="DR77" s="72">
        <v>0</v>
      </c>
    </row>
    <row r="78" spans="1:122" s="72" customFormat="1" ht="11.25" customHeight="1">
      <c r="A78" s="78" t="s">
        <v>50</v>
      </c>
      <c r="B78" s="80">
        <v>116391.22</v>
      </c>
      <c r="C78" s="80">
        <v>91874.320000000094</v>
      </c>
      <c r="D78" s="80">
        <v>3588.53</v>
      </c>
      <c r="E78" s="80">
        <v>20928.37</v>
      </c>
      <c r="F78" s="80">
        <v>0</v>
      </c>
      <c r="G78" s="80">
        <v>0</v>
      </c>
      <c r="H78" s="80">
        <v>0</v>
      </c>
      <c r="I78" s="80">
        <v>0</v>
      </c>
      <c r="J78" s="80">
        <v>0</v>
      </c>
      <c r="K78" s="80">
        <v>0</v>
      </c>
      <c r="L78" s="80">
        <v>0</v>
      </c>
      <c r="M78" s="80">
        <v>0</v>
      </c>
      <c r="N78" s="80">
        <v>225</v>
      </c>
      <c r="O78" s="80">
        <v>0</v>
      </c>
      <c r="P78" s="80">
        <v>0</v>
      </c>
      <c r="Q78" s="80">
        <v>0</v>
      </c>
      <c r="R78" s="80">
        <v>91649.32</v>
      </c>
      <c r="S78" s="80">
        <v>0</v>
      </c>
      <c r="T78" s="80">
        <v>0</v>
      </c>
      <c r="U78" s="80">
        <v>0</v>
      </c>
      <c r="V78" s="80">
        <v>0</v>
      </c>
      <c r="W78" s="80">
        <v>0</v>
      </c>
      <c r="X78" s="80">
        <v>0</v>
      </c>
      <c r="Y78" s="80">
        <v>0</v>
      </c>
      <c r="Z78" s="80">
        <v>0</v>
      </c>
      <c r="AA78" s="80">
        <v>0</v>
      </c>
      <c r="AB78" s="80">
        <v>0</v>
      </c>
      <c r="AC78" s="80">
        <v>0</v>
      </c>
      <c r="AD78" s="80">
        <v>0</v>
      </c>
      <c r="AE78" s="80">
        <v>0</v>
      </c>
      <c r="AF78" s="80">
        <v>0</v>
      </c>
      <c r="AG78" s="80">
        <v>0</v>
      </c>
      <c r="AH78" s="80">
        <v>225</v>
      </c>
      <c r="AI78" s="80">
        <v>0</v>
      </c>
      <c r="AJ78" s="80">
        <v>0</v>
      </c>
      <c r="AK78" s="80">
        <v>0</v>
      </c>
      <c r="AL78" s="80">
        <v>0</v>
      </c>
      <c r="AM78" s="80">
        <v>0</v>
      </c>
      <c r="AN78" s="80">
        <v>0</v>
      </c>
      <c r="AO78" s="80">
        <v>0</v>
      </c>
      <c r="AP78" s="80">
        <v>0</v>
      </c>
      <c r="AQ78" s="80">
        <v>0</v>
      </c>
      <c r="AR78" s="80">
        <v>0</v>
      </c>
      <c r="AS78" s="80">
        <v>0</v>
      </c>
      <c r="AT78" s="80">
        <v>91649.32</v>
      </c>
      <c r="AU78" s="80">
        <v>0</v>
      </c>
      <c r="AV78" s="80">
        <v>0</v>
      </c>
      <c r="AW78" s="80">
        <v>0</v>
      </c>
      <c r="AX78" s="80">
        <v>0</v>
      </c>
      <c r="AY78" s="80">
        <v>0</v>
      </c>
      <c r="AZ78" s="80">
        <v>0</v>
      </c>
      <c r="BA78" s="80">
        <v>0</v>
      </c>
      <c r="BB78" s="80">
        <v>0</v>
      </c>
      <c r="BC78" s="80">
        <v>0</v>
      </c>
      <c r="BD78" s="80">
        <v>0</v>
      </c>
      <c r="BE78" s="80">
        <v>0</v>
      </c>
      <c r="BF78" s="80">
        <v>39229.83</v>
      </c>
      <c r="BG78" s="80">
        <v>0</v>
      </c>
      <c r="BH78" s="80">
        <v>0</v>
      </c>
      <c r="BI78" s="80">
        <v>0</v>
      </c>
      <c r="BJ78" s="80">
        <v>0</v>
      </c>
      <c r="BK78" s="80">
        <v>0</v>
      </c>
      <c r="BL78" s="80">
        <v>0</v>
      </c>
      <c r="BM78" s="80">
        <v>9816.85</v>
      </c>
      <c r="BN78" s="80">
        <v>0</v>
      </c>
      <c r="BO78" s="80">
        <v>0</v>
      </c>
      <c r="BP78" s="80">
        <v>0</v>
      </c>
      <c r="BQ78" s="80">
        <v>5792.92</v>
      </c>
      <c r="BR78" s="80">
        <v>0</v>
      </c>
      <c r="BS78" s="80">
        <v>1007.01</v>
      </c>
      <c r="BT78" s="80">
        <v>0</v>
      </c>
      <c r="BU78" s="80">
        <v>0</v>
      </c>
      <c r="BV78" s="80">
        <v>7120</v>
      </c>
      <c r="BW78" s="80">
        <v>0</v>
      </c>
      <c r="BX78" s="80">
        <v>0</v>
      </c>
      <c r="BY78" s="80">
        <v>0</v>
      </c>
      <c r="BZ78" s="80">
        <v>3660.26</v>
      </c>
      <c r="CA78" s="80">
        <v>0</v>
      </c>
      <c r="CB78" s="80">
        <v>0</v>
      </c>
      <c r="CC78" s="80">
        <v>0</v>
      </c>
      <c r="CD78" s="80">
        <v>0</v>
      </c>
      <c r="CE78" s="80">
        <v>0</v>
      </c>
      <c r="CF78" s="80">
        <v>0</v>
      </c>
      <c r="CG78" s="80">
        <v>0</v>
      </c>
      <c r="CH78" s="80">
        <v>0</v>
      </c>
      <c r="CI78" s="80">
        <v>0</v>
      </c>
      <c r="CJ78" s="80">
        <v>0</v>
      </c>
      <c r="CK78" s="80">
        <v>22.45</v>
      </c>
      <c r="CL78" s="80">
        <v>0</v>
      </c>
      <c r="CM78" s="80">
        <v>0</v>
      </c>
      <c r="CN78" s="80">
        <v>0</v>
      </c>
      <c r="CO78" s="80">
        <v>0</v>
      </c>
      <c r="CP78" s="80">
        <v>0</v>
      </c>
      <c r="CQ78" s="80">
        <v>0</v>
      </c>
      <c r="CR78" s="80">
        <v>0</v>
      </c>
      <c r="CS78" s="80">
        <v>0</v>
      </c>
      <c r="CT78" s="80">
        <v>0</v>
      </c>
      <c r="CU78" s="80">
        <v>0</v>
      </c>
      <c r="CV78" s="80">
        <v>0</v>
      </c>
      <c r="CW78" s="80">
        <v>0</v>
      </c>
      <c r="CX78" s="80">
        <v>0</v>
      </c>
      <c r="CY78" s="80">
        <v>0</v>
      </c>
      <c r="CZ78" s="80">
        <v>0</v>
      </c>
      <c r="DA78" s="80">
        <v>0</v>
      </c>
      <c r="DB78" s="80">
        <v>0</v>
      </c>
      <c r="DC78" s="80">
        <v>0</v>
      </c>
      <c r="DD78" s="80">
        <v>0</v>
      </c>
      <c r="DE78" s="80">
        <v>0</v>
      </c>
      <c r="DF78" s="80">
        <v>0</v>
      </c>
      <c r="DG78" s="80">
        <v>25000</v>
      </c>
      <c r="DH78" s="80">
        <v>0</v>
      </c>
      <c r="DI78" s="80">
        <v>0</v>
      </c>
      <c r="DJ78" s="80">
        <v>0</v>
      </c>
      <c r="DK78" s="80">
        <v>0</v>
      </c>
      <c r="DL78" s="80">
        <v>0</v>
      </c>
      <c r="DM78" s="72">
        <v>16620.13</v>
      </c>
      <c r="DN78" s="72">
        <v>0</v>
      </c>
      <c r="DO78" s="72">
        <v>0</v>
      </c>
      <c r="DP78" s="72">
        <v>0</v>
      </c>
      <c r="DQ78" s="72">
        <v>0</v>
      </c>
      <c r="DR78" s="72">
        <v>0</v>
      </c>
    </row>
    <row r="79" spans="1:122" s="72" customFormat="1" ht="11.25" customHeight="1">
      <c r="A79" s="79" t="s">
        <v>51</v>
      </c>
      <c r="B79" s="80">
        <v>12008872.029999999</v>
      </c>
      <c r="C79" s="80">
        <v>8010871.7799998503</v>
      </c>
      <c r="D79" s="80">
        <v>-641070.82000000204</v>
      </c>
      <c r="E79" s="80">
        <v>101186.810000001</v>
      </c>
      <c r="F79" s="80">
        <v>332422.68999999901</v>
      </c>
      <c r="G79" s="80">
        <v>-10310746.49</v>
      </c>
      <c r="H79" s="80">
        <v>14516208.060000001</v>
      </c>
      <c r="I79" s="80">
        <v>-33583637.729999997</v>
      </c>
      <c r="J79" s="80">
        <v>6.28</v>
      </c>
      <c r="K79" s="80">
        <v>0</v>
      </c>
      <c r="L79" s="80">
        <v>18772552.890000001</v>
      </c>
      <c r="M79" s="80">
        <v>-6849282.9299999997</v>
      </c>
      <c r="N79" s="80">
        <v>-8774134.6099999994</v>
      </c>
      <c r="O79" s="80">
        <v>-414729.45</v>
      </c>
      <c r="P79" s="80">
        <v>-313747.56</v>
      </c>
      <c r="Q79" s="80">
        <v>0</v>
      </c>
      <c r="R79" s="80">
        <v>39173844.890000001</v>
      </c>
      <c r="S79" s="80">
        <v>-1802094.36</v>
      </c>
      <c r="T79" s="80">
        <v>13326753.869999999</v>
      </c>
      <c r="U79" s="80">
        <v>29206013.059999999</v>
      </c>
      <c r="V79" s="80">
        <v>-8773633.5500000007</v>
      </c>
      <c r="W79" s="80">
        <v>-105965.15</v>
      </c>
      <c r="X79" s="80">
        <v>-13152357.470000001</v>
      </c>
      <c r="Y79" s="80">
        <v>73836.490000000005</v>
      </c>
      <c r="Z79" s="80">
        <v>-946783.59</v>
      </c>
      <c r="AA79" s="80">
        <v>-5057586.16</v>
      </c>
      <c r="AB79" s="80">
        <v>-757333.89999999898</v>
      </c>
      <c r="AC79" s="80">
        <v>732328.57</v>
      </c>
      <c r="AD79" s="80">
        <v>-202072.26</v>
      </c>
      <c r="AE79" s="80">
        <v>-460802.63</v>
      </c>
      <c r="AF79" s="80">
        <v>-157032.95999999999</v>
      </c>
      <c r="AG79" s="80">
        <v>0</v>
      </c>
      <c r="AH79" s="80">
        <v>-47438.3999999999</v>
      </c>
      <c r="AI79" s="80">
        <v>304039.06</v>
      </c>
      <c r="AJ79" s="80">
        <v>-11869336.27</v>
      </c>
      <c r="AK79" s="80">
        <v>2838601</v>
      </c>
      <c r="AL79" s="80">
        <v>-366700.73</v>
      </c>
      <c r="AM79" s="80">
        <v>-48028.72</v>
      </c>
      <c r="AN79" s="80">
        <v>-6760875.6100000003</v>
      </c>
      <c r="AO79" s="80">
        <v>-318788.3</v>
      </c>
      <c r="AP79" s="80">
        <v>29097016.670000002</v>
      </c>
      <c r="AQ79" s="80">
        <v>-288065.26</v>
      </c>
      <c r="AR79" s="80">
        <v>-868179.83</v>
      </c>
      <c r="AS79" s="80">
        <v>-939056.22</v>
      </c>
      <c r="AT79" s="80">
        <v>19251793.440000001</v>
      </c>
      <c r="AU79" s="80">
        <v>602028.76</v>
      </c>
      <c r="AV79" s="80">
        <v>468964.37</v>
      </c>
      <c r="AW79" s="80">
        <v>683014.06000000099</v>
      </c>
      <c r="AX79" s="80">
        <v>777590.11999999895</v>
      </c>
      <c r="AY79" s="80">
        <v>920274.17000000097</v>
      </c>
      <c r="AZ79" s="80">
        <v>682657.45</v>
      </c>
      <c r="BA79" s="80">
        <v>252476.61</v>
      </c>
      <c r="BB79" s="80">
        <v>913204.61999999895</v>
      </c>
      <c r="BC79" s="80">
        <v>185341.37</v>
      </c>
      <c r="BD79" s="80">
        <v>63002.22</v>
      </c>
      <c r="BE79" s="80">
        <v>562956.42000000004</v>
      </c>
      <c r="BF79" s="80">
        <v>4285942.2699999996</v>
      </c>
      <c r="BG79" s="80">
        <v>108574.73</v>
      </c>
      <c r="BH79" s="80">
        <v>278379.7</v>
      </c>
      <c r="BI79" s="80">
        <v>140899.48000000001</v>
      </c>
      <c r="BJ79" s="80">
        <v>162822.44</v>
      </c>
      <c r="BK79" s="80">
        <v>226469.96</v>
      </c>
      <c r="BL79" s="80">
        <v>114128.83</v>
      </c>
      <c r="BM79" s="80">
        <v>195969.47</v>
      </c>
      <c r="BN79" s="80">
        <v>77755.91</v>
      </c>
      <c r="BO79" s="80">
        <v>117354.75</v>
      </c>
      <c r="BP79" s="80">
        <v>105561.23</v>
      </c>
      <c r="BQ79" s="80">
        <v>-69297.55</v>
      </c>
      <c r="BR79" s="80">
        <v>61009.95</v>
      </c>
      <c r="BS79" s="80">
        <v>-41609.99</v>
      </c>
      <c r="BT79" s="80">
        <v>-57480.01</v>
      </c>
      <c r="BU79" s="80">
        <v>-17066.75</v>
      </c>
      <c r="BV79" s="80">
        <v>43064.28</v>
      </c>
      <c r="BW79" s="80">
        <v>-32221.97</v>
      </c>
      <c r="BX79" s="80">
        <v>144887.14000000001</v>
      </c>
      <c r="BY79" s="80">
        <v>-41399.14</v>
      </c>
      <c r="BZ79" s="80">
        <v>1316.75</v>
      </c>
      <c r="CA79" s="80">
        <v>-13306.44</v>
      </c>
      <c r="CB79" s="80">
        <v>9061.3799999999992</v>
      </c>
      <c r="CC79" s="80">
        <v>65215.63</v>
      </c>
      <c r="CD79" s="80">
        <v>-135936.29999999999</v>
      </c>
      <c r="CE79" s="80">
        <v>8830792.75</v>
      </c>
      <c r="CF79" s="80">
        <v>-15409.66</v>
      </c>
      <c r="CG79" s="80">
        <v>-76278.850000000006</v>
      </c>
      <c r="CH79" s="80">
        <v>-28335.38</v>
      </c>
      <c r="CI79" s="80">
        <v>85849.99</v>
      </c>
      <c r="CJ79" s="80">
        <v>-19003.049999999799</v>
      </c>
      <c r="CK79" s="80">
        <v>-143868.57</v>
      </c>
      <c r="CL79" s="80">
        <v>-12259.26</v>
      </c>
      <c r="CM79" s="80">
        <v>-110213.88</v>
      </c>
      <c r="CN79" s="80">
        <v>-78971.100000000006</v>
      </c>
      <c r="CO79" s="80">
        <v>-46528.76</v>
      </c>
      <c r="CP79" s="80">
        <v>-109133.67</v>
      </c>
      <c r="CQ79" s="80">
        <v>-56169.95</v>
      </c>
      <c r="CR79" s="80">
        <v>-45521.41</v>
      </c>
      <c r="CS79" s="80">
        <v>-128752.17</v>
      </c>
      <c r="CT79" s="80">
        <v>-47556.68</v>
      </c>
      <c r="CU79" s="80">
        <v>-84106.880000000005</v>
      </c>
      <c r="CV79" s="80">
        <v>-89988.1</v>
      </c>
      <c r="CW79" s="80">
        <v>-44068.18</v>
      </c>
      <c r="CX79" s="80">
        <v>-61546.640000000101</v>
      </c>
      <c r="CY79" s="80">
        <v>-138758.24</v>
      </c>
      <c r="CZ79" s="80">
        <v>-58212.66</v>
      </c>
      <c r="DA79" s="80">
        <v>-80304.37</v>
      </c>
      <c r="DB79" s="80">
        <v>-17306.48</v>
      </c>
      <c r="DC79" s="80">
        <v>443443.64</v>
      </c>
      <c r="DD79" s="80">
        <v>32384.89</v>
      </c>
      <c r="DE79" s="80">
        <v>-125308.67</v>
      </c>
      <c r="DF79" s="80">
        <v>-23362.73</v>
      </c>
      <c r="DG79" s="80">
        <v>79857.139999999694</v>
      </c>
      <c r="DH79" s="80">
        <v>-66101.75</v>
      </c>
      <c r="DI79" s="80">
        <v>-92694.38</v>
      </c>
      <c r="DJ79" s="80">
        <v>-80585.210000000006</v>
      </c>
      <c r="DK79" s="80">
        <v>-98969.69</v>
      </c>
      <c r="DL79" s="80">
        <v>-82824.52</v>
      </c>
      <c r="DM79" s="72">
        <v>584866.74000000104</v>
      </c>
      <c r="DN79" s="72">
        <v>0</v>
      </c>
      <c r="DO79" s="72">
        <v>0</v>
      </c>
      <c r="DP79" s="72">
        <v>-86784.07</v>
      </c>
      <c r="DQ79" s="72">
        <v>-298577.19</v>
      </c>
      <c r="DR79" s="72">
        <v>52062.440000001297</v>
      </c>
    </row>
    <row r="80" spans="1:122" s="72" customFormat="1" ht="11.25" customHeight="1">
      <c r="A80" s="78" t="s">
        <v>52</v>
      </c>
      <c r="B80" s="80">
        <v>5935934.1899999203</v>
      </c>
      <c r="C80" s="80">
        <v>1801364.72999999</v>
      </c>
      <c r="D80" s="80">
        <v>-160267.71</v>
      </c>
      <c r="E80" s="80">
        <v>1000109.42</v>
      </c>
      <c r="F80" s="80">
        <v>83105.67</v>
      </c>
      <c r="G80" s="80">
        <v>0</v>
      </c>
      <c r="H80" s="80">
        <v>3211622.0799999302</v>
      </c>
      <c r="I80" s="80">
        <v>1801364.73</v>
      </c>
      <c r="J80" s="80">
        <v>0</v>
      </c>
      <c r="K80" s="80">
        <v>0</v>
      </c>
      <c r="L80" s="80">
        <v>0</v>
      </c>
      <c r="M80" s="80">
        <v>0</v>
      </c>
      <c r="N80" s="80">
        <v>0</v>
      </c>
      <c r="O80" s="80">
        <v>0</v>
      </c>
      <c r="P80" s="80">
        <v>0</v>
      </c>
      <c r="Q80" s="80">
        <v>0</v>
      </c>
      <c r="R80" s="80">
        <v>0</v>
      </c>
      <c r="S80" s="80">
        <v>0</v>
      </c>
      <c r="T80" s="80">
        <v>0</v>
      </c>
      <c r="U80" s="80">
        <v>0</v>
      </c>
      <c r="V80" s="80">
        <v>0</v>
      </c>
      <c r="W80" s="80">
        <v>0</v>
      </c>
      <c r="X80" s="80">
        <v>0</v>
      </c>
      <c r="Y80" s="80">
        <v>0</v>
      </c>
      <c r="Z80" s="80">
        <v>0</v>
      </c>
      <c r="AA80" s="80">
        <v>0</v>
      </c>
      <c r="AB80" s="80">
        <v>0</v>
      </c>
      <c r="AC80" s="80">
        <v>0</v>
      </c>
      <c r="AD80" s="80">
        <v>0</v>
      </c>
      <c r="AE80" s="80">
        <v>0</v>
      </c>
      <c r="AF80" s="80">
        <v>0</v>
      </c>
      <c r="AG80" s="80">
        <v>0</v>
      </c>
      <c r="AH80" s="80">
        <v>0</v>
      </c>
      <c r="AI80" s="80">
        <v>0</v>
      </c>
      <c r="AJ80" s="80">
        <v>0</v>
      </c>
      <c r="AK80" s="80">
        <v>0</v>
      </c>
      <c r="AL80" s="80">
        <v>0</v>
      </c>
      <c r="AM80" s="80">
        <v>0</v>
      </c>
      <c r="AN80" s="80">
        <v>0</v>
      </c>
      <c r="AO80" s="80">
        <v>0</v>
      </c>
      <c r="AP80" s="80">
        <v>0</v>
      </c>
      <c r="AQ80" s="80">
        <v>0</v>
      </c>
      <c r="AR80" s="80">
        <v>0</v>
      </c>
      <c r="AS80" s="80">
        <v>0</v>
      </c>
      <c r="AT80" s="80">
        <v>0</v>
      </c>
      <c r="AU80" s="80">
        <v>0</v>
      </c>
      <c r="AV80" s="80">
        <v>0</v>
      </c>
      <c r="AW80" s="80">
        <v>0</v>
      </c>
      <c r="AX80" s="80">
        <v>0</v>
      </c>
      <c r="AY80" s="80">
        <v>0</v>
      </c>
      <c r="AZ80" s="80">
        <v>0</v>
      </c>
      <c r="BA80" s="80">
        <v>0</v>
      </c>
      <c r="BB80" s="80">
        <v>0</v>
      </c>
      <c r="BC80" s="80">
        <v>0</v>
      </c>
      <c r="BD80" s="80">
        <v>0</v>
      </c>
      <c r="BE80" s="80">
        <v>0</v>
      </c>
      <c r="BF80" s="80">
        <v>0</v>
      </c>
      <c r="BG80" s="80">
        <v>0</v>
      </c>
      <c r="BH80" s="80">
        <v>0</v>
      </c>
      <c r="BI80" s="80">
        <v>0</v>
      </c>
      <c r="BJ80" s="80">
        <v>0</v>
      </c>
      <c r="BK80" s="80">
        <v>0</v>
      </c>
      <c r="BL80" s="80">
        <v>0</v>
      </c>
      <c r="BM80" s="80">
        <v>0</v>
      </c>
      <c r="BN80" s="80">
        <v>0</v>
      </c>
      <c r="BO80" s="80">
        <v>0</v>
      </c>
      <c r="BP80" s="80">
        <v>0</v>
      </c>
      <c r="BQ80" s="80">
        <v>0</v>
      </c>
      <c r="BR80" s="80">
        <v>0</v>
      </c>
      <c r="BS80" s="80">
        <v>0</v>
      </c>
      <c r="BT80" s="80">
        <v>0</v>
      </c>
      <c r="BU80" s="80">
        <v>0</v>
      </c>
      <c r="BV80" s="80">
        <v>0</v>
      </c>
      <c r="BW80" s="80">
        <v>0</v>
      </c>
      <c r="BX80" s="80">
        <v>0</v>
      </c>
      <c r="BY80" s="80">
        <v>0</v>
      </c>
      <c r="BZ80" s="80">
        <v>0</v>
      </c>
      <c r="CA80" s="80">
        <v>0</v>
      </c>
      <c r="CB80" s="80">
        <v>0</v>
      </c>
      <c r="CC80" s="80">
        <v>0</v>
      </c>
      <c r="CD80" s="80">
        <v>0</v>
      </c>
      <c r="CE80" s="80">
        <v>0</v>
      </c>
      <c r="CF80" s="80">
        <v>0</v>
      </c>
      <c r="CG80" s="80">
        <v>0</v>
      </c>
      <c r="CH80" s="80">
        <v>0</v>
      </c>
      <c r="CI80" s="80">
        <v>0</v>
      </c>
      <c r="CJ80" s="80">
        <v>0</v>
      </c>
      <c r="CK80" s="80">
        <v>0</v>
      </c>
      <c r="CL80" s="80">
        <v>0</v>
      </c>
      <c r="CM80" s="80">
        <v>0</v>
      </c>
      <c r="CN80" s="80">
        <v>0</v>
      </c>
      <c r="CO80" s="80">
        <v>0</v>
      </c>
      <c r="CP80" s="80">
        <v>0</v>
      </c>
      <c r="CQ80" s="80">
        <v>0</v>
      </c>
      <c r="CR80" s="80">
        <v>0</v>
      </c>
      <c r="CS80" s="80">
        <v>0</v>
      </c>
      <c r="CT80" s="80">
        <v>0</v>
      </c>
      <c r="CU80" s="80">
        <v>0</v>
      </c>
      <c r="CV80" s="80">
        <v>0</v>
      </c>
      <c r="CW80" s="80">
        <v>0</v>
      </c>
      <c r="CX80" s="80">
        <v>0</v>
      </c>
      <c r="CY80" s="80">
        <v>0</v>
      </c>
      <c r="CZ80" s="80">
        <v>0</v>
      </c>
      <c r="DA80" s="80">
        <v>0</v>
      </c>
      <c r="DB80" s="80">
        <v>0</v>
      </c>
      <c r="DC80" s="80">
        <v>0</v>
      </c>
      <c r="DD80" s="80">
        <v>0</v>
      </c>
      <c r="DE80" s="80">
        <v>0</v>
      </c>
      <c r="DF80" s="80">
        <v>0</v>
      </c>
      <c r="DG80" s="80">
        <v>0</v>
      </c>
      <c r="DH80" s="80">
        <v>0</v>
      </c>
      <c r="DI80" s="80">
        <v>0</v>
      </c>
      <c r="DJ80" s="80">
        <v>0</v>
      </c>
      <c r="DK80" s="80">
        <v>0</v>
      </c>
      <c r="DL80" s="80">
        <v>0</v>
      </c>
      <c r="DM80" s="72">
        <v>146216.69</v>
      </c>
      <c r="DN80" s="72">
        <v>0</v>
      </c>
      <c r="DO80" s="72">
        <v>0</v>
      </c>
      <c r="DP80" s="72">
        <v>0</v>
      </c>
      <c r="DQ80" s="72">
        <v>0</v>
      </c>
      <c r="DR80" s="72">
        <v>-83324.710000000006</v>
      </c>
    </row>
    <row r="81" spans="1:122" s="72" customFormat="1" ht="11.25" customHeight="1">
      <c r="A81" s="79" t="s">
        <v>53</v>
      </c>
      <c r="B81" s="80">
        <v>6072937.8400000902</v>
      </c>
      <c r="C81" s="80">
        <v>6209507.0499998303</v>
      </c>
      <c r="D81" s="80">
        <v>-480803.11000000202</v>
      </c>
      <c r="E81" s="80">
        <v>-898922.60999999905</v>
      </c>
      <c r="F81" s="80">
        <v>249317.019999999</v>
      </c>
      <c r="G81" s="80">
        <v>-10310746.49</v>
      </c>
      <c r="H81" s="80">
        <v>11304585.980000099</v>
      </c>
      <c r="I81" s="80">
        <v>-35385002.460000001</v>
      </c>
      <c r="J81" s="80">
        <v>6.28</v>
      </c>
      <c r="K81" s="80">
        <v>0</v>
      </c>
      <c r="L81" s="80">
        <v>18772552.890000001</v>
      </c>
      <c r="M81" s="80">
        <v>-6849282.9299999997</v>
      </c>
      <c r="N81" s="80">
        <v>-8774134.6099999994</v>
      </c>
      <c r="O81" s="80">
        <v>-414729.45</v>
      </c>
      <c r="P81" s="80">
        <v>-313747.56</v>
      </c>
      <c r="Q81" s="80">
        <v>0</v>
      </c>
      <c r="R81" s="80">
        <v>39173844.890000001</v>
      </c>
      <c r="S81" s="80">
        <v>-1802094.36</v>
      </c>
      <c r="T81" s="80">
        <v>13326753.869999999</v>
      </c>
      <c r="U81" s="80">
        <v>29206013.059999999</v>
      </c>
      <c r="V81" s="80">
        <v>-8773633.5500000007</v>
      </c>
      <c r="W81" s="80">
        <v>-105965.15</v>
      </c>
      <c r="X81" s="80">
        <v>-13152357.470000001</v>
      </c>
      <c r="Y81" s="80">
        <v>73836.490000000005</v>
      </c>
      <c r="Z81" s="80">
        <v>-946783.59</v>
      </c>
      <c r="AA81" s="80">
        <v>-5057586.16</v>
      </c>
      <c r="AB81" s="80">
        <v>-757333.89999999898</v>
      </c>
      <c r="AC81" s="80">
        <v>732328.57</v>
      </c>
      <c r="AD81" s="80">
        <v>-202072.26</v>
      </c>
      <c r="AE81" s="80">
        <v>-460802.63</v>
      </c>
      <c r="AF81" s="80">
        <v>-157032.95999999999</v>
      </c>
      <c r="AG81" s="80">
        <v>0</v>
      </c>
      <c r="AH81" s="80">
        <v>-47438.3999999999</v>
      </c>
      <c r="AI81" s="80">
        <v>304039.06</v>
      </c>
      <c r="AJ81" s="80">
        <v>-11869336.27</v>
      </c>
      <c r="AK81" s="80">
        <v>2838601</v>
      </c>
      <c r="AL81" s="80">
        <v>-366700.73</v>
      </c>
      <c r="AM81" s="80">
        <v>-48028.72</v>
      </c>
      <c r="AN81" s="80">
        <v>-6760875.6100000003</v>
      </c>
      <c r="AO81" s="80">
        <v>-318788.3</v>
      </c>
      <c r="AP81" s="80">
        <v>29097016.670000002</v>
      </c>
      <c r="AQ81" s="80">
        <v>-288065.26</v>
      </c>
      <c r="AR81" s="80">
        <v>-868179.83</v>
      </c>
      <c r="AS81" s="80">
        <v>-939056.22</v>
      </c>
      <c r="AT81" s="80">
        <v>19251793.440000001</v>
      </c>
      <c r="AU81" s="80">
        <v>602028.76</v>
      </c>
      <c r="AV81" s="80">
        <v>468964.37</v>
      </c>
      <c r="AW81" s="80">
        <v>683014.06000000099</v>
      </c>
      <c r="AX81" s="80">
        <v>777590.11999999895</v>
      </c>
      <c r="AY81" s="80">
        <v>920274.17000000097</v>
      </c>
      <c r="AZ81" s="80">
        <v>682657.45</v>
      </c>
      <c r="BA81" s="80">
        <v>252476.61</v>
      </c>
      <c r="BB81" s="80">
        <v>913204.61999999895</v>
      </c>
      <c r="BC81" s="80">
        <v>185341.37</v>
      </c>
      <c r="BD81" s="80">
        <v>63002.22</v>
      </c>
      <c r="BE81" s="80">
        <v>562956.42000000004</v>
      </c>
      <c r="BF81" s="80">
        <v>4285942.2699999996</v>
      </c>
      <c r="BG81" s="80">
        <v>108574.73</v>
      </c>
      <c r="BH81" s="80">
        <v>278379.7</v>
      </c>
      <c r="BI81" s="80">
        <v>140899.48000000001</v>
      </c>
      <c r="BJ81" s="80">
        <v>162822.44</v>
      </c>
      <c r="BK81" s="80">
        <v>226469.96</v>
      </c>
      <c r="BL81" s="80">
        <v>114128.83</v>
      </c>
      <c r="BM81" s="80">
        <v>195969.47</v>
      </c>
      <c r="BN81" s="80">
        <v>77755.91</v>
      </c>
      <c r="BO81" s="80">
        <v>117354.75</v>
      </c>
      <c r="BP81" s="80">
        <v>105561.23</v>
      </c>
      <c r="BQ81" s="80">
        <v>-69297.55</v>
      </c>
      <c r="BR81" s="80">
        <v>61009.95</v>
      </c>
      <c r="BS81" s="80">
        <v>-41609.99</v>
      </c>
      <c r="BT81" s="80">
        <v>-57480.01</v>
      </c>
      <c r="BU81" s="80">
        <v>-17066.75</v>
      </c>
      <c r="BV81" s="80">
        <v>43064.28</v>
      </c>
      <c r="BW81" s="80">
        <v>-32221.97</v>
      </c>
      <c r="BX81" s="80">
        <v>144887.14000000001</v>
      </c>
      <c r="BY81" s="80">
        <v>-41399.14</v>
      </c>
      <c r="BZ81" s="80">
        <v>1316.75</v>
      </c>
      <c r="CA81" s="80">
        <v>-13306.44</v>
      </c>
      <c r="CB81" s="80">
        <v>9061.3799999999992</v>
      </c>
      <c r="CC81" s="80">
        <v>65215.63</v>
      </c>
      <c r="CD81" s="80">
        <v>-135936.29999999999</v>
      </c>
      <c r="CE81" s="80">
        <v>8830792.75</v>
      </c>
      <c r="CF81" s="80">
        <v>-15409.66</v>
      </c>
      <c r="CG81" s="80">
        <v>-76278.850000000006</v>
      </c>
      <c r="CH81" s="80">
        <v>-28335.38</v>
      </c>
      <c r="CI81" s="80">
        <v>85849.99</v>
      </c>
      <c r="CJ81" s="80">
        <v>-19003.049999999799</v>
      </c>
      <c r="CK81" s="80">
        <v>-143868.57</v>
      </c>
      <c r="CL81" s="80">
        <v>-12259.26</v>
      </c>
      <c r="CM81" s="80">
        <v>-110213.88</v>
      </c>
      <c r="CN81" s="80">
        <v>-78971.100000000006</v>
      </c>
      <c r="CO81" s="80">
        <v>-46528.76</v>
      </c>
      <c r="CP81" s="80">
        <v>-109133.67</v>
      </c>
      <c r="CQ81" s="80">
        <v>-56169.95</v>
      </c>
      <c r="CR81" s="80">
        <v>-45521.41</v>
      </c>
      <c r="CS81" s="80">
        <v>-128752.17</v>
      </c>
      <c r="CT81" s="80">
        <v>-47556.68</v>
      </c>
      <c r="CU81" s="80">
        <v>-84106.880000000005</v>
      </c>
      <c r="CV81" s="80">
        <v>-89988.1</v>
      </c>
      <c r="CW81" s="80">
        <v>-44068.18</v>
      </c>
      <c r="CX81" s="80">
        <v>-61546.640000000101</v>
      </c>
      <c r="CY81" s="80">
        <v>-138758.24</v>
      </c>
      <c r="CZ81" s="80">
        <v>-58212.66</v>
      </c>
      <c r="DA81" s="80">
        <v>-80304.37</v>
      </c>
      <c r="DB81" s="80">
        <v>-17306.48</v>
      </c>
      <c r="DC81" s="80">
        <v>443443.64</v>
      </c>
      <c r="DD81" s="80">
        <v>32384.89</v>
      </c>
      <c r="DE81" s="80">
        <v>-125308.67</v>
      </c>
      <c r="DF81" s="80">
        <v>-23362.73</v>
      </c>
      <c r="DG81" s="80">
        <v>79857.139999999694</v>
      </c>
      <c r="DH81" s="80">
        <v>-66101.75</v>
      </c>
      <c r="DI81" s="80">
        <v>-92694.38</v>
      </c>
      <c r="DJ81" s="80">
        <v>-80585.210000000006</v>
      </c>
      <c r="DK81" s="80">
        <v>-98969.69</v>
      </c>
      <c r="DL81" s="80">
        <v>-82824.52</v>
      </c>
      <c r="DM81" s="72">
        <v>438650.05000000098</v>
      </c>
      <c r="DN81" s="72">
        <v>0</v>
      </c>
      <c r="DO81" s="72">
        <v>0</v>
      </c>
      <c r="DP81" s="72">
        <v>-86784.07</v>
      </c>
      <c r="DQ81" s="72">
        <v>-298577.19</v>
      </c>
      <c r="DR81" s="72">
        <v>135387.15000000101</v>
      </c>
    </row>
    <row r="82" spans="1:122" s="72" customFormat="1" ht="11.25" customHeight="1">
      <c r="A82" s="79" t="s">
        <v>936</v>
      </c>
      <c r="B82" s="80">
        <v>0</v>
      </c>
      <c r="C82" s="80">
        <v>0</v>
      </c>
      <c r="D82" s="80">
        <v>0</v>
      </c>
      <c r="E82" s="80">
        <v>0</v>
      </c>
      <c r="F82" s="80">
        <v>0</v>
      </c>
      <c r="G82" s="80">
        <v>0</v>
      </c>
      <c r="H82" s="80">
        <v>0</v>
      </c>
      <c r="I82" s="80">
        <v>0</v>
      </c>
      <c r="J82" s="80">
        <v>0</v>
      </c>
      <c r="K82" s="80">
        <v>0</v>
      </c>
      <c r="L82" s="80">
        <v>0</v>
      </c>
      <c r="M82" s="80">
        <v>0</v>
      </c>
      <c r="N82" s="80">
        <v>0</v>
      </c>
      <c r="O82" s="80">
        <v>0</v>
      </c>
      <c r="P82" s="80">
        <v>0</v>
      </c>
      <c r="Q82" s="80">
        <v>0</v>
      </c>
      <c r="R82" s="80">
        <v>0</v>
      </c>
      <c r="S82" s="80">
        <v>0</v>
      </c>
      <c r="T82" s="80">
        <v>0</v>
      </c>
      <c r="U82" s="80">
        <v>0</v>
      </c>
      <c r="V82" s="80">
        <v>0</v>
      </c>
      <c r="W82" s="80">
        <v>0</v>
      </c>
      <c r="X82" s="80">
        <v>0</v>
      </c>
      <c r="Y82" s="80">
        <v>0</v>
      </c>
      <c r="Z82" s="80">
        <v>0</v>
      </c>
      <c r="AA82" s="80">
        <v>0</v>
      </c>
      <c r="AB82" s="80">
        <v>0</v>
      </c>
      <c r="AC82" s="80">
        <v>0</v>
      </c>
      <c r="AD82" s="80">
        <v>0</v>
      </c>
      <c r="AE82" s="80">
        <v>0</v>
      </c>
      <c r="AF82" s="80">
        <v>0</v>
      </c>
      <c r="AG82" s="80">
        <v>0</v>
      </c>
      <c r="AH82" s="80">
        <v>0</v>
      </c>
      <c r="AI82" s="80">
        <v>0</v>
      </c>
      <c r="AJ82" s="80">
        <v>0</v>
      </c>
      <c r="AK82" s="80">
        <v>0</v>
      </c>
      <c r="AL82" s="80">
        <v>0</v>
      </c>
      <c r="AM82" s="80">
        <v>0</v>
      </c>
      <c r="AN82" s="80">
        <v>0</v>
      </c>
      <c r="AO82" s="80">
        <v>0</v>
      </c>
      <c r="AP82" s="80">
        <v>0</v>
      </c>
      <c r="AQ82" s="80">
        <v>0</v>
      </c>
      <c r="AR82" s="80">
        <v>0</v>
      </c>
      <c r="AS82" s="80">
        <v>0</v>
      </c>
      <c r="AT82" s="80">
        <v>0</v>
      </c>
      <c r="AU82" s="80">
        <v>0</v>
      </c>
      <c r="AV82" s="80">
        <v>0</v>
      </c>
      <c r="AW82" s="80">
        <v>0</v>
      </c>
      <c r="AX82" s="80">
        <v>0</v>
      </c>
      <c r="AY82" s="80">
        <v>0</v>
      </c>
      <c r="AZ82" s="80">
        <v>0</v>
      </c>
      <c r="BA82" s="80">
        <v>0</v>
      </c>
      <c r="BB82" s="80">
        <v>0</v>
      </c>
      <c r="BC82" s="80">
        <v>0</v>
      </c>
      <c r="BD82" s="80">
        <v>0</v>
      </c>
      <c r="BE82" s="80">
        <v>0</v>
      </c>
      <c r="BF82" s="80">
        <v>0</v>
      </c>
      <c r="BG82" s="80">
        <v>0</v>
      </c>
      <c r="BH82" s="80">
        <v>0</v>
      </c>
      <c r="BI82" s="80">
        <v>0</v>
      </c>
      <c r="BJ82" s="80">
        <v>0</v>
      </c>
      <c r="BK82" s="80">
        <v>0</v>
      </c>
      <c r="BL82" s="80">
        <v>0</v>
      </c>
      <c r="BM82" s="80">
        <v>0</v>
      </c>
      <c r="BN82" s="80">
        <v>0</v>
      </c>
      <c r="BO82" s="80">
        <v>0</v>
      </c>
      <c r="BP82" s="80">
        <v>0</v>
      </c>
      <c r="BQ82" s="80">
        <v>0</v>
      </c>
      <c r="BR82" s="80">
        <v>0</v>
      </c>
      <c r="BS82" s="80">
        <v>0</v>
      </c>
      <c r="BT82" s="80">
        <v>0</v>
      </c>
      <c r="BU82" s="80">
        <v>0</v>
      </c>
      <c r="BV82" s="80">
        <v>0</v>
      </c>
      <c r="BW82" s="80">
        <v>0</v>
      </c>
      <c r="BX82" s="80">
        <v>0</v>
      </c>
      <c r="BY82" s="80">
        <v>0</v>
      </c>
      <c r="BZ82" s="80">
        <v>0</v>
      </c>
      <c r="CA82" s="80">
        <v>0</v>
      </c>
      <c r="CB82" s="80">
        <v>0</v>
      </c>
      <c r="CC82" s="80">
        <v>0</v>
      </c>
      <c r="CD82" s="80">
        <v>0</v>
      </c>
      <c r="CE82" s="80">
        <v>0</v>
      </c>
      <c r="CF82" s="80">
        <v>0</v>
      </c>
      <c r="CG82" s="80">
        <v>0</v>
      </c>
      <c r="CH82" s="80">
        <v>0</v>
      </c>
      <c r="CI82" s="80">
        <v>0</v>
      </c>
      <c r="CJ82" s="80">
        <v>0</v>
      </c>
      <c r="CK82" s="80">
        <v>0</v>
      </c>
      <c r="CL82" s="80">
        <v>0</v>
      </c>
      <c r="CM82" s="80">
        <v>0</v>
      </c>
      <c r="CN82" s="80">
        <v>0</v>
      </c>
      <c r="CO82" s="80">
        <v>0</v>
      </c>
      <c r="CP82" s="80">
        <v>0</v>
      </c>
      <c r="CQ82" s="80">
        <v>0</v>
      </c>
      <c r="CR82" s="80">
        <v>0</v>
      </c>
      <c r="CS82" s="80">
        <v>0</v>
      </c>
      <c r="CT82" s="80">
        <v>0</v>
      </c>
      <c r="CU82" s="80">
        <v>0</v>
      </c>
      <c r="CV82" s="80">
        <v>0</v>
      </c>
      <c r="CW82" s="80">
        <v>0</v>
      </c>
      <c r="CX82" s="80">
        <v>0</v>
      </c>
      <c r="CY82" s="80">
        <v>0</v>
      </c>
      <c r="CZ82" s="80">
        <v>0</v>
      </c>
      <c r="DA82" s="80">
        <v>0</v>
      </c>
      <c r="DB82" s="80">
        <v>0</v>
      </c>
      <c r="DC82" s="80">
        <v>0</v>
      </c>
      <c r="DD82" s="80">
        <v>0</v>
      </c>
      <c r="DE82" s="80">
        <v>0</v>
      </c>
      <c r="DF82" s="80">
        <v>0</v>
      </c>
      <c r="DG82" s="80">
        <v>0</v>
      </c>
      <c r="DH82" s="80">
        <v>0</v>
      </c>
      <c r="DI82" s="80">
        <v>0</v>
      </c>
      <c r="DJ82" s="80">
        <v>0</v>
      </c>
      <c r="DK82" s="80">
        <v>0</v>
      </c>
      <c r="DL82" s="80">
        <v>0</v>
      </c>
      <c r="DM82" s="72">
        <v>0</v>
      </c>
      <c r="DN82" s="72">
        <v>0</v>
      </c>
      <c r="DO82" s="72">
        <v>0</v>
      </c>
      <c r="DP82" s="72">
        <v>0</v>
      </c>
      <c r="DQ82" s="72">
        <v>0</v>
      </c>
      <c r="DR82" s="72">
        <v>0</v>
      </c>
    </row>
    <row r="83" spans="1:122" s="72" customFormat="1" ht="11.25" customHeight="1">
      <c r="A83" s="78" t="s">
        <v>937</v>
      </c>
      <c r="B83" s="80">
        <v>0</v>
      </c>
      <c r="C83" s="80">
        <v>0</v>
      </c>
      <c r="D83" s="80">
        <v>0</v>
      </c>
      <c r="E83" s="80">
        <v>0</v>
      </c>
      <c r="F83" s="80">
        <v>0</v>
      </c>
      <c r="G83" s="80">
        <v>0</v>
      </c>
      <c r="H83" s="80">
        <v>0</v>
      </c>
      <c r="I83" s="80">
        <v>0</v>
      </c>
      <c r="J83" s="80">
        <v>0</v>
      </c>
      <c r="K83" s="80">
        <v>0</v>
      </c>
      <c r="L83" s="80">
        <v>0</v>
      </c>
      <c r="M83" s="80">
        <v>0</v>
      </c>
      <c r="N83" s="80">
        <v>0</v>
      </c>
      <c r="O83" s="80">
        <v>0</v>
      </c>
      <c r="P83" s="80">
        <v>0</v>
      </c>
      <c r="Q83" s="80">
        <v>0</v>
      </c>
      <c r="R83" s="80">
        <v>0</v>
      </c>
      <c r="S83" s="80">
        <v>0</v>
      </c>
      <c r="T83" s="80">
        <v>0</v>
      </c>
      <c r="U83" s="80">
        <v>0</v>
      </c>
      <c r="V83" s="80">
        <v>0</v>
      </c>
      <c r="W83" s="80">
        <v>0</v>
      </c>
      <c r="X83" s="80">
        <v>0</v>
      </c>
      <c r="Y83" s="80">
        <v>0</v>
      </c>
      <c r="Z83" s="80">
        <v>0</v>
      </c>
      <c r="AA83" s="80">
        <v>0</v>
      </c>
      <c r="AB83" s="80">
        <v>0</v>
      </c>
      <c r="AC83" s="80">
        <v>0</v>
      </c>
      <c r="AD83" s="80">
        <v>0</v>
      </c>
      <c r="AE83" s="80">
        <v>0</v>
      </c>
      <c r="AF83" s="80">
        <v>0</v>
      </c>
      <c r="AG83" s="80">
        <v>0</v>
      </c>
      <c r="AH83" s="80">
        <v>0</v>
      </c>
      <c r="AI83" s="80">
        <v>0</v>
      </c>
      <c r="AJ83" s="80">
        <v>0</v>
      </c>
      <c r="AK83" s="80">
        <v>0</v>
      </c>
      <c r="AL83" s="80">
        <v>0</v>
      </c>
      <c r="AM83" s="80">
        <v>0</v>
      </c>
      <c r="AN83" s="80">
        <v>0</v>
      </c>
      <c r="AO83" s="80">
        <v>0</v>
      </c>
      <c r="AP83" s="80">
        <v>0</v>
      </c>
      <c r="AQ83" s="80">
        <v>0</v>
      </c>
      <c r="AR83" s="80">
        <v>0</v>
      </c>
      <c r="AS83" s="80">
        <v>0</v>
      </c>
      <c r="AT83" s="80">
        <v>0</v>
      </c>
      <c r="AU83" s="80">
        <v>0</v>
      </c>
      <c r="AV83" s="80">
        <v>0</v>
      </c>
      <c r="AW83" s="80">
        <v>0</v>
      </c>
      <c r="AX83" s="80">
        <v>0</v>
      </c>
      <c r="AY83" s="80">
        <v>0</v>
      </c>
      <c r="AZ83" s="80">
        <v>0</v>
      </c>
      <c r="BA83" s="80">
        <v>0</v>
      </c>
      <c r="BB83" s="80">
        <v>0</v>
      </c>
      <c r="BC83" s="80">
        <v>0</v>
      </c>
      <c r="BD83" s="80">
        <v>0</v>
      </c>
      <c r="BE83" s="80">
        <v>0</v>
      </c>
      <c r="BF83" s="80">
        <v>0</v>
      </c>
      <c r="BG83" s="80">
        <v>0</v>
      </c>
      <c r="BH83" s="80">
        <v>0</v>
      </c>
      <c r="BI83" s="80">
        <v>0</v>
      </c>
      <c r="BJ83" s="80">
        <v>0</v>
      </c>
      <c r="BK83" s="80">
        <v>0</v>
      </c>
      <c r="BL83" s="80">
        <v>0</v>
      </c>
      <c r="BM83" s="80">
        <v>0</v>
      </c>
      <c r="BN83" s="80">
        <v>0</v>
      </c>
      <c r="BO83" s="80">
        <v>0</v>
      </c>
      <c r="BP83" s="80">
        <v>0</v>
      </c>
      <c r="BQ83" s="80">
        <v>0</v>
      </c>
      <c r="BR83" s="80">
        <v>0</v>
      </c>
      <c r="BS83" s="80">
        <v>0</v>
      </c>
      <c r="BT83" s="80">
        <v>0</v>
      </c>
      <c r="BU83" s="80">
        <v>0</v>
      </c>
      <c r="BV83" s="80">
        <v>0</v>
      </c>
      <c r="BW83" s="80">
        <v>0</v>
      </c>
      <c r="BX83" s="80">
        <v>0</v>
      </c>
      <c r="BY83" s="80">
        <v>0</v>
      </c>
      <c r="BZ83" s="80">
        <v>0</v>
      </c>
      <c r="CA83" s="80">
        <v>0</v>
      </c>
      <c r="CB83" s="80">
        <v>0</v>
      </c>
      <c r="CC83" s="80">
        <v>0</v>
      </c>
      <c r="CD83" s="80">
        <v>0</v>
      </c>
      <c r="CE83" s="80">
        <v>0</v>
      </c>
      <c r="CF83" s="80">
        <v>0</v>
      </c>
      <c r="CG83" s="80">
        <v>0</v>
      </c>
      <c r="CH83" s="80">
        <v>0</v>
      </c>
      <c r="CI83" s="80">
        <v>0</v>
      </c>
      <c r="CJ83" s="80">
        <v>0</v>
      </c>
      <c r="CK83" s="80">
        <v>0</v>
      </c>
      <c r="CL83" s="80">
        <v>0</v>
      </c>
      <c r="CM83" s="80">
        <v>0</v>
      </c>
      <c r="CN83" s="80">
        <v>0</v>
      </c>
      <c r="CO83" s="80">
        <v>0</v>
      </c>
      <c r="CP83" s="80">
        <v>0</v>
      </c>
      <c r="CQ83" s="80">
        <v>0</v>
      </c>
      <c r="CR83" s="80">
        <v>0</v>
      </c>
      <c r="CS83" s="80">
        <v>0</v>
      </c>
      <c r="CT83" s="80">
        <v>0</v>
      </c>
      <c r="CU83" s="80">
        <v>0</v>
      </c>
      <c r="CV83" s="80">
        <v>0</v>
      </c>
      <c r="CW83" s="80">
        <v>0</v>
      </c>
      <c r="CX83" s="80">
        <v>0</v>
      </c>
      <c r="CY83" s="80">
        <v>0</v>
      </c>
      <c r="CZ83" s="80">
        <v>0</v>
      </c>
      <c r="DA83" s="80">
        <v>0</v>
      </c>
      <c r="DB83" s="80">
        <v>0</v>
      </c>
      <c r="DC83" s="80">
        <v>0</v>
      </c>
      <c r="DD83" s="80">
        <v>0</v>
      </c>
      <c r="DE83" s="80">
        <v>0</v>
      </c>
      <c r="DF83" s="80">
        <v>0</v>
      </c>
      <c r="DG83" s="80">
        <v>0</v>
      </c>
      <c r="DH83" s="80">
        <v>0</v>
      </c>
      <c r="DI83" s="80">
        <v>0</v>
      </c>
      <c r="DJ83" s="80">
        <v>0</v>
      </c>
      <c r="DK83" s="80">
        <v>0</v>
      </c>
      <c r="DL83" s="80">
        <v>0</v>
      </c>
      <c r="DM83" s="72">
        <v>0</v>
      </c>
      <c r="DN83" s="72">
        <v>0</v>
      </c>
      <c r="DO83" s="72">
        <v>0</v>
      </c>
      <c r="DP83" s="72">
        <v>0</v>
      </c>
      <c r="DQ83" s="72">
        <v>0</v>
      </c>
      <c r="DR83" s="72">
        <v>0</v>
      </c>
    </row>
    <row r="84" spans="1:122" s="72" customFormat="1" ht="11.25" customHeight="1">
      <c r="A84" s="79" t="s">
        <v>938</v>
      </c>
      <c r="B84" s="80">
        <v>6072937.83999997</v>
      </c>
      <c r="C84" s="80">
        <v>6209507.0499998303</v>
      </c>
      <c r="D84" s="80">
        <v>-480803.11000000202</v>
      </c>
      <c r="E84" s="80">
        <v>-898922.60999999905</v>
      </c>
      <c r="F84" s="80">
        <v>249317.019999999</v>
      </c>
      <c r="G84" s="80">
        <v>-10310746.49</v>
      </c>
      <c r="H84" s="80">
        <v>11304585.980000099</v>
      </c>
      <c r="I84" s="80">
        <v>-35385002.460000001</v>
      </c>
      <c r="J84" s="80">
        <v>6.28</v>
      </c>
      <c r="K84" s="80">
        <v>0</v>
      </c>
      <c r="L84" s="80">
        <v>18772552.890000001</v>
      </c>
      <c r="M84" s="80">
        <v>-6849282.9299999997</v>
      </c>
      <c r="N84" s="80">
        <v>-8774134.6099999994</v>
      </c>
      <c r="O84" s="80">
        <v>-414729.45</v>
      </c>
      <c r="P84" s="80">
        <v>-313747.56</v>
      </c>
      <c r="Q84" s="80">
        <v>0</v>
      </c>
      <c r="R84" s="80">
        <v>39173844.890000001</v>
      </c>
      <c r="S84" s="80">
        <v>-1802094.36</v>
      </c>
      <c r="T84" s="80">
        <v>13326753.869999999</v>
      </c>
      <c r="U84" s="80">
        <v>29206013.059999999</v>
      </c>
      <c r="V84" s="80">
        <v>-8773633.5500000007</v>
      </c>
      <c r="W84" s="80">
        <v>-105965.15</v>
      </c>
      <c r="X84" s="80">
        <v>-13152357.470000001</v>
      </c>
      <c r="Y84" s="80">
        <v>73836.490000000005</v>
      </c>
      <c r="Z84" s="80">
        <v>-946783.59</v>
      </c>
      <c r="AA84" s="80">
        <v>-5057586.16</v>
      </c>
      <c r="AB84" s="80">
        <v>-757333.89999999898</v>
      </c>
      <c r="AC84" s="80">
        <v>732328.57</v>
      </c>
      <c r="AD84" s="80">
        <v>-202072.26</v>
      </c>
      <c r="AE84" s="80">
        <v>-460802.63</v>
      </c>
      <c r="AF84" s="80">
        <v>-157032.95999999999</v>
      </c>
      <c r="AG84" s="80">
        <v>0</v>
      </c>
      <c r="AH84" s="80">
        <v>-47438.3999999999</v>
      </c>
      <c r="AI84" s="80">
        <v>304039.06</v>
      </c>
      <c r="AJ84" s="80">
        <v>-11869336.27</v>
      </c>
      <c r="AK84" s="80">
        <v>2838601</v>
      </c>
      <c r="AL84" s="80">
        <v>-366700.73</v>
      </c>
      <c r="AM84" s="80">
        <v>-48028.72</v>
      </c>
      <c r="AN84" s="80">
        <v>-6760875.6100000003</v>
      </c>
      <c r="AO84" s="80">
        <v>-318788.3</v>
      </c>
      <c r="AP84" s="80">
        <v>29097016.670000002</v>
      </c>
      <c r="AQ84" s="80">
        <v>-288065.26</v>
      </c>
      <c r="AR84" s="80">
        <v>-868179.83</v>
      </c>
      <c r="AS84" s="80">
        <v>-939056.22</v>
      </c>
      <c r="AT84" s="80">
        <v>19251793.440000001</v>
      </c>
      <c r="AU84" s="80">
        <v>602028.76</v>
      </c>
      <c r="AV84" s="80">
        <v>468964.37</v>
      </c>
      <c r="AW84" s="80">
        <v>683014.06000000099</v>
      </c>
      <c r="AX84" s="80">
        <v>777590.11999999895</v>
      </c>
      <c r="AY84" s="80">
        <v>920274.17000000097</v>
      </c>
      <c r="AZ84" s="80">
        <v>682657.45</v>
      </c>
      <c r="BA84" s="80">
        <v>252476.61</v>
      </c>
      <c r="BB84" s="80">
        <v>913204.61999999895</v>
      </c>
      <c r="BC84" s="80">
        <v>185341.37</v>
      </c>
      <c r="BD84" s="80">
        <v>63002.22</v>
      </c>
      <c r="BE84" s="80">
        <v>562956.42000000004</v>
      </c>
      <c r="BF84" s="80">
        <v>4285942.2699999996</v>
      </c>
      <c r="BG84" s="80">
        <v>108574.73</v>
      </c>
      <c r="BH84" s="80">
        <v>278379.7</v>
      </c>
      <c r="BI84" s="80">
        <v>140899.48000000001</v>
      </c>
      <c r="BJ84" s="80">
        <v>162822.44</v>
      </c>
      <c r="BK84" s="80">
        <v>226469.96</v>
      </c>
      <c r="BL84" s="80">
        <v>114128.83</v>
      </c>
      <c r="BM84" s="80">
        <v>195969.47</v>
      </c>
      <c r="BN84" s="80">
        <v>77755.91</v>
      </c>
      <c r="BO84" s="80">
        <v>117354.75</v>
      </c>
      <c r="BP84" s="80">
        <v>105561.23</v>
      </c>
      <c r="BQ84" s="80">
        <v>-69297.55</v>
      </c>
      <c r="BR84" s="80">
        <v>61009.95</v>
      </c>
      <c r="BS84" s="80">
        <v>-41609.99</v>
      </c>
      <c r="BT84" s="80">
        <v>-57480.01</v>
      </c>
      <c r="BU84" s="80">
        <v>-17066.75</v>
      </c>
      <c r="BV84" s="80">
        <v>43064.28</v>
      </c>
      <c r="BW84" s="80">
        <v>-32221.97</v>
      </c>
      <c r="BX84" s="80">
        <v>144887.14000000001</v>
      </c>
      <c r="BY84" s="80">
        <v>-41399.14</v>
      </c>
      <c r="BZ84" s="80">
        <v>1316.75</v>
      </c>
      <c r="CA84" s="80">
        <v>-13306.44</v>
      </c>
      <c r="CB84" s="80">
        <v>9061.3799999999992</v>
      </c>
      <c r="CC84" s="80">
        <v>65215.63</v>
      </c>
      <c r="CD84" s="80">
        <v>-135936.29999999999</v>
      </c>
      <c r="CE84" s="80">
        <v>8830792.75</v>
      </c>
      <c r="CF84" s="80">
        <v>-15409.66</v>
      </c>
      <c r="CG84" s="80">
        <v>-76278.850000000006</v>
      </c>
      <c r="CH84" s="80">
        <v>-28335.38</v>
      </c>
      <c r="CI84" s="80">
        <v>85849.99</v>
      </c>
      <c r="CJ84" s="80">
        <v>-19003.049999999799</v>
      </c>
      <c r="CK84" s="80">
        <v>-143868.57</v>
      </c>
      <c r="CL84" s="80">
        <v>-12259.26</v>
      </c>
      <c r="CM84" s="80">
        <v>-110213.88</v>
      </c>
      <c r="CN84" s="80">
        <v>-78971.100000000006</v>
      </c>
      <c r="CO84" s="80">
        <v>-46528.76</v>
      </c>
      <c r="CP84" s="80">
        <v>-109133.67</v>
      </c>
      <c r="CQ84" s="80">
        <v>-56169.95</v>
      </c>
      <c r="CR84" s="80">
        <v>-45521.41</v>
      </c>
      <c r="CS84" s="80">
        <v>-128752.17</v>
      </c>
      <c r="CT84" s="80">
        <v>-47556.68</v>
      </c>
      <c r="CU84" s="80">
        <v>-84106.880000000005</v>
      </c>
      <c r="CV84" s="80">
        <v>-89988.1</v>
      </c>
      <c r="CW84" s="80">
        <v>-44068.18</v>
      </c>
      <c r="CX84" s="80">
        <v>-61546.640000000101</v>
      </c>
      <c r="CY84" s="80">
        <v>-138758.24</v>
      </c>
      <c r="CZ84" s="80">
        <v>-58212.66</v>
      </c>
      <c r="DA84" s="80">
        <v>-80304.37</v>
      </c>
      <c r="DB84" s="80">
        <v>-17306.48</v>
      </c>
      <c r="DC84" s="80">
        <v>443443.64</v>
      </c>
      <c r="DD84" s="80">
        <v>32384.89</v>
      </c>
      <c r="DE84" s="80">
        <v>-125308.67</v>
      </c>
      <c r="DF84" s="80">
        <v>-23362.73</v>
      </c>
      <c r="DG84" s="80">
        <v>79857.139999999694</v>
      </c>
      <c r="DH84" s="80">
        <v>-66101.75</v>
      </c>
      <c r="DI84" s="80">
        <v>-92694.38</v>
      </c>
      <c r="DJ84" s="80">
        <v>-80585.210000000006</v>
      </c>
      <c r="DK84" s="80">
        <v>-98969.69</v>
      </c>
      <c r="DL84" s="80">
        <v>-82824.52</v>
      </c>
      <c r="DM84" s="72">
        <v>438650.05000000098</v>
      </c>
      <c r="DN84" s="72">
        <v>0</v>
      </c>
      <c r="DO84" s="72">
        <v>0</v>
      </c>
      <c r="DP84" s="72">
        <v>-86784.07</v>
      </c>
      <c r="DQ84" s="72">
        <v>-298577.19</v>
      </c>
      <c r="DR84" s="72">
        <v>135387.15</v>
      </c>
    </row>
    <row r="85" spans="1:122" s="72" customFormat="1" ht="11.25" customHeight="1">
      <c r="A85" s="79" t="s">
        <v>939</v>
      </c>
      <c r="B85" s="80">
        <v>0</v>
      </c>
      <c r="C85" s="80">
        <v>0</v>
      </c>
      <c r="D85" s="80">
        <v>0</v>
      </c>
      <c r="E85" s="80">
        <v>0</v>
      </c>
      <c r="F85" s="80">
        <v>0</v>
      </c>
      <c r="G85" s="80">
        <v>0</v>
      </c>
      <c r="H85" s="80">
        <v>0</v>
      </c>
      <c r="I85" s="80">
        <v>0</v>
      </c>
      <c r="J85" s="80">
        <v>0</v>
      </c>
      <c r="K85" s="80">
        <v>0</v>
      </c>
      <c r="L85" s="80">
        <v>0</v>
      </c>
      <c r="M85" s="80">
        <v>0</v>
      </c>
      <c r="N85" s="80">
        <v>0</v>
      </c>
      <c r="O85" s="80">
        <v>0</v>
      </c>
      <c r="P85" s="80">
        <v>0</v>
      </c>
      <c r="Q85" s="80">
        <v>0</v>
      </c>
      <c r="R85" s="80">
        <v>0</v>
      </c>
      <c r="S85" s="80">
        <v>0</v>
      </c>
      <c r="T85" s="80">
        <v>0</v>
      </c>
      <c r="U85" s="80">
        <v>0</v>
      </c>
      <c r="V85" s="80">
        <v>0</v>
      </c>
      <c r="W85" s="80">
        <v>0</v>
      </c>
      <c r="X85" s="80">
        <v>0</v>
      </c>
      <c r="Y85" s="80">
        <v>0</v>
      </c>
      <c r="Z85" s="80">
        <v>0</v>
      </c>
      <c r="AA85" s="80">
        <v>0</v>
      </c>
      <c r="AB85" s="80">
        <v>0</v>
      </c>
      <c r="AC85" s="80">
        <v>0</v>
      </c>
      <c r="AD85" s="80">
        <v>0</v>
      </c>
      <c r="AE85" s="80">
        <v>0</v>
      </c>
      <c r="AF85" s="80">
        <v>0</v>
      </c>
      <c r="AG85" s="80">
        <v>0</v>
      </c>
      <c r="AH85" s="80">
        <v>0</v>
      </c>
      <c r="AI85" s="80">
        <v>0</v>
      </c>
      <c r="AJ85" s="80">
        <v>0</v>
      </c>
      <c r="AK85" s="80">
        <v>0</v>
      </c>
      <c r="AL85" s="80">
        <v>0</v>
      </c>
      <c r="AM85" s="80">
        <v>0</v>
      </c>
      <c r="AN85" s="80">
        <v>0</v>
      </c>
      <c r="AO85" s="80">
        <v>0</v>
      </c>
      <c r="AP85" s="80">
        <v>0</v>
      </c>
      <c r="AQ85" s="80">
        <v>0</v>
      </c>
      <c r="AR85" s="80">
        <v>0</v>
      </c>
      <c r="AS85" s="80">
        <v>0</v>
      </c>
      <c r="AT85" s="80">
        <v>0</v>
      </c>
      <c r="AU85" s="80">
        <v>0</v>
      </c>
      <c r="AV85" s="80">
        <v>0</v>
      </c>
      <c r="AW85" s="80">
        <v>0</v>
      </c>
      <c r="AX85" s="80">
        <v>0</v>
      </c>
      <c r="AY85" s="80">
        <v>0</v>
      </c>
      <c r="AZ85" s="80">
        <v>0</v>
      </c>
      <c r="BA85" s="80">
        <v>0</v>
      </c>
      <c r="BB85" s="80">
        <v>0</v>
      </c>
      <c r="BC85" s="80">
        <v>0</v>
      </c>
      <c r="BD85" s="80">
        <v>0</v>
      </c>
      <c r="BE85" s="80">
        <v>0</v>
      </c>
      <c r="BF85" s="80">
        <v>0</v>
      </c>
      <c r="BG85" s="80">
        <v>0</v>
      </c>
      <c r="BH85" s="80">
        <v>0</v>
      </c>
      <c r="BI85" s="80">
        <v>0</v>
      </c>
      <c r="BJ85" s="80">
        <v>0</v>
      </c>
      <c r="BK85" s="80">
        <v>0</v>
      </c>
      <c r="BL85" s="80">
        <v>0</v>
      </c>
      <c r="BM85" s="80">
        <v>0</v>
      </c>
      <c r="BN85" s="80">
        <v>0</v>
      </c>
      <c r="BO85" s="80">
        <v>0</v>
      </c>
      <c r="BP85" s="80">
        <v>0</v>
      </c>
      <c r="BQ85" s="80">
        <v>0</v>
      </c>
      <c r="BR85" s="80">
        <v>0</v>
      </c>
      <c r="BS85" s="80">
        <v>0</v>
      </c>
      <c r="BT85" s="80">
        <v>0</v>
      </c>
      <c r="BU85" s="80">
        <v>0</v>
      </c>
      <c r="BV85" s="80">
        <v>0</v>
      </c>
      <c r="BW85" s="80">
        <v>0</v>
      </c>
      <c r="BX85" s="80">
        <v>0</v>
      </c>
      <c r="BY85" s="80">
        <v>0</v>
      </c>
      <c r="BZ85" s="80">
        <v>0</v>
      </c>
      <c r="CA85" s="80">
        <v>0</v>
      </c>
      <c r="CB85" s="80">
        <v>0</v>
      </c>
      <c r="CC85" s="80">
        <v>0</v>
      </c>
      <c r="CD85" s="80">
        <v>0</v>
      </c>
      <c r="CE85" s="80">
        <v>0</v>
      </c>
      <c r="CF85" s="80">
        <v>0</v>
      </c>
      <c r="CG85" s="80">
        <v>0</v>
      </c>
      <c r="CH85" s="80">
        <v>0</v>
      </c>
      <c r="CI85" s="80">
        <v>0</v>
      </c>
      <c r="CJ85" s="80">
        <v>0</v>
      </c>
      <c r="CK85" s="80">
        <v>0</v>
      </c>
      <c r="CL85" s="80">
        <v>0</v>
      </c>
      <c r="CM85" s="80">
        <v>0</v>
      </c>
      <c r="CN85" s="80">
        <v>0</v>
      </c>
      <c r="CO85" s="80">
        <v>0</v>
      </c>
      <c r="CP85" s="80">
        <v>0</v>
      </c>
      <c r="CQ85" s="80">
        <v>0</v>
      </c>
      <c r="CR85" s="80">
        <v>0</v>
      </c>
      <c r="CS85" s="80">
        <v>0</v>
      </c>
      <c r="CT85" s="80">
        <v>0</v>
      </c>
      <c r="CU85" s="80">
        <v>0</v>
      </c>
      <c r="CV85" s="80">
        <v>0</v>
      </c>
      <c r="CW85" s="80">
        <v>0</v>
      </c>
      <c r="CX85" s="80">
        <v>0</v>
      </c>
      <c r="CY85" s="80">
        <v>0</v>
      </c>
      <c r="CZ85" s="80">
        <v>0</v>
      </c>
      <c r="DA85" s="80">
        <v>0</v>
      </c>
      <c r="DB85" s="80">
        <v>0</v>
      </c>
      <c r="DC85" s="80">
        <v>0</v>
      </c>
      <c r="DD85" s="80">
        <v>0</v>
      </c>
      <c r="DE85" s="80">
        <v>0</v>
      </c>
      <c r="DF85" s="80">
        <v>0</v>
      </c>
      <c r="DG85" s="80">
        <v>0</v>
      </c>
      <c r="DH85" s="80">
        <v>0</v>
      </c>
      <c r="DI85" s="80">
        <v>0</v>
      </c>
      <c r="DJ85" s="80">
        <v>0</v>
      </c>
      <c r="DK85" s="80">
        <v>0</v>
      </c>
      <c r="DL85" s="80">
        <v>0</v>
      </c>
      <c r="DM85" s="72">
        <v>0</v>
      </c>
      <c r="DN85" s="72">
        <v>0</v>
      </c>
      <c r="DO85" s="72">
        <v>0</v>
      </c>
      <c r="DP85" s="72">
        <v>0</v>
      </c>
      <c r="DQ85" s="72">
        <v>0</v>
      </c>
      <c r="DR85" s="72">
        <v>0</v>
      </c>
    </row>
    <row r="86" spans="1:122" s="72" customFormat="1" ht="11.25" customHeight="1">
      <c r="A86" s="78" t="s">
        <v>940</v>
      </c>
      <c r="B86" s="80">
        <v>0</v>
      </c>
      <c r="C86" s="80">
        <v>0</v>
      </c>
      <c r="D86" s="80">
        <v>0</v>
      </c>
      <c r="E86" s="80">
        <v>0</v>
      </c>
      <c r="F86" s="80">
        <v>0</v>
      </c>
      <c r="G86" s="80">
        <v>0</v>
      </c>
      <c r="H86" s="80">
        <v>0</v>
      </c>
      <c r="I86" s="80">
        <v>0</v>
      </c>
      <c r="J86" s="80">
        <v>0</v>
      </c>
      <c r="K86" s="80">
        <v>0</v>
      </c>
      <c r="L86" s="80">
        <v>0</v>
      </c>
      <c r="M86" s="80">
        <v>0</v>
      </c>
      <c r="N86" s="80">
        <v>0</v>
      </c>
      <c r="O86" s="80">
        <v>0</v>
      </c>
      <c r="P86" s="80">
        <v>0</v>
      </c>
      <c r="Q86" s="80">
        <v>0</v>
      </c>
      <c r="R86" s="80">
        <v>0</v>
      </c>
      <c r="S86" s="80">
        <v>0</v>
      </c>
      <c r="T86" s="80">
        <v>0</v>
      </c>
      <c r="U86" s="80">
        <v>0</v>
      </c>
      <c r="V86" s="80">
        <v>0</v>
      </c>
      <c r="W86" s="80">
        <v>0</v>
      </c>
      <c r="X86" s="80">
        <v>0</v>
      </c>
      <c r="Y86" s="80">
        <v>0</v>
      </c>
      <c r="Z86" s="80">
        <v>0</v>
      </c>
      <c r="AA86" s="80">
        <v>0</v>
      </c>
      <c r="AB86" s="80">
        <v>0</v>
      </c>
      <c r="AC86" s="80">
        <v>0</v>
      </c>
      <c r="AD86" s="80">
        <v>0</v>
      </c>
      <c r="AE86" s="80">
        <v>0</v>
      </c>
      <c r="AF86" s="80">
        <v>0</v>
      </c>
      <c r="AG86" s="80">
        <v>0</v>
      </c>
      <c r="AH86" s="80">
        <v>0</v>
      </c>
      <c r="AI86" s="80">
        <v>0</v>
      </c>
      <c r="AJ86" s="80">
        <v>0</v>
      </c>
      <c r="AK86" s="80">
        <v>0</v>
      </c>
      <c r="AL86" s="80">
        <v>0</v>
      </c>
      <c r="AM86" s="80">
        <v>0</v>
      </c>
      <c r="AN86" s="80">
        <v>0</v>
      </c>
      <c r="AO86" s="80">
        <v>0</v>
      </c>
      <c r="AP86" s="80">
        <v>0</v>
      </c>
      <c r="AQ86" s="80">
        <v>0</v>
      </c>
      <c r="AR86" s="80">
        <v>0</v>
      </c>
      <c r="AS86" s="80">
        <v>0</v>
      </c>
      <c r="AT86" s="80">
        <v>0</v>
      </c>
      <c r="AU86" s="80">
        <v>0</v>
      </c>
      <c r="AV86" s="80">
        <v>0</v>
      </c>
      <c r="AW86" s="80">
        <v>0</v>
      </c>
      <c r="AX86" s="80">
        <v>0</v>
      </c>
      <c r="AY86" s="80">
        <v>0</v>
      </c>
      <c r="AZ86" s="80">
        <v>0</v>
      </c>
      <c r="BA86" s="80">
        <v>0</v>
      </c>
      <c r="BB86" s="80">
        <v>0</v>
      </c>
      <c r="BC86" s="80">
        <v>0</v>
      </c>
      <c r="BD86" s="80">
        <v>0</v>
      </c>
      <c r="BE86" s="80">
        <v>0</v>
      </c>
      <c r="BF86" s="80">
        <v>0</v>
      </c>
      <c r="BG86" s="80">
        <v>0</v>
      </c>
      <c r="BH86" s="80">
        <v>0</v>
      </c>
      <c r="BI86" s="80">
        <v>0</v>
      </c>
      <c r="BJ86" s="80">
        <v>0</v>
      </c>
      <c r="BK86" s="80">
        <v>0</v>
      </c>
      <c r="BL86" s="80">
        <v>0</v>
      </c>
      <c r="BM86" s="80">
        <v>0</v>
      </c>
      <c r="BN86" s="80">
        <v>0</v>
      </c>
      <c r="BO86" s="80">
        <v>0</v>
      </c>
      <c r="BP86" s="80">
        <v>0</v>
      </c>
      <c r="BQ86" s="80">
        <v>0</v>
      </c>
      <c r="BR86" s="80">
        <v>0</v>
      </c>
      <c r="BS86" s="80">
        <v>0</v>
      </c>
      <c r="BT86" s="80">
        <v>0</v>
      </c>
      <c r="BU86" s="80">
        <v>0</v>
      </c>
      <c r="BV86" s="80">
        <v>0</v>
      </c>
      <c r="BW86" s="80">
        <v>0</v>
      </c>
      <c r="BX86" s="80">
        <v>0</v>
      </c>
      <c r="BY86" s="80">
        <v>0</v>
      </c>
      <c r="BZ86" s="80">
        <v>0</v>
      </c>
      <c r="CA86" s="80">
        <v>0</v>
      </c>
      <c r="CB86" s="80">
        <v>0</v>
      </c>
      <c r="CC86" s="80">
        <v>0</v>
      </c>
      <c r="CD86" s="80">
        <v>0</v>
      </c>
      <c r="CE86" s="80">
        <v>0</v>
      </c>
      <c r="CF86" s="80">
        <v>0</v>
      </c>
      <c r="CG86" s="80">
        <v>0</v>
      </c>
      <c r="CH86" s="80">
        <v>0</v>
      </c>
      <c r="CI86" s="80">
        <v>0</v>
      </c>
      <c r="CJ86" s="80">
        <v>0</v>
      </c>
      <c r="CK86" s="80">
        <v>0</v>
      </c>
      <c r="CL86" s="80">
        <v>0</v>
      </c>
      <c r="CM86" s="80">
        <v>0</v>
      </c>
      <c r="CN86" s="80">
        <v>0</v>
      </c>
      <c r="CO86" s="80">
        <v>0</v>
      </c>
      <c r="CP86" s="80">
        <v>0</v>
      </c>
      <c r="CQ86" s="80">
        <v>0</v>
      </c>
      <c r="CR86" s="80">
        <v>0</v>
      </c>
      <c r="CS86" s="80">
        <v>0</v>
      </c>
      <c r="CT86" s="80">
        <v>0</v>
      </c>
      <c r="CU86" s="80">
        <v>0</v>
      </c>
      <c r="CV86" s="80">
        <v>0</v>
      </c>
      <c r="CW86" s="80">
        <v>0</v>
      </c>
      <c r="CX86" s="80">
        <v>0</v>
      </c>
      <c r="CY86" s="80">
        <v>0</v>
      </c>
      <c r="CZ86" s="80">
        <v>0</v>
      </c>
      <c r="DA86" s="80">
        <v>0</v>
      </c>
      <c r="DB86" s="80">
        <v>0</v>
      </c>
      <c r="DC86" s="80">
        <v>0</v>
      </c>
      <c r="DD86" s="80">
        <v>0</v>
      </c>
      <c r="DE86" s="80">
        <v>0</v>
      </c>
      <c r="DF86" s="80">
        <v>0</v>
      </c>
      <c r="DG86" s="80">
        <v>0</v>
      </c>
      <c r="DH86" s="80">
        <v>0</v>
      </c>
      <c r="DI86" s="80">
        <v>0</v>
      </c>
      <c r="DJ86" s="80">
        <v>0</v>
      </c>
      <c r="DK86" s="80">
        <v>0</v>
      </c>
      <c r="DL86" s="80">
        <v>0</v>
      </c>
      <c r="DM86" s="72">
        <v>0</v>
      </c>
      <c r="DN86" s="72">
        <v>0</v>
      </c>
      <c r="DO86" s="72">
        <v>0</v>
      </c>
      <c r="DP86" s="72">
        <v>0</v>
      </c>
      <c r="DQ86" s="72">
        <v>0</v>
      </c>
      <c r="DR86" s="72">
        <v>0</v>
      </c>
    </row>
    <row r="87" spans="1:122" s="72" customFormat="1" ht="11.25" customHeight="1">
      <c r="A87" s="79" t="s">
        <v>941</v>
      </c>
      <c r="B87" s="80">
        <v>0</v>
      </c>
      <c r="C87" s="80">
        <v>0</v>
      </c>
      <c r="D87" s="80">
        <v>0</v>
      </c>
      <c r="E87" s="80">
        <v>0</v>
      </c>
      <c r="F87" s="80">
        <v>0</v>
      </c>
      <c r="G87" s="80">
        <v>0</v>
      </c>
      <c r="H87" s="80">
        <v>0</v>
      </c>
      <c r="I87" s="80">
        <v>0</v>
      </c>
      <c r="J87" s="80">
        <v>0</v>
      </c>
      <c r="K87" s="80">
        <v>0</v>
      </c>
      <c r="L87" s="80">
        <v>0</v>
      </c>
      <c r="M87" s="80">
        <v>0</v>
      </c>
      <c r="N87" s="80">
        <v>0</v>
      </c>
      <c r="O87" s="80">
        <v>0</v>
      </c>
      <c r="P87" s="80">
        <v>0</v>
      </c>
      <c r="Q87" s="80">
        <v>0</v>
      </c>
      <c r="R87" s="80">
        <v>0</v>
      </c>
      <c r="S87" s="80">
        <v>0</v>
      </c>
      <c r="T87" s="80">
        <v>0</v>
      </c>
      <c r="U87" s="80">
        <v>0</v>
      </c>
      <c r="V87" s="80">
        <v>0</v>
      </c>
      <c r="W87" s="80">
        <v>0</v>
      </c>
      <c r="X87" s="80">
        <v>0</v>
      </c>
      <c r="Y87" s="80">
        <v>0</v>
      </c>
      <c r="Z87" s="80">
        <v>0</v>
      </c>
      <c r="AA87" s="80">
        <v>0</v>
      </c>
      <c r="AB87" s="80">
        <v>0</v>
      </c>
      <c r="AC87" s="80">
        <v>0</v>
      </c>
      <c r="AD87" s="80">
        <v>0</v>
      </c>
      <c r="AE87" s="80">
        <v>0</v>
      </c>
      <c r="AF87" s="80">
        <v>0</v>
      </c>
      <c r="AG87" s="80">
        <v>0</v>
      </c>
      <c r="AH87" s="80">
        <v>0</v>
      </c>
      <c r="AI87" s="80">
        <v>0</v>
      </c>
      <c r="AJ87" s="80">
        <v>0</v>
      </c>
      <c r="AK87" s="80">
        <v>0</v>
      </c>
      <c r="AL87" s="80">
        <v>0</v>
      </c>
      <c r="AM87" s="80">
        <v>0</v>
      </c>
      <c r="AN87" s="80">
        <v>0</v>
      </c>
      <c r="AO87" s="80">
        <v>0</v>
      </c>
      <c r="AP87" s="80">
        <v>0</v>
      </c>
      <c r="AQ87" s="80">
        <v>0</v>
      </c>
      <c r="AR87" s="80">
        <v>0</v>
      </c>
      <c r="AS87" s="80">
        <v>0</v>
      </c>
      <c r="AT87" s="80">
        <v>0</v>
      </c>
      <c r="AU87" s="80">
        <v>0</v>
      </c>
      <c r="AV87" s="80">
        <v>0</v>
      </c>
      <c r="AW87" s="80">
        <v>0</v>
      </c>
      <c r="AX87" s="80">
        <v>0</v>
      </c>
      <c r="AY87" s="80">
        <v>0</v>
      </c>
      <c r="AZ87" s="80">
        <v>0</v>
      </c>
      <c r="BA87" s="80">
        <v>0</v>
      </c>
      <c r="BB87" s="80">
        <v>0</v>
      </c>
      <c r="BC87" s="80">
        <v>0</v>
      </c>
      <c r="BD87" s="80">
        <v>0</v>
      </c>
      <c r="BE87" s="80">
        <v>0</v>
      </c>
      <c r="BF87" s="80">
        <v>0</v>
      </c>
      <c r="BG87" s="80">
        <v>0</v>
      </c>
      <c r="BH87" s="80">
        <v>0</v>
      </c>
      <c r="BI87" s="80">
        <v>0</v>
      </c>
      <c r="BJ87" s="80">
        <v>0</v>
      </c>
      <c r="BK87" s="80">
        <v>0</v>
      </c>
      <c r="BL87" s="80">
        <v>0</v>
      </c>
      <c r="BM87" s="80">
        <v>0</v>
      </c>
      <c r="BN87" s="80">
        <v>0</v>
      </c>
      <c r="BO87" s="80">
        <v>0</v>
      </c>
      <c r="BP87" s="80">
        <v>0</v>
      </c>
      <c r="BQ87" s="80">
        <v>0</v>
      </c>
      <c r="BR87" s="80">
        <v>0</v>
      </c>
      <c r="BS87" s="80">
        <v>0</v>
      </c>
      <c r="BT87" s="80">
        <v>0</v>
      </c>
      <c r="BU87" s="80">
        <v>0</v>
      </c>
      <c r="BV87" s="80">
        <v>0</v>
      </c>
      <c r="BW87" s="80">
        <v>0</v>
      </c>
      <c r="BX87" s="80">
        <v>0</v>
      </c>
      <c r="BY87" s="80">
        <v>0</v>
      </c>
      <c r="BZ87" s="80">
        <v>0</v>
      </c>
      <c r="CA87" s="80">
        <v>0</v>
      </c>
      <c r="CB87" s="80">
        <v>0</v>
      </c>
      <c r="CC87" s="80">
        <v>0</v>
      </c>
      <c r="CD87" s="80">
        <v>0</v>
      </c>
      <c r="CE87" s="80">
        <v>0</v>
      </c>
      <c r="CF87" s="80">
        <v>0</v>
      </c>
      <c r="CG87" s="80">
        <v>0</v>
      </c>
      <c r="CH87" s="80">
        <v>0</v>
      </c>
      <c r="CI87" s="80">
        <v>0</v>
      </c>
      <c r="CJ87" s="80">
        <v>0</v>
      </c>
      <c r="CK87" s="80">
        <v>0</v>
      </c>
      <c r="CL87" s="80">
        <v>0</v>
      </c>
      <c r="CM87" s="80">
        <v>0</v>
      </c>
      <c r="CN87" s="80">
        <v>0</v>
      </c>
      <c r="CO87" s="80">
        <v>0</v>
      </c>
      <c r="CP87" s="80">
        <v>0</v>
      </c>
      <c r="CQ87" s="80">
        <v>0</v>
      </c>
      <c r="CR87" s="80">
        <v>0</v>
      </c>
      <c r="CS87" s="80">
        <v>0</v>
      </c>
      <c r="CT87" s="80">
        <v>0</v>
      </c>
      <c r="CU87" s="80">
        <v>0</v>
      </c>
      <c r="CV87" s="80">
        <v>0</v>
      </c>
      <c r="CW87" s="80">
        <v>0</v>
      </c>
      <c r="CX87" s="80">
        <v>0</v>
      </c>
      <c r="CY87" s="80">
        <v>0</v>
      </c>
      <c r="CZ87" s="80">
        <v>0</v>
      </c>
      <c r="DA87" s="80">
        <v>0</v>
      </c>
      <c r="DB87" s="80">
        <v>0</v>
      </c>
      <c r="DC87" s="80">
        <v>0</v>
      </c>
      <c r="DD87" s="80">
        <v>0</v>
      </c>
      <c r="DE87" s="80">
        <v>0</v>
      </c>
      <c r="DF87" s="80">
        <v>0</v>
      </c>
      <c r="DG87" s="80">
        <v>0</v>
      </c>
      <c r="DH87" s="80">
        <v>0</v>
      </c>
      <c r="DI87" s="80">
        <v>0</v>
      </c>
      <c r="DJ87" s="80">
        <v>0</v>
      </c>
      <c r="DK87" s="80">
        <v>0</v>
      </c>
      <c r="DL87" s="80">
        <v>0</v>
      </c>
      <c r="DM87" s="72">
        <v>0</v>
      </c>
      <c r="DN87" s="72">
        <v>0</v>
      </c>
      <c r="DO87" s="72">
        <v>0</v>
      </c>
      <c r="DP87" s="72">
        <v>0</v>
      </c>
      <c r="DQ87" s="72">
        <v>0</v>
      </c>
      <c r="DR87" s="72">
        <v>0</v>
      </c>
    </row>
    <row r="88" spans="1:122" s="72" customFormat="1" ht="11.25" customHeight="1">
      <c r="A88" s="78" t="s">
        <v>942</v>
      </c>
      <c r="B88" s="80">
        <v>6072937.8399999104</v>
      </c>
      <c r="C88" s="80">
        <v>6209507.0499998303</v>
      </c>
      <c r="D88" s="80">
        <v>-480803.11000000202</v>
      </c>
      <c r="E88" s="80">
        <v>-898922.60999999905</v>
      </c>
      <c r="F88" s="80">
        <v>249317.019999999</v>
      </c>
      <c r="G88" s="80">
        <v>-10310746.49</v>
      </c>
      <c r="H88" s="80">
        <v>11304585.980000099</v>
      </c>
      <c r="I88" s="80">
        <v>-35385002.460000001</v>
      </c>
      <c r="J88" s="80">
        <v>6.28</v>
      </c>
      <c r="K88" s="80">
        <v>0</v>
      </c>
      <c r="L88" s="80">
        <v>18772552.890000001</v>
      </c>
      <c r="M88" s="80">
        <v>-6849282.9299999997</v>
      </c>
      <c r="N88" s="80">
        <v>-8774134.6099999994</v>
      </c>
      <c r="O88" s="80">
        <v>-414729.45</v>
      </c>
      <c r="P88" s="80">
        <v>-313747.56</v>
      </c>
      <c r="Q88" s="80">
        <v>0</v>
      </c>
      <c r="R88" s="80">
        <v>39173844.890000001</v>
      </c>
      <c r="S88" s="80">
        <v>-1802094.36</v>
      </c>
      <c r="T88" s="80">
        <v>13326753.869999999</v>
      </c>
      <c r="U88" s="80">
        <v>29206013.059999999</v>
      </c>
      <c r="V88" s="80">
        <v>-8773633.5500000007</v>
      </c>
      <c r="W88" s="80">
        <v>-105965.15</v>
      </c>
      <c r="X88" s="80">
        <v>-13152357.470000001</v>
      </c>
      <c r="Y88" s="80">
        <v>73836.490000000005</v>
      </c>
      <c r="Z88" s="80">
        <v>-946783.59</v>
      </c>
      <c r="AA88" s="80">
        <v>-5057586.16</v>
      </c>
      <c r="AB88" s="80">
        <v>-757333.89999999898</v>
      </c>
      <c r="AC88" s="80">
        <v>732328.57</v>
      </c>
      <c r="AD88" s="80">
        <v>-202072.26</v>
      </c>
      <c r="AE88" s="80">
        <v>-460802.63</v>
      </c>
      <c r="AF88" s="80">
        <v>-157032.95999999999</v>
      </c>
      <c r="AG88" s="80">
        <v>0</v>
      </c>
      <c r="AH88" s="80">
        <v>-47438.3999999999</v>
      </c>
      <c r="AI88" s="80">
        <v>304039.06</v>
      </c>
      <c r="AJ88" s="80">
        <v>-11869336.27</v>
      </c>
      <c r="AK88" s="80">
        <v>2838601</v>
      </c>
      <c r="AL88" s="80">
        <v>-366700.73</v>
      </c>
      <c r="AM88" s="80">
        <v>-48028.72</v>
      </c>
      <c r="AN88" s="80">
        <v>-6760875.6100000003</v>
      </c>
      <c r="AO88" s="80">
        <v>-318788.3</v>
      </c>
      <c r="AP88" s="80">
        <v>29097016.670000002</v>
      </c>
      <c r="AQ88" s="80">
        <v>-288065.26</v>
      </c>
      <c r="AR88" s="80">
        <v>-868179.83</v>
      </c>
      <c r="AS88" s="80">
        <v>-939056.22</v>
      </c>
      <c r="AT88" s="80">
        <v>19251793.440000001</v>
      </c>
      <c r="AU88" s="80">
        <v>602028.76</v>
      </c>
      <c r="AV88" s="80">
        <v>468964.37</v>
      </c>
      <c r="AW88" s="80">
        <v>683014.06000000099</v>
      </c>
      <c r="AX88" s="80">
        <v>777590.11999999895</v>
      </c>
      <c r="AY88" s="80">
        <v>920274.17000000097</v>
      </c>
      <c r="AZ88" s="80">
        <v>682657.45</v>
      </c>
      <c r="BA88" s="80">
        <v>252476.61</v>
      </c>
      <c r="BB88" s="80">
        <v>913204.61999999895</v>
      </c>
      <c r="BC88" s="80">
        <v>185341.37</v>
      </c>
      <c r="BD88" s="80">
        <v>63002.22</v>
      </c>
      <c r="BE88" s="80">
        <v>562956.42000000004</v>
      </c>
      <c r="BF88" s="80">
        <v>4285942.2699999996</v>
      </c>
      <c r="BG88" s="80">
        <v>108574.73</v>
      </c>
      <c r="BH88" s="80">
        <v>278379.7</v>
      </c>
      <c r="BI88" s="80">
        <v>140899.48000000001</v>
      </c>
      <c r="BJ88" s="80">
        <v>162822.44</v>
      </c>
      <c r="BK88" s="80">
        <v>226469.96</v>
      </c>
      <c r="BL88" s="80">
        <v>114128.83</v>
      </c>
      <c r="BM88" s="80">
        <v>195969.47</v>
      </c>
      <c r="BN88" s="80">
        <v>77755.91</v>
      </c>
      <c r="BO88" s="80">
        <v>117354.75</v>
      </c>
      <c r="BP88" s="80">
        <v>105561.23</v>
      </c>
      <c r="BQ88" s="80">
        <v>-69297.55</v>
      </c>
      <c r="BR88" s="80">
        <v>61009.95</v>
      </c>
      <c r="BS88" s="80">
        <v>-41609.99</v>
      </c>
      <c r="BT88" s="80">
        <v>-57480.01</v>
      </c>
      <c r="BU88" s="80">
        <v>-17066.75</v>
      </c>
      <c r="BV88" s="80">
        <v>43064.28</v>
      </c>
      <c r="BW88" s="80">
        <v>-32221.97</v>
      </c>
      <c r="BX88" s="80">
        <v>144887.14000000001</v>
      </c>
      <c r="BY88" s="80">
        <v>-41399.14</v>
      </c>
      <c r="BZ88" s="80">
        <v>1316.75</v>
      </c>
      <c r="CA88" s="80">
        <v>-13306.44</v>
      </c>
      <c r="CB88" s="80">
        <v>9061.3799999999992</v>
      </c>
      <c r="CC88" s="80">
        <v>65215.63</v>
      </c>
      <c r="CD88" s="80">
        <v>-135936.29999999999</v>
      </c>
      <c r="CE88" s="80">
        <v>8830792.75</v>
      </c>
      <c r="CF88" s="80">
        <v>-15409.66</v>
      </c>
      <c r="CG88" s="80">
        <v>-76278.850000000006</v>
      </c>
      <c r="CH88" s="80">
        <v>-28335.38</v>
      </c>
      <c r="CI88" s="80">
        <v>85849.99</v>
      </c>
      <c r="CJ88" s="80">
        <v>-19003.049999999799</v>
      </c>
      <c r="CK88" s="80">
        <v>-143868.57</v>
      </c>
      <c r="CL88" s="80">
        <v>-12259.26</v>
      </c>
      <c r="CM88" s="80">
        <v>-110213.88</v>
      </c>
      <c r="CN88" s="80">
        <v>-78971.100000000006</v>
      </c>
      <c r="CO88" s="80">
        <v>-46528.76</v>
      </c>
      <c r="CP88" s="80">
        <v>-109133.67</v>
      </c>
      <c r="CQ88" s="80">
        <v>-56169.95</v>
      </c>
      <c r="CR88" s="80">
        <v>-45521.41</v>
      </c>
      <c r="CS88" s="80">
        <v>-128752.17</v>
      </c>
      <c r="CT88" s="80">
        <v>-47556.68</v>
      </c>
      <c r="CU88" s="80">
        <v>-84106.880000000005</v>
      </c>
      <c r="CV88" s="80">
        <v>-89988.1</v>
      </c>
      <c r="CW88" s="80">
        <v>-44068.18</v>
      </c>
      <c r="CX88" s="80">
        <v>-61546.640000000101</v>
      </c>
      <c r="CY88" s="80">
        <v>-138758.24</v>
      </c>
      <c r="CZ88" s="80">
        <v>-58212.66</v>
      </c>
      <c r="DA88" s="80">
        <v>-80304.37</v>
      </c>
      <c r="DB88" s="80">
        <v>-17306.48</v>
      </c>
      <c r="DC88" s="80">
        <v>443443.64</v>
      </c>
      <c r="DD88" s="80">
        <v>32384.89</v>
      </c>
      <c r="DE88" s="80">
        <v>-125308.67</v>
      </c>
      <c r="DF88" s="80">
        <v>-23362.73</v>
      </c>
      <c r="DG88" s="80">
        <v>79857.139999999694</v>
      </c>
      <c r="DH88" s="80">
        <v>-66101.75</v>
      </c>
      <c r="DI88" s="80">
        <v>-92694.38</v>
      </c>
      <c r="DJ88" s="80">
        <v>-80585.210000000006</v>
      </c>
      <c r="DK88" s="80">
        <v>-98969.69</v>
      </c>
      <c r="DL88" s="80">
        <v>-82824.52</v>
      </c>
      <c r="DM88" s="72">
        <v>438650.05000000098</v>
      </c>
      <c r="DN88" s="72">
        <v>0</v>
      </c>
      <c r="DO88" s="72">
        <v>0</v>
      </c>
      <c r="DP88" s="72">
        <v>-86784.07</v>
      </c>
      <c r="DQ88" s="72">
        <v>-298577.19</v>
      </c>
      <c r="DR88" s="72">
        <v>135387.15</v>
      </c>
    </row>
    <row r="89" spans="1:122" s="73" customFormat="1" ht="12" customHeight="1">
      <c r="A89" s="78" t="s">
        <v>54</v>
      </c>
      <c r="B89" s="80">
        <v>-8257916.4999999404</v>
      </c>
      <c r="C89" s="80">
        <v>3881785.0500000101</v>
      </c>
      <c r="D89" s="80">
        <v>-1048955.68</v>
      </c>
      <c r="E89" s="80">
        <v>-1468429.1</v>
      </c>
      <c r="F89" s="80">
        <v>0</v>
      </c>
      <c r="G89" s="80">
        <v>0</v>
      </c>
      <c r="H89" s="80">
        <v>-9622316.7699999809</v>
      </c>
      <c r="I89" s="80">
        <v>0</v>
      </c>
      <c r="J89" s="80">
        <v>0</v>
      </c>
      <c r="K89" s="80">
        <v>0</v>
      </c>
      <c r="L89" s="80">
        <v>8381273.29</v>
      </c>
      <c r="M89" s="80">
        <v>0</v>
      </c>
      <c r="N89" s="80">
        <v>-4567888.2300000004</v>
      </c>
      <c r="O89" s="80">
        <v>0</v>
      </c>
      <c r="P89" s="80">
        <v>0</v>
      </c>
      <c r="Q89" s="80">
        <v>0</v>
      </c>
      <c r="R89" s="80">
        <v>68399.990000000005</v>
      </c>
      <c r="S89" s="80">
        <v>0</v>
      </c>
      <c r="T89" s="80">
        <v>15042329.289999999</v>
      </c>
      <c r="U89" s="80">
        <v>0</v>
      </c>
      <c r="V89" s="80">
        <v>-6661056</v>
      </c>
      <c r="W89" s="80">
        <v>0</v>
      </c>
      <c r="X89" s="80">
        <v>0</v>
      </c>
      <c r="Y89" s="80">
        <v>0</v>
      </c>
      <c r="Z89" s="80">
        <v>0</v>
      </c>
      <c r="AA89" s="80">
        <v>0</v>
      </c>
      <c r="AB89" s="80">
        <v>0</v>
      </c>
      <c r="AC89" s="80">
        <v>0</v>
      </c>
      <c r="AD89" s="80">
        <v>0</v>
      </c>
      <c r="AE89" s="80">
        <v>0</v>
      </c>
      <c r="AF89" s="80">
        <v>0</v>
      </c>
      <c r="AG89" s="80">
        <v>0</v>
      </c>
      <c r="AH89" s="80">
        <v>-12571.23</v>
      </c>
      <c r="AI89" s="80">
        <v>-7229.28</v>
      </c>
      <c r="AJ89" s="80">
        <v>-3679012.91</v>
      </c>
      <c r="AK89" s="80">
        <v>-869074.81</v>
      </c>
      <c r="AL89" s="80">
        <v>0</v>
      </c>
      <c r="AM89" s="80">
        <v>0</v>
      </c>
      <c r="AN89" s="80">
        <v>0</v>
      </c>
      <c r="AO89" s="80">
        <v>0</v>
      </c>
      <c r="AP89" s="80">
        <v>68399.990000000005</v>
      </c>
      <c r="AQ89" s="80">
        <v>0</v>
      </c>
      <c r="AR89" s="80">
        <v>0</v>
      </c>
      <c r="AS89" s="80">
        <v>0</v>
      </c>
      <c r="AT89" s="80">
        <v>0</v>
      </c>
      <c r="AU89" s="80">
        <v>0</v>
      </c>
      <c r="AV89" s="80">
        <v>0</v>
      </c>
      <c r="AW89" s="80">
        <v>0</v>
      </c>
      <c r="AX89" s="80">
        <v>0</v>
      </c>
      <c r="AY89" s="80">
        <v>0</v>
      </c>
      <c r="AZ89" s="80">
        <v>0</v>
      </c>
      <c r="BA89" s="80">
        <v>0</v>
      </c>
      <c r="BB89" s="80">
        <v>0</v>
      </c>
      <c r="BC89" s="80">
        <v>0</v>
      </c>
      <c r="BD89" s="80">
        <v>0</v>
      </c>
      <c r="BE89" s="80">
        <v>0</v>
      </c>
      <c r="BF89" s="80">
        <v>0</v>
      </c>
      <c r="BG89" s="80">
        <v>0</v>
      </c>
      <c r="BH89" s="80">
        <v>0</v>
      </c>
      <c r="BI89" s="80">
        <v>0</v>
      </c>
      <c r="BJ89" s="80">
        <v>0</v>
      </c>
      <c r="BK89" s="80">
        <v>0</v>
      </c>
      <c r="BL89" s="80">
        <v>0</v>
      </c>
      <c r="BM89" s="80">
        <v>0</v>
      </c>
      <c r="BN89" s="80">
        <v>0</v>
      </c>
      <c r="BO89" s="80">
        <v>0</v>
      </c>
      <c r="BP89" s="80">
        <v>0</v>
      </c>
      <c r="BQ89" s="80">
        <v>0</v>
      </c>
      <c r="BR89" s="80">
        <v>0</v>
      </c>
      <c r="BS89" s="80">
        <v>0</v>
      </c>
      <c r="BT89" s="80">
        <v>0</v>
      </c>
      <c r="BU89" s="80">
        <v>0</v>
      </c>
      <c r="BV89" s="80">
        <v>0</v>
      </c>
      <c r="BW89" s="80">
        <v>0</v>
      </c>
      <c r="BX89" s="80">
        <v>0</v>
      </c>
      <c r="BY89" s="80">
        <v>0</v>
      </c>
      <c r="BZ89" s="80">
        <v>0</v>
      </c>
      <c r="CA89" s="80">
        <v>0</v>
      </c>
      <c r="CB89" s="80">
        <v>0</v>
      </c>
      <c r="CC89" s="80">
        <v>0</v>
      </c>
      <c r="CD89" s="80">
        <v>0</v>
      </c>
      <c r="CE89" s="80">
        <v>0</v>
      </c>
      <c r="CF89" s="80">
        <v>0</v>
      </c>
      <c r="CG89" s="80">
        <v>0</v>
      </c>
      <c r="CH89" s="80">
        <v>0</v>
      </c>
      <c r="CI89" s="80">
        <v>0</v>
      </c>
      <c r="CJ89" s="80">
        <v>0</v>
      </c>
      <c r="CK89" s="80">
        <v>0</v>
      </c>
      <c r="CL89" s="80">
        <v>0</v>
      </c>
      <c r="CM89" s="80">
        <v>0</v>
      </c>
      <c r="CN89" s="80">
        <v>0</v>
      </c>
      <c r="CO89" s="80">
        <v>0</v>
      </c>
      <c r="CP89" s="80">
        <v>0</v>
      </c>
      <c r="CQ89" s="80">
        <v>0</v>
      </c>
      <c r="CR89" s="80">
        <v>0</v>
      </c>
      <c r="CS89" s="80">
        <v>0</v>
      </c>
      <c r="CT89" s="80">
        <v>0</v>
      </c>
      <c r="CU89" s="80">
        <v>0</v>
      </c>
      <c r="CV89" s="80">
        <v>0</v>
      </c>
      <c r="CW89" s="80">
        <v>0</v>
      </c>
      <c r="CX89" s="80">
        <v>0</v>
      </c>
      <c r="CY89" s="80">
        <v>0</v>
      </c>
      <c r="CZ89" s="80">
        <v>0</v>
      </c>
      <c r="DA89" s="80">
        <v>0</v>
      </c>
      <c r="DB89" s="80">
        <v>0</v>
      </c>
      <c r="DC89" s="80">
        <v>0</v>
      </c>
      <c r="DD89" s="80">
        <v>0</v>
      </c>
      <c r="DE89" s="80">
        <v>0</v>
      </c>
      <c r="DF89" s="80">
        <v>0</v>
      </c>
      <c r="DG89" s="80">
        <v>0</v>
      </c>
      <c r="DH89" s="80">
        <v>0</v>
      </c>
      <c r="DI89" s="80">
        <v>0</v>
      </c>
      <c r="DJ89" s="80">
        <v>0</v>
      </c>
      <c r="DK89" s="80">
        <v>0</v>
      </c>
      <c r="DL89" s="80">
        <v>0</v>
      </c>
      <c r="DM89" s="73">
        <v>-1392750.68</v>
      </c>
      <c r="DN89" s="73">
        <v>0</v>
      </c>
      <c r="DO89" s="73">
        <v>0</v>
      </c>
      <c r="DP89" s="73">
        <v>0</v>
      </c>
      <c r="DQ89" s="73">
        <v>0</v>
      </c>
      <c r="DR89" s="73">
        <v>249974.11</v>
      </c>
    </row>
    <row r="90" spans="1:122" ht="11.25" customHeight="1">
      <c r="A90" s="78" t="s">
        <v>943</v>
      </c>
      <c r="B90" s="80">
        <v>-8257916.4999999404</v>
      </c>
      <c r="C90" s="80">
        <v>3881785.0500000101</v>
      </c>
      <c r="D90" s="80">
        <v>-1048955.68</v>
      </c>
      <c r="E90" s="80">
        <v>-1468429.1</v>
      </c>
      <c r="F90" s="80">
        <v>0</v>
      </c>
      <c r="G90" s="80">
        <v>0</v>
      </c>
      <c r="H90" s="80">
        <v>-9622316.7699999809</v>
      </c>
      <c r="I90" s="80">
        <v>0</v>
      </c>
      <c r="J90" s="80">
        <v>0</v>
      </c>
      <c r="K90" s="80">
        <v>0</v>
      </c>
      <c r="L90" s="80">
        <v>8381273.29</v>
      </c>
      <c r="M90" s="80">
        <v>0</v>
      </c>
      <c r="N90" s="80">
        <v>-4567888.2300000004</v>
      </c>
      <c r="O90" s="80">
        <v>0</v>
      </c>
      <c r="P90" s="80">
        <v>0</v>
      </c>
      <c r="Q90" s="80">
        <v>0</v>
      </c>
      <c r="R90" s="80">
        <v>68399.990000000005</v>
      </c>
      <c r="S90" s="80">
        <v>0</v>
      </c>
      <c r="T90" s="80">
        <v>15042329.289999999</v>
      </c>
      <c r="U90" s="80">
        <v>0</v>
      </c>
      <c r="V90" s="80">
        <v>-6661056</v>
      </c>
      <c r="W90" s="80">
        <v>0</v>
      </c>
      <c r="X90" s="80">
        <v>0</v>
      </c>
      <c r="Y90" s="80">
        <v>0</v>
      </c>
      <c r="Z90" s="80">
        <v>0</v>
      </c>
      <c r="AA90" s="80">
        <v>0</v>
      </c>
      <c r="AB90" s="80">
        <v>0</v>
      </c>
      <c r="AC90" s="80">
        <v>0</v>
      </c>
      <c r="AD90" s="80">
        <v>0</v>
      </c>
      <c r="AE90" s="80">
        <v>0</v>
      </c>
      <c r="AF90" s="80">
        <v>0</v>
      </c>
      <c r="AG90" s="80">
        <v>0</v>
      </c>
      <c r="AH90" s="80">
        <v>-12571.23</v>
      </c>
      <c r="AI90" s="80">
        <v>-7229.28</v>
      </c>
      <c r="AJ90" s="80">
        <v>-3679012.91</v>
      </c>
      <c r="AK90" s="80">
        <v>-869074.81</v>
      </c>
      <c r="AL90" s="80">
        <v>0</v>
      </c>
      <c r="AM90" s="80">
        <v>0</v>
      </c>
      <c r="AN90" s="80">
        <v>0</v>
      </c>
      <c r="AO90" s="80">
        <v>0</v>
      </c>
      <c r="AP90" s="80">
        <v>68399.990000000005</v>
      </c>
      <c r="AQ90" s="80">
        <v>0</v>
      </c>
      <c r="AR90" s="80">
        <v>0</v>
      </c>
      <c r="AS90" s="80">
        <v>0</v>
      </c>
      <c r="AT90" s="80">
        <v>0</v>
      </c>
      <c r="AU90" s="80">
        <v>0</v>
      </c>
      <c r="AV90" s="80">
        <v>0</v>
      </c>
      <c r="AW90" s="80">
        <v>0</v>
      </c>
      <c r="AX90" s="80">
        <v>0</v>
      </c>
      <c r="AY90" s="80">
        <v>0</v>
      </c>
      <c r="AZ90" s="80">
        <v>0</v>
      </c>
      <c r="BA90" s="80">
        <v>0</v>
      </c>
      <c r="BB90" s="80">
        <v>0</v>
      </c>
      <c r="BC90" s="80">
        <v>0</v>
      </c>
      <c r="BD90" s="80">
        <v>0</v>
      </c>
      <c r="BE90" s="80">
        <v>0</v>
      </c>
      <c r="BF90" s="80">
        <v>0</v>
      </c>
      <c r="BG90" s="80">
        <v>0</v>
      </c>
      <c r="BH90" s="80">
        <v>0</v>
      </c>
      <c r="BI90" s="80">
        <v>0</v>
      </c>
      <c r="BJ90" s="80">
        <v>0</v>
      </c>
      <c r="BK90" s="80">
        <v>0</v>
      </c>
      <c r="BL90" s="80">
        <v>0</v>
      </c>
      <c r="BM90" s="80">
        <v>0</v>
      </c>
      <c r="BN90" s="80">
        <v>0</v>
      </c>
      <c r="BO90" s="80">
        <v>0</v>
      </c>
      <c r="BP90" s="80">
        <v>0</v>
      </c>
      <c r="BQ90" s="80">
        <v>0</v>
      </c>
      <c r="BR90" s="80">
        <v>0</v>
      </c>
      <c r="BS90" s="80">
        <v>0</v>
      </c>
      <c r="BT90" s="80">
        <v>0</v>
      </c>
      <c r="BU90" s="80">
        <v>0</v>
      </c>
      <c r="BV90" s="80">
        <v>0</v>
      </c>
      <c r="BW90" s="80">
        <v>0</v>
      </c>
      <c r="BX90" s="80">
        <v>0</v>
      </c>
      <c r="BY90" s="80">
        <v>0</v>
      </c>
      <c r="BZ90" s="80">
        <v>0</v>
      </c>
      <c r="CA90" s="80">
        <v>0</v>
      </c>
      <c r="CB90" s="80">
        <v>0</v>
      </c>
      <c r="CC90" s="80">
        <v>0</v>
      </c>
      <c r="CD90" s="80">
        <v>0</v>
      </c>
      <c r="CE90" s="80">
        <v>0</v>
      </c>
      <c r="CF90" s="80">
        <v>0</v>
      </c>
      <c r="CG90" s="80">
        <v>0</v>
      </c>
      <c r="CH90" s="80">
        <v>0</v>
      </c>
      <c r="CI90" s="80">
        <v>0</v>
      </c>
      <c r="CJ90" s="80">
        <v>0</v>
      </c>
      <c r="CK90" s="80">
        <v>0</v>
      </c>
      <c r="CL90" s="80">
        <v>0</v>
      </c>
      <c r="CM90" s="80">
        <v>0</v>
      </c>
      <c r="CN90" s="80">
        <v>0</v>
      </c>
      <c r="CO90" s="80">
        <v>0</v>
      </c>
      <c r="CP90" s="80">
        <v>0</v>
      </c>
      <c r="CQ90" s="80">
        <v>0</v>
      </c>
      <c r="CR90" s="80">
        <v>0</v>
      </c>
      <c r="CS90" s="80">
        <v>0</v>
      </c>
      <c r="CT90" s="80">
        <v>0</v>
      </c>
      <c r="CU90" s="80">
        <v>0</v>
      </c>
      <c r="CV90" s="80">
        <v>0</v>
      </c>
      <c r="CW90" s="80">
        <v>0</v>
      </c>
      <c r="CX90" s="80">
        <v>0</v>
      </c>
      <c r="CY90" s="80">
        <v>0</v>
      </c>
      <c r="CZ90" s="80">
        <v>0</v>
      </c>
      <c r="DA90" s="80">
        <v>0</v>
      </c>
      <c r="DB90" s="80">
        <v>0</v>
      </c>
      <c r="DC90" s="80">
        <v>0</v>
      </c>
      <c r="DD90" s="80">
        <v>0</v>
      </c>
      <c r="DE90" s="80">
        <v>0</v>
      </c>
      <c r="DF90" s="80">
        <v>0</v>
      </c>
      <c r="DG90" s="80">
        <v>0</v>
      </c>
      <c r="DH90" s="80">
        <v>0</v>
      </c>
      <c r="DI90" s="80">
        <v>0</v>
      </c>
      <c r="DJ90" s="80">
        <v>0</v>
      </c>
      <c r="DK90" s="80">
        <v>0</v>
      </c>
      <c r="DL90" s="80">
        <v>0</v>
      </c>
      <c r="DM90" s="74">
        <v>-3690544.67</v>
      </c>
      <c r="DN90" s="74">
        <v>0</v>
      </c>
      <c r="DO90" s="74">
        <v>0</v>
      </c>
      <c r="DP90" s="74">
        <v>0</v>
      </c>
      <c r="DQ90" s="74">
        <v>0</v>
      </c>
      <c r="DR90" s="74">
        <v>1585048.43</v>
      </c>
    </row>
    <row r="91" spans="1:122" ht="12" customHeight="1">
      <c r="A91" s="78" t="s">
        <v>944</v>
      </c>
      <c r="B91" s="80">
        <v>0</v>
      </c>
      <c r="C91" s="80">
        <v>0</v>
      </c>
      <c r="D91" s="80">
        <v>0</v>
      </c>
      <c r="E91" s="80">
        <v>0</v>
      </c>
      <c r="F91" s="80">
        <v>0</v>
      </c>
      <c r="G91" s="80">
        <v>0</v>
      </c>
      <c r="H91" s="80">
        <v>0</v>
      </c>
      <c r="I91" s="80">
        <v>0</v>
      </c>
      <c r="J91" s="80">
        <v>0</v>
      </c>
      <c r="K91" s="80">
        <v>0</v>
      </c>
      <c r="L91" s="80">
        <v>0</v>
      </c>
      <c r="M91" s="80">
        <v>0</v>
      </c>
      <c r="N91" s="80">
        <v>0</v>
      </c>
      <c r="O91" s="80">
        <v>0</v>
      </c>
      <c r="P91" s="80">
        <v>0</v>
      </c>
      <c r="Q91" s="80">
        <v>0</v>
      </c>
      <c r="R91" s="80">
        <v>0</v>
      </c>
      <c r="S91" s="80">
        <v>0</v>
      </c>
      <c r="T91" s="80">
        <v>0</v>
      </c>
      <c r="U91" s="80">
        <v>0</v>
      </c>
      <c r="V91" s="80">
        <v>0</v>
      </c>
      <c r="W91" s="80">
        <v>0</v>
      </c>
      <c r="X91" s="80">
        <v>0</v>
      </c>
      <c r="Y91" s="80">
        <v>0</v>
      </c>
      <c r="Z91" s="80">
        <v>0</v>
      </c>
      <c r="AA91" s="80">
        <v>0</v>
      </c>
      <c r="AB91" s="80">
        <v>0</v>
      </c>
      <c r="AC91" s="80">
        <v>0</v>
      </c>
      <c r="AD91" s="80">
        <v>0</v>
      </c>
      <c r="AE91" s="80">
        <v>0</v>
      </c>
      <c r="AF91" s="80">
        <v>0</v>
      </c>
      <c r="AG91" s="80">
        <v>0</v>
      </c>
      <c r="AH91" s="80">
        <v>0</v>
      </c>
      <c r="AI91" s="80">
        <v>0</v>
      </c>
      <c r="AJ91" s="80">
        <v>0</v>
      </c>
      <c r="AK91" s="80">
        <v>0</v>
      </c>
      <c r="AL91" s="80">
        <v>0</v>
      </c>
      <c r="AM91" s="80">
        <v>0</v>
      </c>
      <c r="AN91" s="80">
        <v>0</v>
      </c>
      <c r="AO91" s="80">
        <v>0</v>
      </c>
      <c r="AP91" s="80">
        <v>0</v>
      </c>
      <c r="AQ91" s="80">
        <v>0</v>
      </c>
      <c r="AR91" s="80">
        <v>0</v>
      </c>
      <c r="AS91" s="80">
        <v>0</v>
      </c>
      <c r="AT91" s="80">
        <v>0</v>
      </c>
      <c r="AU91" s="80">
        <v>0</v>
      </c>
      <c r="AV91" s="80">
        <v>0</v>
      </c>
      <c r="AW91" s="80">
        <v>0</v>
      </c>
      <c r="AX91" s="80">
        <v>0</v>
      </c>
      <c r="AY91" s="80">
        <v>0</v>
      </c>
      <c r="AZ91" s="80">
        <v>0</v>
      </c>
      <c r="BA91" s="80">
        <v>0</v>
      </c>
      <c r="BB91" s="80">
        <v>0</v>
      </c>
      <c r="BC91" s="80">
        <v>0</v>
      </c>
      <c r="BD91" s="80">
        <v>0</v>
      </c>
      <c r="BE91" s="80">
        <v>0</v>
      </c>
      <c r="BF91" s="80">
        <v>0</v>
      </c>
      <c r="BG91" s="80">
        <v>0</v>
      </c>
      <c r="BH91" s="80">
        <v>0</v>
      </c>
      <c r="BI91" s="80">
        <v>0</v>
      </c>
      <c r="BJ91" s="80">
        <v>0</v>
      </c>
      <c r="BK91" s="80">
        <v>0</v>
      </c>
      <c r="BL91" s="80">
        <v>0</v>
      </c>
      <c r="BM91" s="80">
        <v>0</v>
      </c>
      <c r="BN91" s="80">
        <v>0</v>
      </c>
      <c r="BO91" s="80">
        <v>0</v>
      </c>
      <c r="BP91" s="80">
        <v>0</v>
      </c>
      <c r="BQ91" s="80">
        <v>0</v>
      </c>
      <c r="BR91" s="80">
        <v>0</v>
      </c>
      <c r="BS91" s="80">
        <v>0</v>
      </c>
      <c r="BT91" s="80">
        <v>0</v>
      </c>
      <c r="BU91" s="80">
        <v>0</v>
      </c>
      <c r="BV91" s="80">
        <v>0</v>
      </c>
      <c r="BW91" s="80">
        <v>0</v>
      </c>
      <c r="BX91" s="80">
        <v>0</v>
      </c>
      <c r="BY91" s="80">
        <v>0</v>
      </c>
      <c r="BZ91" s="80">
        <v>0</v>
      </c>
      <c r="CA91" s="80">
        <v>0</v>
      </c>
      <c r="CB91" s="80">
        <v>0</v>
      </c>
      <c r="CC91" s="80">
        <v>0</v>
      </c>
      <c r="CD91" s="80">
        <v>0</v>
      </c>
      <c r="CE91" s="80">
        <v>0</v>
      </c>
      <c r="CF91" s="80">
        <v>0</v>
      </c>
      <c r="CG91" s="80">
        <v>0</v>
      </c>
      <c r="CH91" s="80">
        <v>0</v>
      </c>
      <c r="CI91" s="80">
        <v>0</v>
      </c>
      <c r="CJ91" s="80">
        <v>0</v>
      </c>
      <c r="CK91" s="80">
        <v>0</v>
      </c>
      <c r="CL91" s="80">
        <v>0</v>
      </c>
      <c r="CM91" s="80">
        <v>0</v>
      </c>
      <c r="CN91" s="80">
        <v>0</v>
      </c>
      <c r="CO91" s="80">
        <v>0</v>
      </c>
      <c r="CP91" s="80">
        <v>0</v>
      </c>
      <c r="CQ91" s="80">
        <v>0</v>
      </c>
      <c r="CR91" s="80">
        <v>0</v>
      </c>
      <c r="CS91" s="80">
        <v>0</v>
      </c>
      <c r="CT91" s="80">
        <v>0</v>
      </c>
      <c r="CU91" s="80">
        <v>0</v>
      </c>
      <c r="CV91" s="80">
        <v>0</v>
      </c>
      <c r="CW91" s="80">
        <v>0</v>
      </c>
      <c r="CX91" s="80">
        <v>0</v>
      </c>
      <c r="CY91" s="80">
        <v>0</v>
      </c>
      <c r="CZ91" s="80">
        <v>0</v>
      </c>
      <c r="DA91" s="80">
        <v>0</v>
      </c>
      <c r="DB91" s="80">
        <v>0</v>
      </c>
      <c r="DC91" s="80">
        <v>0</v>
      </c>
      <c r="DD91" s="80">
        <v>0</v>
      </c>
      <c r="DE91" s="80">
        <v>0</v>
      </c>
      <c r="DF91" s="80">
        <v>0</v>
      </c>
      <c r="DG91" s="80">
        <v>0</v>
      </c>
      <c r="DH91" s="80">
        <v>0</v>
      </c>
      <c r="DI91" s="80">
        <v>0</v>
      </c>
      <c r="DJ91" s="80">
        <v>0</v>
      </c>
      <c r="DK91" s="80">
        <v>0</v>
      </c>
      <c r="DL91" s="80">
        <v>0</v>
      </c>
      <c r="DM91" s="74">
        <v>0</v>
      </c>
      <c r="DN91" s="74">
        <v>0</v>
      </c>
      <c r="DO91" s="74">
        <v>0</v>
      </c>
      <c r="DP91" s="74">
        <v>0</v>
      </c>
      <c r="DQ91" s="74">
        <v>0</v>
      </c>
      <c r="DR91" s="74">
        <v>0</v>
      </c>
    </row>
    <row r="92" spans="1:122" s="71" customFormat="1" ht="11.25" customHeight="1">
      <c r="A92" s="78" t="s">
        <v>945</v>
      </c>
      <c r="B92" s="80">
        <v>0</v>
      </c>
      <c r="C92" s="80">
        <v>0</v>
      </c>
      <c r="D92" s="80">
        <v>0</v>
      </c>
      <c r="E92" s="80">
        <v>0</v>
      </c>
      <c r="F92" s="80">
        <v>0</v>
      </c>
      <c r="G92" s="80">
        <v>0</v>
      </c>
      <c r="H92" s="80">
        <v>0</v>
      </c>
      <c r="I92" s="80">
        <v>0</v>
      </c>
      <c r="J92" s="80">
        <v>0</v>
      </c>
      <c r="K92" s="80">
        <v>0</v>
      </c>
      <c r="L92" s="80">
        <v>0</v>
      </c>
      <c r="M92" s="80">
        <v>0</v>
      </c>
      <c r="N92" s="80">
        <v>0</v>
      </c>
      <c r="O92" s="80">
        <v>0</v>
      </c>
      <c r="P92" s="80">
        <v>0</v>
      </c>
      <c r="Q92" s="80">
        <v>0</v>
      </c>
      <c r="R92" s="80">
        <v>0</v>
      </c>
      <c r="S92" s="80">
        <v>0</v>
      </c>
      <c r="T92" s="80">
        <v>0</v>
      </c>
      <c r="U92" s="80">
        <v>0</v>
      </c>
      <c r="V92" s="80">
        <v>0</v>
      </c>
      <c r="W92" s="80">
        <v>0</v>
      </c>
      <c r="X92" s="80">
        <v>0</v>
      </c>
      <c r="Y92" s="80">
        <v>0</v>
      </c>
      <c r="Z92" s="80">
        <v>0</v>
      </c>
      <c r="AA92" s="80">
        <v>0</v>
      </c>
      <c r="AB92" s="80">
        <v>0</v>
      </c>
      <c r="AC92" s="80">
        <v>0</v>
      </c>
      <c r="AD92" s="80">
        <v>0</v>
      </c>
      <c r="AE92" s="80">
        <v>0</v>
      </c>
      <c r="AF92" s="80">
        <v>0</v>
      </c>
      <c r="AG92" s="80">
        <v>0</v>
      </c>
      <c r="AH92" s="80">
        <v>0</v>
      </c>
      <c r="AI92" s="80">
        <v>0</v>
      </c>
      <c r="AJ92" s="80">
        <v>0</v>
      </c>
      <c r="AK92" s="80">
        <v>0</v>
      </c>
      <c r="AL92" s="80">
        <v>0</v>
      </c>
      <c r="AM92" s="80">
        <v>0</v>
      </c>
      <c r="AN92" s="80">
        <v>0</v>
      </c>
      <c r="AO92" s="80">
        <v>0</v>
      </c>
      <c r="AP92" s="80">
        <v>0</v>
      </c>
      <c r="AQ92" s="80">
        <v>0</v>
      </c>
      <c r="AR92" s="80">
        <v>0</v>
      </c>
      <c r="AS92" s="80">
        <v>0</v>
      </c>
      <c r="AT92" s="80">
        <v>0</v>
      </c>
      <c r="AU92" s="80">
        <v>0</v>
      </c>
      <c r="AV92" s="80">
        <v>0</v>
      </c>
      <c r="AW92" s="80">
        <v>0</v>
      </c>
      <c r="AX92" s="80">
        <v>0</v>
      </c>
      <c r="AY92" s="80">
        <v>0</v>
      </c>
      <c r="AZ92" s="80">
        <v>0</v>
      </c>
      <c r="BA92" s="80">
        <v>0</v>
      </c>
      <c r="BB92" s="80">
        <v>0</v>
      </c>
      <c r="BC92" s="80">
        <v>0</v>
      </c>
      <c r="BD92" s="80">
        <v>0</v>
      </c>
      <c r="BE92" s="80">
        <v>0</v>
      </c>
      <c r="BF92" s="80">
        <v>0</v>
      </c>
      <c r="BG92" s="80">
        <v>0</v>
      </c>
      <c r="BH92" s="80">
        <v>0</v>
      </c>
      <c r="BI92" s="80">
        <v>0</v>
      </c>
      <c r="BJ92" s="80">
        <v>0</v>
      </c>
      <c r="BK92" s="80">
        <v>0</v>
      </c>
      <c r="BL92" s="80">
        <v>0</v>
      </c>
      <c r="BM92" s="80">
        <v>0</v>
      </c>
      <c r="BN92" s="80">
        <v>0</v>
      </c>
      <c r="BO92" s="80">
        <v>0</v>
      </c>
      <c r="BP92" s="80">
        <v>0</v>
      </c>
      <c r="BQ92" s="80">
        <v>0</v>
      </c>
      <c r="BR92" s="80">
        <v>0</v>
      </c>
      <c r="BS92" s="80">
        <v>0</v>
      </c>
      <c r="BT92" s="80">
        <v>0</v>
      </c>
      <c r="BU92" s="80">
        <v>0</v>
      </c>
      <c r="BV92" s="80">
        <v>0</v>
      </c>
      <c r="BW92" s="80">
        <v>0</v>
      </c>
      <c r="BX92" s="80">
        <v>0</v>
      </c>
      <c r="BY92" s="80">
        <v>0</v>
      </c>
      <c r="BZ92" s="80">
        <v>0</v>
      </c>
      <c r="CA92" s="80">
        <v>0</v>
      </c>
      <c r="CB92" s="80">
        <v>0</v>
      </c>
      <c r="CC92" s="80">
        <v>0</v>
      </c>
      <c r="CD92" s="80">
        <v>0</v>
      </c>
      <c r="CE92" s="80">
        <v>0</v>
      </c>
      <c r="CF92" s="80">
        <v>0</v>
      </c>
      <c r="CG92" s="80">
        <v>0</v>
      </c>
      <c r="CH92" s="80">
        <v>0</v>
      </c>
      <c r="CI92" s="80">
        <v>0</v>
      </c>
      <c r="CJ92" s="80">
        <v>0</v>
      </c>
      <c r="CK92" s="80">
        <v>0</v>
      </c>
      <c r="CL92" s="80">
        <v>0</v>
      </c>
      <c r="CM92" s="80">
        <v>0</v>
      </c>
      <c r="CN92" s="80">
        <v>0</v>
      </c>
      <c r="CO92" s="80">
        <v>0</v>
      </c>
      <c r="CP92" s="80">
        <v>0</v>
      </c>
      <c r="CQ92" s="80">
        <v>0</v>
      </c>
      <c r="CR92" s="80">
        <v>0</v>
      </c>
      <c r="CS92" s="80">
        <v>0</v>
      </c>
      <c r="CT92" s="80">
        <v>0</v>
      </c>
      <c r="CU92" s="80">
        <v>0</v>
      </c>
      <c r="CV92" s="80">
        <v>0</v>
      </c>
      <c r="CW92" s="80">
        <v>0</v>
      </c>
      <c r="CX92" s="80">
        <v>0</v>
      </c>
      <c r="CY92" s="80">
        <v>0</v>
      </c>
      <c r="CZ92" s="80">
        <v>0</v>
      </c>
      <c r="DA92" s="80">
        <v>0</v>
      </c>
      <c r="DB92" s="80">
        <v>0</v>
      </c>
      <c r="DC92" s="80">
        <v>0</v>
      </c>
      <c r="DD92" s="80">
        <v>0</v>
      </c>
      <c r="DE92" s="80">
        <v>0</v>
      </c>
      <c r="DF92" s="80">
        <v>0</v>
      </c>
      <c r="DG92" s="80">
        <v>0</v>
      </c>
      <c r="DH92" s="80">
        <v>0</v>
      </c>
      <c r="DI92" s="80">
        <v>0</v>
      </c>
      <c r="DJ92" s="80">
        <v>0</v>
      </c>
      <c r="DK92" s="80">
        <v>0</v>
      </c>
      <c r="DL92" s="80">
        <v>0</v>
      </c>
      <c r="DM92" s="71">
        <v>0</v>
      </c>
      <c r="DN92" s="71">
        <v>0</v>
      </c>
      <c r="DO92" s="71">
        <v>0</v>
      </c>
      <c r="DP92" s="71">
        <v>0</v>
      </c>
      <c r="DQ92" s="71">
        <v>0</v>
      </c>
      <c r="DR92" s="71">
        <v>0</v>
      </c>
    </row>
    <row r="93" spans="1:122" s="72" customFormat="1" ht="11.25" customHeight="1">
      <c r="A93" s="78" t="s">
        <v>946</v>
      </c>
      <c r="B93" s="80">
        <v>0</v>
      </c>
      <c r="C93" s="80">
        <v>0</v>
      </c>
      <c r="D93" s="80">
        <v>0</v>
      </c>
      <c r="E93" s="80">
        <v>0</v>
      </c>
      <c r="F93" s="80">
        <v>0</v>
      </c>
      <c r="G93" s="80">
        <v>0</v>
      </c>
      <c r="H93" s="80">
        <v>0</v>
      </c>
      <c r="I93" s="80">
        <v>0</v>
      </c>
      <c r="J93" s="80">
        <v>0</v>
      </c>
      <c r="K93" s="80">
        <v>0</v>
      </c>
      <c r="L93" s="80">
        <v>0</v>
      </c>
      <c r="M93" s="80">
        <v>0</v>
      </c>
      <c r="N93" s="80">
        <v>0</v>
      </c>
      <c r="O93" s="80">
        <v>0</v>
      </c>
      <c r="P93" s="80">
        <v>0</v>
      </c>
      <c r="Q93" s="80">
        <v>0</v>
      </c>
      <c r="R93" s="80">
        <v>0</v>
      </c>
      <c r="S93" s="80">
        <v>0</v>
      </c>
      <c r="T93" s="80">
        <v>0</v>
      </c>
      <c r="U93" s="80">
        <v>0</v>
      </c>
      <c r="V93" s="80">
        <v>0</v>
      </c>
      <c r="W93" s="80">
        <v>0</v>
      </c>
      <c r="X93" s="80">
        <v>0</v>
      </c>
      <c r="Y93" s="80">
        <v>0</v>
      </c>
      <c r="Z93" s="80">
        <v>0</v>
      </c>
      <c r="AA93" s="80">
        <v>0</v>
      </c>
      <c r="AB93" s="80">
        <v>0</v>
      </c>
      <c r="AC93" s="80">
        <v>0</v>
      </c>
      <c r="AD93" s="80">
        <v>0</v>
      </c>
      <c r="AE93" s="80">
        <v>0</v>
      </c>
      <c r="AF93" s="80">
        <v>0</v>
      </c>
      <c r="AG93" s="80">
        <v>0</v>
      </c>
      <c r="AH93" s="80">
        <v>0</v>
      </c>
      <c r="AI93" s="80">
        <v>0</v>
      </c>
      <c r="AJ93" s="80">
        <v>0</v>
      </c>
      <c r="AK93" s="80">
        <v>0</v>
      </c>
      <c r="AL93" s="80">
        <v>0</v>
      </c>
      <c r="AM93" s="80">
        <v>0</v>
      </c>
      <c r="AN93" s="80">
        <v>0</v>
      </c>
      <c r="AO93" s="80">
        <v>0</v>
      </c>
      <c r="AP93" s="80">
        <v>0</v>
      </c>
      <c r="AQ93" s="80">
        <v>0</v>
      </c>
      <c r="AR93" s="80">
        <v>0</v>
      </c>
      <c r="AS93" s="80">
        <v>0</v>
      </c>
      <c r="AT93" s="80">
        <v>0</v>
      </c>
      <c r="AU93" s="80">
        <v>0</v>
      </c>
      <c r="AV93" s="80">
        <v>0</v>
      </c>
      <c r="AW93" s="80">
        <v>0</v>
      </c>
      <c r="AX93" s="80">
        <v>0</v>
      </c>
      <c r="AY93" s="80">
        <v>0</v>
      </c>
      <c r="AZ93" s="80">
        <v>0</v>
      </c>
      <c r="BA93" s="80">
        <v>0</v>
      </c>
      <c r="BB93" s="80">
        <v>0</v>
      </c>
      <c r="BC93" s="80">
        <v>0</v>
      </c>
      <c r="BD93" s="80">
        <v>0</v>
      </c>
      <c r="BE93" s="80">
        <v>0</v>
      </c>
      <c r="BF93" s="80">
        <v>0</v>
      </c>
      <c r="BG93" s="80">
        <v>0</v>
      </c>
      <c r="BH93" s="80">
        <v>0</v>
      </c>
      <c r="BI93" s="80">
        <v>0</v>
      </c>
      <c r="BJ93" s="80">
        <v>0</v>
      </c>
      <c r="BK93" s="80">
        <v>0</v>
      </c>
      <c r="BL93" s="80">
        <v>0</v>
      </c>
      <c r="BM93" s="80">
        <v>0</v>
      </c>
      <c r="BN93" s="80">
        <v>0</v>
      </c>
      <c r="BO93" s="80">
        <v>0</v>
      </c>
      <c r="BP93" s="80">
        <v>0</v>
      </c>
      <c r="BQ93" s="80">
        <v>0</v>
      </c>
      <c r="BR93" s="80">
        <v>0</v>
      </c>
      <c r="BS93" s="80">
        <v>0</v>
      </c>
      <c r="BT93" s="80">
        <v>0</v>
      </c>
      <c r="BU93" s="80">
        <v>0</v>
      </c>
      <c r="BV93" s="80">
        <v>0</v>
      </c>
      <c r="BW93" s="80">
        <v>0</v>
      </c>
      <c r="BX93" s="80">
        <v>0</v>
      </c>
      <c r="BY93" s="80">
        <v>0</v>
      </c>
      <c r="BZ93" s="80">
        <v>0</v>
      </c>
      <c r="CA93" s="80">
        <v>0</v>
      </c>
      <c r="CB93" s="80">
        <v>0</v>
      </c>
      <c r="CC93" s="80">
        <v>0</v>
      </c>
      <c r="CD93" s="80">
        <v>0</v>
      </c>
      <c r="CE93" s="80">
        <v>0</v>
      </c>
      <c r="CF93" s="80">
        <v>0</v>
      </c>
      <c r="CG93" s="80">
        <v>0</v>
      </c>
      <c r="CH93" s="80">
        <v>0</v>
      </c>
      <c r="CI93" s="80">
        <v>0</v>
      </c>
      <c r="CJ93" s="80">
        <v>0</v>
      </c>
      <c r="CK93" s="80">
        <v>0</v>
      </c>
      <c r="CL93" s="80">
        <v>0</v>
      </c>
      <c r="CM93" s="80">
        <v>0</v>
      </c>
      <c r="CN93" s="80">
        <v>0</v>
      </c>
      <c r="CO93" s="80">
        <v>0</v>
      </c>
      <c r="CP93" s="80">
        <v>0</v>
      </c>
      <c r="CQ93" s="80">
        <v>0</v>
      </c>
      <c r="CR93" s="80">
        <v>0</v>
      </c>
      <c r="CS93" s="80">
        <v>0</v>
      </c>
      <c r="CT93" s="80">
        <v>0</v>
      </c>
      <c r="CU93" s="80">
        <v>0</v>
      </c>
      <c r="CV93" s="80">
        <v>0</v>
      </c>
      <c r="CW93" s="80">
        <v>0</v>
      </c>
      <c r="CX93" s="80">
        <v>0</v>
      </c>
      <c r="CY93" s="80">
        <v>0</v>
      </c>
      <c r="CZ93" s="80">
        <v>0</v>
      </c>
      <c r="DA93" s="80">
        <v>0</v>
      </c>
      <c r="DB93" s="80">
        <v>0</v>
      </c>
      <c r="DC93" s="80">
        <v>0</v>
      </c>
      <c r="DD93" s="80">
        <v>0</v>
      </c>
      <c r="DE93" s="80">
        <v>0</v>
      </c>
      <c r="DF93" s="80">
        <v>0</v>
      </c>
      <c r="DG93" s="80">
        <v>0</v>
      </c>
      <c r="DH93" s="80">
        <v>0</v>
      </c>
      <c r="DI93" s="80">
        <v>0</v>
      </c>
      <c r="DJ93" s="80">
        <v>0</v>
      </c>
      <c r="DK93" s="80">
        <v>0</v>
      </c>
      <c r="DL93" s="80">
        <v>0</v>
      </c>
      <c r="DM93" s="72">
        <v>0</v>
      </c>
      <c r="DN93" s="72">
        <v>0</v>
      </c>
      <c r="DO93" s="72">
        <v>0</v>
      </c>
      <c r="DP93" s="72">
        <v>0</v>
      </c>
      <c r="DQ93" s="72">
        <v>0</v>
      </c>
      <c r="DR93" s="72">
        <v>0</v>
      </c>
    </row>
    <row r="94" spans="1:122" s="72" customFormat="1" ht="11.25" customHeight="1">
      <c r="A94" s="79" t="s">
        <v>947</v>
      </c>
      <c r="B94" s="80">
        <v>-8257916.4999999404</v>
      </c>
      <c r="C94" s="80">
        <v>3881785.0500000101</v>
      </c>
      <c r="D94" s="80">
        <v>-1048955.68</v>
      </c>
      <c r="E94" s="80">
        <v>-1468429.1</v>
      </c>
      <c r="F94" s="80">
        <v>0</v>
      </c>
      <c r="G94" s="80">
        <v>0</v>
      </c>
      <c r="H94" s="80">
        <v>-9622316.7699999809</v>
      </c>
      <c r="I94" s="80">
        <v>0</v>
      </c>
      <c r="J94" s="80">
        <v>0</v>
      </c>
      <c r="K94" s="80">
        <v>0</v>
      </c>
      <c r="L94" s="80">
        <v>8381273.29</v>
      </c>
      <c r="M94" s="80">
        <v>0</v>
      </c>
      <c r="N94" s="80">
        <v>-4567888.2300000004</v>
      </c>
      <c r="O94" s="80">
        <v>0</v>
      </c>
      <c r="P94" s="80">
        <v>0</v>
      </c>
      <c r="Q94" s="80">
        <v>0</v>
      </c>
      <c r="R94" s="80">
        <v>68399.990000000005</v>
      </c>
      <c r="S94" s="80">
        <v>0</v>
      </c>
      <c r="T94" s="80">
        <v>15042329.289999999</v>
      </c>
      <c r="U94" s="80">
        <v>0</v>
      </c>
      <c r="V94" s="80">
        <v>-6661056</v>
      </c>
      <c r="W94" s="80">
        <v>0</v>
      </c>
      <c r="X94" s="80">
        <v>0</v>
      </c>
      <c r="Y94" s="80">
        <v>0</v>
      </c>
      <c r="Z94" s="80">
        <v>0</v>
      </c>
      <c r="AA94" s="80">
        <v>0</v>
      </c>
      <c r="AB94" s="80">
        <v>0</v>
      </c>
      <c r="AC94" s="80">
        <v>0</v>
      </c>
      <c r="AD94" s="80">
        <v>0</v>
      </c>
      <c r="AE94" s="80">
        <v>0</v>
      </c>
      <c r="AF94" s="80">
        <v>0</v>
      </c>
      <c r="AG94" s="80">
        <v>0</v>
      </c>
      <c r="AH94" s="80">
        <v>-12571.23</v>
      </c>
      <c r="AI94" s="80">
        <v>-7229.28</v>
      </c>
      <c r="AJ94" s="80">
        <v>-3679012.91</v>
      </c>
      <c r="AK94" s="80">
        <v>-869074.81</v>
      </c>
      <c r="AL94" s="80">
        <v>0</v>
      </c>
      <c r="AM94" s="80">
        <v>0</v>
      </c>
      <c r="AN94" s="80">
        <v>0</v>
      </c>
      <c r="AO94" s="80">
        <v>0</v>
      </c>
      <c r="AP94" s="80">
        <v>68399.990000000005</v>
      </c>
      <c r="AQ94" s="80">
        <v>0</v>
      </c>
      <c r="AR94" s="80">
        <v>0</v>
      </c>
      <c r="AS94" s="80">
        <v>0</v>
      </c>
      <c r="AT94" s="80">
        <v>0</v>
      </c>
      <c r="AU94" s="80">
        <v>0</v>
      </c>
      <c r="AV94" s="80">
        <v>0</v>
      </c>
      <c r="AW94" s="80">
        <v>0</v>
      </c>
      <c r="AX94" s="80">
        <v>0</v>
      </c>
      <c r="AY94" s="80">
        <v>0</v>
      </c>
      <c r="AZ94" s="80">
        <v>0</v>
      </c>
      <c r="BA94" s="80">
        <v>0</v>
      </c>
      <c r="BB94" s="80">
        <v>0</v>
      </c>
      <c r="BC94" s="80">
        <v>0</v>
      </c>
      <c r="BD94" s="80">
        <v>0</v>
      </c>
      <c r="BE94" s="80">
        <v>0</v>
      </c>
      <c r="BF94" s="80">
        <v>0</v>
      </c>
      <c r="BG94" s="80">
        <v>0</v>
      </c>
      <c r="BH94" s="80">
        <v>0</v>
      </c>
      <c r="BI94" s="80">
        <v>0</v>
      </c>
      <c r="BJ94" s="80">
        <v>0</v>
      </c>
      <c r="BK94" s="80">
        <v>0</v>
      </c>
      <c r="BL94" s="80">
        <v>0</v>
      </c>
      <c r="BM94" s="80">
        <v>0</v>
      </c>
      <c r="BN94" s="80">
        <v>0</v>
      </c>
      <c r="BO94" s="80">
        <v>0</v>
      </c>
      <c r="BP94" s="80">
        <v>0</v>
      </c>
      <c r="BQ94" s="80">
        <v>0</v>
      </c>
      <c r="BR94" s="80">
        <v>0</v>
      </c>
      <c r="BS94" s="80">
        <v>0</v>
      </c>
      <c r="BT94" s="80">
        <v>0</v>
      </c>
      <c r="BU94" s="80">
        <v>0</v>
      </c>
      <c r="BV94" s="80">
        <v>0</v>
      </c>
      <c r="BW94" s="80">
        <v>0</v>
      </c>
      <c r="BX94" s="80">
        <v>0</v>
      </c>
      <c r="BY94" s="80">
        <v>0</v>
      </c>
      <c r="BZ94" s="80">
        <v>0</v>
      </c>
      <c r="CA94" s="80">
        <v>0</v>
      </c>
      <c r="CB94" s="80">
        <v>0</v>
      </c>
      <c r="CC94" s="80">
        <v>0</v>
      </c>
      <c r="CD94" s="80">
        <v>0</v>
      </c>
      <c r="CE94" s="80">
        <v>0</v>
      </c>
      <c r="CF94" s="80">
        <v>0</v>
      </c>
      <c r="CG94" s="80">
        <v>0</v>
      </c>
      <c r="CH94" s="80">
        <v>0</v>
      </c>
      <c r="CI94" s="80">
        <v>0</v>
      </c>
      <c r="CJ94" s="80">
        <v>0</v>
      </c>
      <c r="CK94" s="80">
        <v>0</v>
      </c>
      <c r="CL94" s="80">
        <v>0</v>
      </c>
      <c r="CM94" s="80">
        <v>0</v>
      </c>
      <c r="CN94" s="80">
        <v>0</v>
      </c>
      <c r="CO94" s="80">
        <v>0</v>
      </c>
      <c r="CP94" s="80">
        <v>0</v>
      </c>
      <c r="CQ94" s="80">
        <v>0</v>
      </c>
      <c r="CR94" s="80">
        <v>0</v>
      </c>
      <c r="CS94" s="80">
        <v>0</v>
      </c>
      <c r="CT94" s="80">
        <v>0</v>
      </c>
      <c r="CU94" s="80">
        <v>0</v>
      </c>
      <c r="CV94" s="80">
        <v>0</v>
      </c>
      <c r="CW94" s="80">
        <v>0</v>
      </c>
      <c r="CX94" s="80">
        <v>0</v>
      </c>
      <c r="CY94" s="80">
        <v>0</v>
      </c>
      <c r="CZ94" s="80">
        <v>0</v>
      </c>
      <c r="DA94" s="80">
        <v>0</v>
      </c>
      <c r="DB94" s="80">
        <v>0</v>
      </c>
      <c r="DC94" s="80">
        <v>0</v>
      </c>
      <c r="DD94" s="80">
        <v>0</v>
      </c>
      <c r="DE94" s="80">
        <v>0</v>
      </c>
      <c r="DF94" s="80">
        <v>0</v>
      </c>
      <c r="DG94" s="80">
        <v>0</v>
      </c>
      <c r="DH94" s="80">
        <v>0</v>
      </c>
      <c r="DI94" s="80">
        <v>0</v>
      </c>
      <c r="DJ94" s="80">
        <v>0</v>
      </c>
      <c r="DK94" s="80">
        <v>0</v>
      </c>
      <c r="DL94" s="80">
        <v>0</v>
      </c>
      <c r="DM94" s="72">
        <v>-3690544.67</v>
      </c>
      <c r="DN94" s="72">
        <v>0</v>
      </c>
      <c r="DO94" s="72">
        <v>0</v>
      </c>
      <c r="DP94" s="72">
        <v>0</v>
      </c>
      <c r="DQ94" s="72">
        <v>0</v>
      </c>
      <c r="DR94" s="72">
        <v>1585048.43</v>
      </c>
    </row>
    <row r="95" spans="1:122" s="72" customFormat="1" ht="11.25" customHeight="1">
      <c r="A95" s="78" t="s">
        <v>948</v>
      </c>
      <c r="B95" s="80">
        <v>-5292.98</v>
      </c>
      <c r="C95" s="80">
        <v>0</v>
      </c>
      <c r="D95" s="80">
        <v>0</v>
      </c>
      <c r="E95" s="80">
        <v>-5292.98</v>
      </c>
      <c r="F95" s="80">
        <v>0</v>
      </c>
      <c r="G95" s="80">
        <v>0</v>
      </c>
      <c r="H95" s="80">
        <v>0</v>
      </c>
      <c r="I95" s="80">
        <v>0</v>
      </c>
      <c r="J95" s="80">
        <v>0</v>
      </c>
      <c r="K95" s="80">
        <v>0</v>
      </c>
      <c r="L95" s="80">
        <v>0</v>
      </c>
      <c r="M95" s="80">
        <v>0</v>
      </c>
      <c r="N95" s="80">
        <v>0</v>
      </c>
      <c r="O95" s="80">
        <v>0</v>
      </c>
      <c r="P95" s="80">
        <v>0</v>
      </c>
      <c r="Q95" s="80">
        <v>0</v>
      </c>
      <c r="R95" s="80">
        <v>0</v>
      </c>
      <c r="S95" s="80">
        <v>0</v>
      </c>
      <c r="T95" s="80">
        <v>0</v>
      </c>
      <c r="U95" s="80">
        <v>0</v>
      </c>
      <c r="V95" s="80">
        <v>0</v>
      </c>
      <c r="W95" s="80">
        <v>0</v>
      </c>
      <c r="X95" s="80">
        <v>0</v>
      </c>
      <c r="Y95" s="80">
        <v>0</v>
      </c>
      <c r="Z95" s="80">
        <v>0</v>
      </c>
      <c r="AA95" s="80">
        <v>0</v>
      </c>
      <c r="AB95" s="80">
        <v>0</v>
      </c>
      <c r="AC95" s="80">
        <v>0</v>
      </c>
      <c r="AD95" s="80">
        <v>0</v>
      </c>
      <c r="AE95" s="80">
        <v>0</v>
      </c>
      <c r="AF95" s="80">
        <v>0</v>
      </c>
      <c r="AG95" s="80">
        <v>0</v>
      </c>
      <c r="AH95" s="80">
        <v>0</v>
      </c>
      <c r="AI95" s="80">
        <v>0</v>
      </c>
      <c r="AJ95" s="80">
        <v>0</v>
      </c>
      <c r="AK95" s="80">
        <v>0</v>
      </c>
      <c r="AL95" s="80">
        <v>0</v>
      </c>
      <c r="AM95" s="80">
        <v>0</v>
      </c>
      <c r="AN95" s="80">
        <v>0</v>
      </c>
      <c r="AO95" s="80">
        <v>0</v>
      </c>
      <c r="AP95" s="80">
        <v>0</v>
      </c>
      <c r="AQ95" s="80">
        <v>0</v>
      </c>
      <c r="AR95" s="80">
        <v>0</v>
      </c>
      <c r="AS95" s="80">
        <v>0</v>
      </c>
      <c r="AT95" s="80">
        <v>0</v>
      </c>
      <c r="AU95" s="80">
        <v>0</v>
      </c>
      <c r="AV95" s="80">
        <v>0</v>
      </c>
      <c r="AW95" s="80">
        <v>0</v>
      </c>
      <c r="AX95" s="80">
        <v>0</v>
      </c>
      <c r="AY95" s="80">
        <v>0</v>
      </c>
      <c r="AZ95" s="80">
        <v>0</v>
      </c>
      <c r="BA95" s="80">
        <v>0</v>
      </c>
      <c r="BB95" s="80">
        <v>0</v>
      </c>
      <c r="BC95" s="80">
        <v>0</v>
      </c>
      <c r="BD95" s="80">
        <v>0</v>
      </c>
      <c r="BE95" s="80">
        <v>0</v>
      </c>
      <c r="BF95" s="80">
        <v>0</v>
      </c>
      <c r="BG95" s="80">
        <v>0</v>
      </c>
      <c r="BH95" s="80">
        <v>0</v>
      </c>
      <c r="BI95" s="80">
        <v>0</v>
      </c>
      <c r="BJ95" s="80">
        <v>0</v>
      </c>
      <c r="BK95" s="80">
        <v>0</v>
      </c>
      <c r="BL95" s="80">
        <v>0</v>
      </c>
      <c r="BM95" s="80">
        <v>0</v>
      </c>
      <c r="BN95" s="80">
        <v>0</v>
      </c>
      <c r="BO95" s="80">
        <v>0</v>
      </c>
      <c r="BP95" s="80">
        <v>0</v>
      </c>
      <c r="BQ95" s="80">
        <v>0</v>
      </c>
      <c r="BR95" s="80">
        <v>0</v>
      </c>
      <c r="BS95" s="80">
        <v>0</v>
      </c>
      <c r="BT95" s="80">
        <v>0</v>
      </c>
      <c r="BU95" s="80">
        <v>0</v>
      </c>
      <c r="BV95" s="80">
        <v>0</v>
      </c>
      <c r="BW95" s="80">
        <v>0</v>
      </c>
      <c r="BX95" s="80">
        <v>0</v>
      </c>
      <c r="BY95" s="80">
        <v>0</v>
      </c>
      <c r="BZ95" s="80">
        <v>0</v>
      </c>
      <c r="CA95" s="80">
        <v>0</v>
      </c>
      <c r="CB95" s="80">
        <v>0</v>
      </c>
      <c r="CC95" s="80">
        <v>0</v>
      </c>
      <c r="CD95" s="80">
        <v>0</v>
      </c>
      <c r="CE95" s="80">
        <v>0</v>
      </c>
      <c r="CF95" s="80">
        <v>0</v>
      </c>
      <c r="CG95" s="80">
        <v>0</v>
      </c>
      <c r="CH95" s="80">
        <v>0</v>
      </c>
      <c r="CI95" s="80">
        <v>0</v>
      </c>
      <c r="CJ95" s="80">
        <v>0</v>
      </c>
      <c r="CK95" s="80">
        <v>0</v>
      </c>
      <c r="CL95" s="80">
        <v>0</v>
      </c>
      <c r="CM95" s="80">
        <v>0</v>
      </c>
      <c r="CN95" s="80">
        <v>0</v>
      </c>
      <c r="CO95" s="80">
        <v>0</v>
      </c>
      <c r="CP95" s="80">
        <v>0</v>
      </c>
      <c r="CQ95" s="80">
        <v>0</v>
      </c>
      <c r="CR95" s="80">
        <v>0</v>
      </c>
      <c r="CS95" s="80">
        <v>0</v>
      </c>
      <c r="CT95" s="80">
        <v>0</v>
      </c>
      <c r="CU95" s="80">
        <v>0</v>
      </c>
      <c r="CV95" s="80">
        <v>0</v>
      </c>
      <c r="CW95" s="80">
        <v>0</v>
      </c>
      <c r="CX95" s="80">
        <v>0</v>
      </c>
      <c r="CY95" s="80">
        <v>0</v>
      </c>
      <c r="CZ95" s="80">
        <v>0</v>
      </c>
      <c r="DA95" s="80">
        <v>0</v>
      </c>
      <c r="DB95" s="80">
        <v>0</v>
      </c>
      <c r="DC95" s="80">
        <v>0</v>
      </c>
      <c r="DD95" s="80">
        <v>0</v>
      </c>
      <c r="DE95" s="80">
        <v>0</v>
      </c>
      <c r="DF95" s="80">
        <v>0</v>
      </c>
      <c r="DG95" s="80">
        <v>0</v>
      </c>
      <c r="DH95" s="80">
        <v>0</v>
      </c>
      <c r="DI95" s="80">
        <v>0</v>
      </c>
      <c r="DJ95" s="80">
        <v>0</v>
      </c>
      <c r="DK95" s="80">
        <v>0</v>
      </c>
      <c r="DL95" s="80">
        <v>0</v>
      </c>
      <c r="DM95" s="72">
        <v>0</v>
      </c>
      <c r="DN95" s="72">
        <v>0</v>
      </c>
      <c r="DO95" s="72">
        <v>0</v>
      </c>
      <c r="DP95" s="72">
        <v>0</v>
      </c>
      <c r="DQ95" s="72">
        <v>0</v>
      </c>
      <c r="DR95" s="72">
        <v>0</v>
      </c>
    </row>
    <row r="96" spans="1:122" s="72" customFormat="1" ht="11.25" customHeight="1">
      <c r="A96" s="78" t="s">
        <v>949</v>
      </c>
      <c r="B96" s="80">
        <v>-8252623.5199999502</v>
      </c>
      <c r="C96" s="80">
        <v>3881785.0500000101</v>
      </c>
      <c r="D96" s="80">
        <v>-1048955.68</v>
      </c>
      <c r="E96" s="80">
        <v>-1463136.12</v>
      </c>
      <c r="F96" s="80">
        <v>0</v>
      </c>
      <c r="G96" s="80">
        <v>0</v>
      </c>
      <c r="H96" s="80">
        <v>-9622316.7699999809</v>
      </c>
      <c r="I96" s="80">
        <v>0</v>
      </c>
      <c r="J96" s="80">
        <v>0</v>
      </c>
      <c r="K96" s="80">
        <v>0</v>
      </c>
      <c r="L96" s="80">
        <v>8381273.29</v>
      </c>
      <c r="M96" s="80">
        <v>0</v>
      </c>
      <c r="N96" s="80">
        <v>-4567888.2300000004</v>
      </c>
      <c r="O96" s="80">
        <v>0</v>
      </c>
      <c r="P96" s="80">
        <v>0</v>
      </c>
      <c r="Q96" s="80">
        <v>0</v>
      </c>
      <c r="R96" s="80">
        <v>68399.990000000005</v>
      </c>
      <c r="S96" s="80">
        <v>0</v>
      </c>
      <c r="T96" s="80">
        <v>15042329.289999999</v>
      </c>
      <c r="U96" s="80">
        <v>0</v>
      </c>
      <c r="V96" s="80">
        <v>-6661056</v>
      </c>
      <c r="W96" s="80">
        <v>0</v>
      </c>
      <c r="X96" s="80">
        <v>0</v>
      </c>
      <c r="Y96" s="80">
        <v>0</v>
      </c>
      <c r="Z96" s="80">
        <v>0</v>
      </c>
      <c r="AA96" s="80">
        <v>0</v>
      </c>
      <c r="AB96" s="80">
        <v>0</v>
      </c>
      <c r="AC96" s="80">
        <v>0</v>
      </c>
      <c r="AD96" s="80">
        <v>0</v>
      </c>
      <c r="AE96" s="80">
        <v>0</v>
      </c>
      <c r="AF96" s="80">
        <v>0</v>
      </c>
      <c r="AG96" s="80">
        <v>0</v>
      </c>
      <c r="AH96" s="80">
        <v>-12571.23</v>
      </c>
      <c r="AI96" s="80">
        <v>-7229.28</v>
      </c>
      <c r="AJ96" s="80">
        <v>-3679012.91</v>
      </c>
      <c r="AK96" s="80">
        <v>-869074.81</v>
      </c>
      <c r="AL96" s="80">
        <v>0</v>
      </c>
      <c r="AM96" s="80">
        <v>0</v>
      </c>
      <c r="AN96" s="80">
        <v>0</v>
      </c>
      <c r="AO96" s="80">
        <v>0</v>
      </c>
      <c r="AP96" s="80">
        <v>68399.990000000005</v>
      </c>
      <c r="AQ96" s="80">
        <v>0</v>
      </c>
      <c r="AR96" s="80">
        <v>0</v>
      </c>
      <c r="AS96" s="80">
        <v>0</v>
      </c>
      <c r="AT96" s="80">
        <v>0</v>
      </c>
      <c r="AU96" s="80">
        <v>0</v>
      </c>
      <c r="AV96" s="80">
        <v>0</v>
      </c>
      <c r="AW96" s="80">
        <v>0</v>
      </c>
      <c r="AX96" s="80">
        <v>0</v>
      </c>
      <c r="AY96" s="80">
        <v>0</v>
      </c>
      <c r="AZ96" s="80">
        <v>0</v>
      </c>
      <c r="BA96" s="80">
        <v>0</v>
      </c>
      <c r="BB96" s="80">
        <v>0</v>
      </c>
      <c r="BC96" s="80">
        <v>0</v>
      </c>
      <c r="BD96" s="80">
        <v>0</v>
      </c>
      <c r="BE96" s="80">
        <v>0</v>
      </c>
      <c r="BF96" s="80">
        <v>0</v>
      </c>
      <c r="BG96" s="80">
        <v>0</v>
      </c>
      <c r="BH96" s="80">
        <v>0</v>
      </c>
      <c r="BI96" s="80">
        <v>0</v>
      </c>
      <c r="BJ96" s="80">
        <v>0</v>
      </c>
      <c r="BK96" s="80">
        <v>0</v>
      </c>
      <c r="BL96" s="80">
        <v>0</v>
      </c>
      <c r="BM96" s="80">
        <v>0</v>
      </c>
      <c r="BN96" s="80">
        <v>0</v>
      </c>
      <c r="BO96" s="80">
        <v>0</v>
      </c>
      <c r="BP96" s="80">
        <v>0</v>
      </c>
      <c r="BQ96" s="80">
        <v>0</v>
      </c>
      <c r="BR96" s="80">
        <v>0</v>
      </c>
      <c r="BS96" s="80">
        <v>0</v>
      </c>
      <c r="BT96" s="80">
        <v>0</v>
      </c>
      <c r="BU96" s="80">
        <v>0</v>
      </c>
      <c r="BV96" s="80">
        <v>0</v>
      </c>
      <c r="BW96" s="80">
        <v>0</v>
      </c>
      <c r="BX96" s="80">
        <v>0</v>
      </c>
      <c r="BY96" s="80">
        <v>0</v>
      </c>
      <c r="BZ96" s="80">
        <v>0</v>
      </c>
      <c r="CA96" s="80">
        <v>0</v>
      </c>
      <c r="CB96" s="80">
        <v>0</v>
      </c>
      <c r="CC96" s="80">
        <v>0</v>
      </c>
      <c r="CD96" s="80">
        <v>0</v>
      </c>
      <c r="CE96" s="80">
        <v>0</v>
      </c>
      <c r="CF96" s="80">
        <v>0</v>
      </c>
      <c r="CG96" s="80">
        <v>0</v>
      </c>
      <c r="CH96" s="80">
        <v>0</v>
      </c>
      <c r="CI96" s="80">
        <v>0</v>
      </c>
      <c r="CJ96" s="80">
        <v>0</v>
      </c>
      <c r="CK96" s="80">
        <v>0</v>
      </c>
      <c r="CL96" s="80">
        <v>0</v>
      </c>
      <c r="CM96" s="80">
        <v>0</v>
      </c>
      <c r="CN96" s="80">
        <v>0</v>
      </c>
      <c r="CO96" s="80">
        <v>0</v>
      </c>
      <c r="CP96" s="80">
        <v>0</v>
      </c>
      <c r="CQ96" s="80">
        <v>0</v>
      </c>
      <c r="CR96" s="80">
        <v>0</v>
      </c>
      <c r="CS96" s="80">
        <v>0</v>
      </c>
      <c r="CT96" s="80">
        <v>0</v>
      </c>
      <c r="CU96" s="80">
        <v>0</v>
      </c>
      <c r="CV96" s="80">
        <v>0</v>
      </c>
      <c r="CW96" s="80">
        <v>0</v>
      </c>
      <c r="CX96" s="80">
        <v>0</v>
      </c>
      <c r="CY96" s="80">
        <v>0</v>
      </c>
      <c r="CZ96" s="80">
        <v>0</v>
      </c>
      <c r="DA96" s="80">
        <v>0</v>
      </c>
      <c r="DB96" s="80">
        <v>0</v>
      </c>
      <c r="DC96" s="80">
        <v>0</v>
      </c>
      <c r="DD96" s="80">
        <v>0</v>
      </c>
      <c r="DE96" s="80">
        <v>0</v>
      </c>
      <c r="DF96" s="80">
        <v>0</v>
      </c>
      <c r="DG96" s="80">
        <v>0</v>
      </c>
      <c r="DH96" s="80">
        <v>0</v>
      </c>
      <c r="DI96" s="80">
        <v>0</v>
      </c>
      <c r="DJ96" s="80">
        <v>0</v>
      </c>
      <c r="DK96" s="80">
        <v>0</v>
      </c>
      <c r="DL96" s="80">
        <v>0</v>
      </c>
      <c r="DM96" s="72">
        <v>-1392750.68</v>
      </c>
      <c r="DN96" s="72">
        <v>0</v>
      </c>
      <c r="DO96" s="72">
        <v>0</v>
      </c>
      <c r="DP96" s="72">
        <v>0</v>
      </c>
      <c r="DQ96" s="72">
        <v>0</v>
      </c>
      <c r="DR96" s="72">
        <v>249974.11</v>
      </c>
    </row>
    <row r="97" spans="1:122" s="72" customFormat="1" ht="11.25" customHeight="1">
      <c r="A97" s="78" t="s">
        <v>950</v>
      </c>
      <c r="B97" s="80">
        <v>0</v>
      </c>
      <c r="C97" s="80">
        <v>0</v>
      </c>
      <c r="D97" s="80">
        <v>0</v>
      </c>
      <c r="E97" s="80">
        <v>0</v>
      </c>
      <c r="F97" s="80">
        <v>0</v>
      </c>
      <c r="G97" s="80">
        <v>0</v>
      </c>
      <c r="H97" s="80">
        <v>0</v>
      </c>
      <c r="I97" s="80">
        <v>0</v>
      </c>
      <c r="J97" s="80">
        <v>0</v>
      </c>
      <c r="K97" s="80">
        <v>0</v>
      </c>
      <c r="L97" s="80">
        <v>0</v>
      </c>
      <c r="M97" s="80">
        <v>0</v>
      </c>
      <c r="N97" s="80">
        <v>0</v>
      </c>
      <c r="O97" s="80">
        <v>0</v>
      </c>
      <c r="P97" s="80">
        <v>0</v>
      </c>
      <c r="Q97" s="80">
        <v>0</v>
      </c>
      <c r="R97" s="80">
        <v>0</v>
      </c>
      <c r="S97" s="80">
        <v>0</v>
      </c>
      <c r="T97" s="80">
        <v>0</v>
      </c>
      <c r="U97" s="80">
        <v>0</v>
      </c>
      <c r="V97" s="80">
        <v>0</v>
      </c>
      <c r="W97" s="80">
        <v>0</v>
      </c>
      <c r="X97" s="80">
        <v>0</v>
      </c>
      <c r="Y97" s="80">
        <v>0</v>
      </c>
      <c r="Z97" s="80">
        <v>0</v>
      </c>
      <c r="AA97" s="80">
        <v>0</v>
      </c>
      <c r="AB97" s="80">
        <v>0</v>
      </c>
      <c r="AC97" s="80">
        <v>0</v>
      </c>
      <c r="AD97" s="80">
        <v>0</v>
      </c>
      <c r="AE97" s="80">
        <v>0</v>
      </c>
      <c r="AF97" s="80">
        <v>0</v>
      </c>
      <c r="AG97" s="80">
        <v>0</v>
      </c>
      <c r="AH97" s="80">
        <v>0</v>
      </c>
      <c r="AI97" s="80">
        <v>0</v>
      </c>
      <c r="AJ97" s="80">
        <v>0</v>
      </c>
      <c r="AK97" s="80">
        <v>0</v>
      </c>
      <c r="AL97" s="80">
        <v>0</v>
      </c>
      <c r="AM97" s="80">
        <v>0</v>
      </c>
      <c r="AN97" s="80">
        <v>0</v>
      </c>
      <c r="AO97" s="80">
        <v>0</v>
      </c>
      <c r="AP97" s="80">
        <v>0</v>
      </c>
      <c r="AQ97" s="80">
        <v>0</v>
      </c>
      <c r="AR97" s="80">
        <v>0</v>
      </c>
      <c r="AS97" s="80">
        <v>0</v>
      </c>
      <c r="AT97" s="80">
        <v>0</v>
      </c>
      <c r="AU97" s="80">
        <v>0</v>
      </c>
      <c r="AV97" s="80">
        <v>0</v>
      </c>
      <c r="AW97" s="80">
        <v>0</v>
      </c>
      <c r="AX97" s="80">
        <v>0</v>
      </c>
      <c r="AY97" s="80">
        <v>0</v>
      </c>
      <c r="AZ97" s="80">
        <v>0</v>
      </c>
      <c r="BA97" s="80">
        <v>0</v>
      </c>
      <c r="BB97" s="80">
        <v>0</v>
      </c>
      <c r="BC97" s="80">
        <v>0</v>
      </c>
      <c r="BD97" s="80">
        <v>0</v>
      </c>
      <c r="BE97" s="80">
        <v>0</v>
      </c>
      <c r="BF97" s="80">
        <v>0</v>
      </c>
      <c r="BG97" s="80">
        <v>0</v>
      </c>
      <c r="BH97" s="80">
        <v>0</v>
      </c>
      <c r="BI97" s="80">
        <v>0</v>
      </c>
      <c r="BJ97" s="80">
        <v>0</v>
      </c>
      <c r="BK97" s="80">
        <v>0</v>
      </c>
      <c r="BL97" s="80">
        <v>0</v>
      </c>
      <c r="BM97" s="80">
        <v>0</v>
      </c>
      <c r="BN97" s="80">
        <v>0</v>
      </c>
      <c r="BO97" s="80">
        <v>0</v>
      </c>
      <c r="BP97" s="80">
        <v>0</v>
      </c>
      <c r="BQ97" s="80">
        <v>0</v>
      </c>
      <c r="BR97" s="80">
        <v>0</v>
      </c>
      <c r="BS97" s="80">
        <v>0</v>
      </c>
      <c r="BT97" s="80">
        <v>0</v>
      </c>
      <c r="BU97" s="80">
        <v>0</v>
      </c>
      <c r="BV97" s="80">
        <v>0</v>
      </c>
      <c r="BW97" s="80">
        <v>0</v>
      </c>
      <c r="BX97" s="80">
        <v>0</v>
      </c>
      <c r="BY97" s="80">
        <v>0</v>
      </c>
      <c r="BZ97" s="80">
        <v>0</v>
      </c>
      <c r="CA97" s="80">
        <v>0</v>
      </c>
      <c r="CB97" s="80">
        <v>0</v>
      </c>
      <c r="CC97" s="80">
        <v>0</v>
      </c>
      <c r="CD97" s="80">
        <v>0</v>
      </c>
      <c r="CE97" s="80">
        <v>0</v>
      </c>
      <c r="CF97" s="80">
        <v>0</v>
      </c>
      <c r="CG97" s="80">
        <v>0</v>
      </c>
      <c r="CH97" s="80">
        <v>0</v>
      </c>
      <c r="CI97" s="80">
        <v>0</v>
      </c>
      <c r="CJ97" s="80">
        <v>0</v>
      </c>
      <c r="CK97" s="80">
        <v>0</v>
      </c>
      <c r="CL97" s="80">
        <v>0</v>
      </c>
      <c r="CM97" s="80">
        <v>0</v>
      </c>
      <c r="CN97" s="80">
        <v>0</v>
      </c>
      <c r="CO97" s="80">
        <v>0</v>
      </c>
      <c r="CP97" s="80">
        <v>0</v>
      </c>
      <c r="CQ97" s="80">
        <v>0</v>
      </c>
      <c r="CR97" s="80">
        <v>0</v>
      </c>
      <c r="CS97" s="80">
        <v>0</v>
      </c>
      <c r="CT97" s="80">
        <v>0</v>
      </c>
      <c r="CU97" s="80">
        <v>0</v>
      </c>
      <c r="CV97" s="80">
        <v>0</v>
      </c>
      <c r="CW97" s="80">
        <v>0</v>
      </c>
      <c r="CX97" s="80">
        <v>0</v>
      </c>
      <c r="CY97" s="80">
        <v>0</v>
      </c>
      <c r="CZ97" s="80">
        <v>0</v>
      </c>
      <c r="DA97" s="80">
        <v>0</v>
      </c>
      <c r="DB97" s="80">
        <v>0</v>
      </c>
      <c r="DC97" s="80">
        <v>0</v>
      </c>
      <c r="DD97" s="80">
        <v>0</v>
      </c>
      <c r="DE97" s="80">
        <v>0</v>
      </c>
      <c r="DF97" s="80">
        <v>0</v>
      </c>
      <c r="DG97" s="80">
        <v>0</v>
      </c>
      <c r="DH97" s="80">
        <v>0</v>
      </c>
      <c r="DI97" s="80">
        <v>0</v>
      </c>
      <c r="DJ97" s="80">
        <v>0</v>
      </c>
      <c r="DK97" s="80">
        <v>0</v>
      </c>
      <c r="DL97" s="80">
        <v>0</v>
      </c>
      <c r="DM97" s="72">
        <v>0</v>
      </c>
      <c r="DN97" s="72">
        <v>0</v>
      </c>
      <c r="DO97" s="72">
        <v>0</v>
      </c>
      <c r="DP97" s="72">
        <v>0</v>
      </c>
      <c r="DQ97" s="72">
        <v>0</v>
      </c>
      <c r="DR97" s="72">
        <v>0</v>
      </c>
    </row>
    <row r="98" spans="1:122" s="72" customFormat="1" ht="11.25" customHeight="1">
      <c r="A98" s="78" t="s">
        <v>951</v>
      </c>
      <c r="B98" s="80">
        <v>0</v>
      </c>
      <c r="C98" s="80">
        <v>0</v>
      </c>
      <c r="D98" s="80">
        <v>0</v>
      </c>
      <c r="E98" s="80">
        <v>0</v>
      </c>
      <c r="F98" s="80">
        <v>0</v>
      </c>
      <c r="G98" s="80">
        <v>0</v>
      </c>
      <c r="H98" s="80">
        <v>0</v>
      </c>
      <c r="I98" s="80">
        <v>0</v>
      </c>
      <c r="J98" s="80">
        <v>0</v>
      </c>
      <c r="K98" s="80">
        <v>0</v>
      </c>
      <c r="L98" s="80">
        <v>0</v>
      </c>
      <c r="M98" s="80">
        <v>0</v>
      </c>
      <c r="N98" s="80">
        <v>0</v>
      </c>
      <c r="O98" s="80">
        <v>0</v>
      </c>
      <c r="P98" s="80">
        <v>0</v>
      </c>
      <c r="Q98" s="80">
        <v>0</v>
      </c>
      <c r="R98" s="80">
        <v>0</v>
      </c>
      <c r="S98" s="80">
        <v>0</v>
      </c>
      <c r="T98" s="80">
        <v>0</v>
      </c>
      <c r="U98" s="80">
        <v>0</v>
      </c>
      <c r="V98" s="80">
        <v>0</v>
      </c>
      <c r="W98" s="80">
        <v>0</v>
      </c>
      <c r="X98" s="80">
        <v>0</v>
      </c>
      <c r="Y98" s="80">
        <v>0</v>
      </c>
      <c r="Z98" s="80">
        <v>0</v>
      </c>
      <c r="AA98" s="80">
        <v>0</v>
      </c>
      <c r="AB98" s="80">
        <v>0</v>
      </c>
      <c r="AC98" s="80">
        <v>0</v>
      </c>
      <c r="AD98" s="80">
        <v>0</v>
      </c>
      <c r="AE98" s="80">
        <v>0</v>
      </c>
      <c r="AF98" s="80">
        <v>0</v>
      </c>
      <c r="AG98" s="80">
        <v>0</v>
      </c>
      <c r="AH98" s="80">
        <v>0</v>
      </c>
      <c r="AI98" s="80">
        <v>0</v>
      </c>
      <c r="AJ98" s="80">
        <v>0</v>
      </c>
      <c r="AK98" s="80">
        <v>0</v>
      </c>
      <c r="AL98" s="80">
        <v>0</v>
      </c>
      <c r="AM98" s="80">
        <v>0</v>
      </c>
      <c r="AN98" s="80">
        <v>0</v>
      </c>
      <c r="AO98" s="80">
        <v>0</v>
      </c>
      <c r="AP98" s="80">
        <v>0</v>
      </c>
      <c r="AQ98" s="80">
        <v>0</v>
      </c>
      <c r="AR98" s="80">
        <v>0</v>
      </c>
      <c r="AS98" s="80">
        <v>0</v>
      </c>
      <c r="AT98" s="80">
        <v>0</v>
      </c>
      <c r="AU98" s="80">
        <v>0</v>
      </c>
      <c r="AV98" s="80">
        <v>0</v>
      </c>
      <c r="AW98" s="80">
        <v>0</v>
      </c>
      <c r="AX98" s="80">
        <v>0</v>
      </c>
      <c r="AY98" s="80">
        <v>0</v>
      </c>
      <c r="AZ98" s="80">
        <v>0</v>
      </c>
      <c r="BA98" s="80">
        <v>0</v>
      </c>
      <c r="BB98" s="80">
        <v>0</v>
      </c>
      <c r="BC98" s="80">
        <v>0</v>
      </c>
      <c r="BD98" s="80">
        <v>0</v>
      </c>
      <c r="BE98" s="80">
        <v>0</v>
      </c>
      <c r="BF98" s="80">
        <v>0</v>
      </c>
      <c r="BG98" s="80">
        <v>0</v>
      </c>
      <c r="BH98" s="80">
        <v>0</v>
      </c>
      <c r="BI98" s="80">
        <v>0</v>
      </c>
      <c r="BJ98" s="80">
        <v>0</v>
      </c>
      <c r="BK98" s="80">
        <v>0</v>
      </c>
      <c r="BL98" s="80">
        <v>0</v>
      </c>
      <c r="BM98" s="80">
        <v>0</v>
      </c>
      <c r="BN98" s="80">
        <v>0</v>
      </c>
      <c r="BO98" s="80">
        <v>0</v>
      </c>
      <c r="BP98" s="80">
        <v>0</v>
      </c>
      <c r="BQ98" s="80">
        <v>0</v>
      </c>
      <c r="BR98" s="80">
        <v>0</v>
      </c>
      <c r="BS98" s="80">
        <v>0</v>
      </c>
      <c r="BT98" s="80">
        <v>0</v>
      </c>
      <c r="BU98" s="80">
        <v>0</v>
      </c>
      <c r="BV98" s="80">
        <v>0</v>
      </c>
      <c r="BW98" s="80">
        <v>0</v>
      </c>
      <c r="BX98" s="80">
        <v>0</v>
      </c>
      <c r="BY98" s="80">
        <v>0</v>
      </c>
      <c r="BZ98" s="80">
        <v>0</v>
      </c>
      <c r="CA98" s="80">
        <v>0</v>
      </c>
      <c r="CB98" s="80">
        <v>0</v>
      </c>
      <c r="CC98" s="80">
        <v>0</v>
      </c>
      <c r="CD98" s="80">
        <v>0</v>
      </c>
      <c r="CE98" s="80">
        <v>0</v>
      </c>
      <c r="CF98" s="80">
        <v>0</v>
      </c>
      <c r="CG98" s="80">
        <v>0</v>
      </c>
      <c r="CH98" s="80">
        <v>0</v>
      </c>
      <c r="CI98" s="80">
        <v>0</v>
      </c>
      <c r="CJ98" s="80">
        <v>0</v>
      </c>
      <c r="CK98" s="80">
        <v>0</v>
      </c>
      <c r="CL98" s="80">
        <v>0</v>
      </c>
      <c r="CM98" s="80">
        <v>0</v>
      </c>
      <c r="CN98" s="80">
        <v>0</v>
      </c>
      <c r="CO98" s="80">
        <v>0</v>
      </c>
      <c r="CP98" s="80">
        <v>0</v>
      </c>
      <c r="CQ98" s="80">
        <v>0</v>
      </c>
      <c r="CR98" s="80">
        <v>0</v>
      </c>
      <c r="CS98" s="80">
        <v>0</v>
      </c>
      <c r="CT98" s="80">
        <v>0</v>
      </c>
      <c r="CU98" s="80">
        <v>0</v>
      </c>
      <c r="CV98" s="80">
        <v>0</v>
      </c>
      <c r="CW98" s="80">
        <v>0</v>
      </c>
      <c r="CX98" s="80">
        <v>0</v>
      </c>
      <c r="CY98" s="80">
        <v>0</v>
      </c>
      <c r="CZ98" s="80">
        <v>0</v>
      </c>
      <c r="DA98" s="80">
        <v>0</v>
      </c>
      <c r="DB98" s="80">
        <v>0</v>
      </c>
      <c r="DC98" s="80">
        <v>0</v>
      </c>
      <c r="DD98" s="80">
        <v>0</v>
      </c>
      <c r="DE98" s="80">
        <v>0</v>
      </c>
      <c r="DF98" s="80">
        <v>0</v>
      </c>
      <c r="DG98" s="80">
        <v>0</v>
      </c>
      <c r="DH98" s="80">
        <v>0</v>
      </c>
      <c r="DI98" s="80">
        <v>0</v>
      </c>
      <c r="DJ98" s="80">
        <v>0</v>
      </c>
      <c r="DK98" s="80">
        <v>0</v>
      </c>
      <c r="DL98" s="80">
        <v>0</v>
      </c>
      <c r="DM98" s="72">
        <v>0</v>
      </c>
      <c r="DN98" s="72">
        <v>0</v>
      </c>
      <c r="DO98" s="72">
        <v>0</v>
      </c>
      <c r="DP98" s="72">
        <v>0</v>
      </c>
      <c r="DQ98" s="72">
        <v>0</v>
      </c>
      <c r="DR98" s="72">
        <v>0</v>
      </c>
    </row>
    <row r="99" spans="1:122" s="72" customFormat="1" ht="11.25" customHeight="1">
      <c r="A99" s="78" t="s">
        <v>952</v>
      </c>
      <c r="B99" s="80">
        <v>0</v>
      </c>
      <c r="C99" s="80">
        <v>0</v>
      </c>
      <c r="D99" s="80">
        <v>0</v>
      </c>
      <c r="E99" s="80">
        <v>0</v>
      </c>
      <c r="F99" s="80">
        <v>0</v>
      </c>
      <c r="G99" s="80">
        <v>0</v>
      </c>
      <c r="H99" s="80">
        <v>0</v>
      </c>
      <c r="I99" s="80">
        <v>0</v>
      </c>
      <c r="J99" s="80">
        <v>0</v>
      </c>
      <c r="K99" s="80">
        <v>0</v>
      </c>
      <c r="L99" s="80">
        <v>0</v>
      </c>
      <c r="M99" s="80">
        <v>0</v>
      </c>
      <c r="N99" s="80">
        <v>0</v>
      </c>
      <c r="O99" s="80">
        <v>0</v>
      </c>
      <c r="P99" s="80">
        <v>0</v>
      </c>
      <c r="Q99" s="80">
        <v>0</v>
      </c>
      <c r="R99" s="80">
        <v>0</v>
      </c>
      <c r="S99" s="80">
        <v>0</v>
      </c>
      <c r="T99" s="80">
        <v>0</v>
      </c>
      <c r="U99" s="80">
        <v>0</v>
      </c>
      <c r="V99" s="80">
        <v>0</v>
      </c>
      <c r="W99" s="80">
        <v>0</v>
      </c>
      <c r="X99" s="80">
        <v>0</v>
      </c>
      <c r="Y99" s="80">
        <v>0</v>
      </c>
      <c r="Z99" s="80">
        <v>0</v>
      </c>
      <c r="AA99" s="80">
        <v>0</v>
      </c>
      <c r="AB99" s="80">
        <v>0</v>
      </c>
      <c r="AC99" s="80">
        <v>0</v>
      </c>
      <c r="AD99" s="80">
        <v>0</v>
      </c>
      <c r="AE99" s="80">
        <v>0</v>
      </c>
      <c r="AF99" s="80">
        <v>0</v>
      </c>
      <c r="AG99" s="80">
        <v>0</v>
      </c>
      <c r="AH99" s="80">
        <v>0</v>
      </c>
      <c r="AI99" s="80">
        <v>0</v>
      </c>
      <c r="AJ99" s="80">
        <v>0</v>
      </c>
      <c r="AK99" s="80">
        <v>0</v>
      </c>
      <c r="AL99" s="80">
        <v>0</v>
      </c>
      <c r="AM99" s="80">
        <v>0</v>
      </c>
      <c r="AN99" s="80">
        <v>0</v>
      </c>
      <c r="AO99" s="80">
        <v>0</v>
      </c>
      <c r="AP99" s="80">
        <v>0</v>
      </c>
      <c r="AQ99" s="80">
        <v>0</v>
      </c>
      <c r="AR99" s="80">
        <v>0</v>
      </c>
      <c r="AS99" s="80">
        <v>0</v>
      </c>
      <c r="AT99" s="80">
        <v>0</v>
      </c>
      <c r="AU99" s="80">
        <v>0</v>
      </c>
      <c r="AV99" s="80">
        <v>0</v>
      </c>
      <c r="AW99" s="80">
        <v>0</v>
      </c>
      <c r="AX99" s="80">
        <v>0</v>
      </c>
      <c r="AY99" s="80">
        <v>0</v>
      </c>
      <c r="AZ99" s="80">
        <v>0</v>
      </c>
      <c r="BA99" s="80">
        <v>0</v>
      </c>
      <c r="BB99" s="80">
        <v>0</v>
      </c>
      <c r="BC99" s="80">
        <v>0</v>
      </c>
      <c r="BD99" s="80">
        <v>0</v>
      </c>
      <c r="BE99" s="80">
        <v>0</v>
      </c>
      <c r="BF99" s="80">
        <v>0</v>
      </c>
      <c r="BG99" s="80">
        <v>0</v>
      </c>
      <c r="BH99" s="80">
        <v>0</v>
      </c>
      <c r="BI99" s="80">
        <v>0</v>
      </c>
      <c r="BJ99" s="80">
        <v>0</v>
      </c>
      <c r="BK99" s="80">
        <v>0</v>
      </c>
      <c r="BL99" s="80">
        <v>0</v>
      </c>
      <c r="BM99" s="80">
        <v>0</v>
      </c>
      <c r="BN99" s="80">
        <v>0</v>
      </c>
      <c r="BO99" s="80">
        <v>0</v>
      </c>
      <c r="BP99" s="80">
        <v>0</v>
      </c>
      <c r="BQ99" s="80">
        <v>0</v>
      </c>
      <c r="BR99" s="80">
        <v>0</v>
      </c>
      <c r="BS99" s="80">
        <v>0</v>
      </c>
      <c r="BT99" s="80">
        <v>0</v>
      </c>
      <c r="BU99" s="80">
        <v>0</v>
      </c>
      <c r="BV99" s="80">
        <v>0</v>
      </c>
      <c r="BW99" s="80">
        <v>0</v>
      </c>
      <c r="BX99" s="80">
        <v>0</v>
      </c>
      <c r="BY99" s="80">
        <v>0</v>
      </c>
      <c r="BZ99" s="80">
        <v>0</v>
      </c>
      <c r="CA99" s="80">
        <v>0</v>
      </c>
      <c r="CB99" s="80">
        <v>0</v>
      </c>
      <c r="CC99" s="80">
        <v>0</v>
      </c>
      <c r="CD99" s="80">
        <v>0</v>
      </c>
      <c r="CE99" s="80">
        <v>0</v>
      </c>
      <c r="CF99" s="80">
        <v>0</v>
      </c>
      <c r="CG99" s="80">
        <v>0</v>
      </c>
      <c r="CH99" s="80">
        <v>0</v>
      </c>
      <c r="CI99" s="80">
        <v>0</v>
      </c>
      <c r="CJ99" s="80">
        <v>0</v>
      </c>
      <c r="CK99" s="80">
        <v>0</v>
      </c>
      <c r="CL99" s="80">
        <v>0</v>
      </c>
      <c r="CM99" s="80">
        <v>0</v>
      </c>
      <c r="CN99" s="80">
        <v>0</v>
      </c>
      <c r="CO99" s="80">
        <v>0</v>
      </c>
      <c r="CP99" s="80">
        <v>0</v>
      </c>
      <c r="CQ99" s="80">
        <v>0</v>
      </c>
      <c r="CR99" s="80">
        <v>0</v>
      </c>
      <c r="CS99" s="80">
        <v>0</v>
      </c>
      <c r="CT99" s="80">
        <v>0</v>
      </c>
      <c r="CU99" s="80">
        <v>0</v>
      </c>
      <c r="CV99" s="80">
        <v>0</v>
      </c>
      <c r="CW99" s="80">
        <v>0</v>
      </c>
      <c r="CX99" s="80">
        <v>0</v>
      </c>
      <c r="CY99" s="80">
        <v>0</v>
      </c>
      <c r="CZ99" s="80">
        <v>0</v>
      </c>
      <c r="DA99" s="80">
        <v>0</v>
      </c>
      <c r="DB99" s="80">
        <v>0</v>
      </c>
      <c r="DC99" s="80">
        <v>0</v>
      </c>
      <c r="DD99" s="80">
        <v>0</v>
      </c>
      <c r="DE99" s="80">
        <v>0</v>
      </c>
      <c r="DF99" s="80">
        <v>0</v>
      </c>
      <c r="DG99" s="80">
        <v>0</v>
      </c>
      <c r="DH99" s="80">
        <v>0</v>
      </c>
      <c r="DI99" s="80">
        <v>0</v>
      </c>
      <c r="DJ99" s="80">
        <v>0</v>
      </c>
      <c r="DK99" s="80">
        <v>0</v>
      </c>
      <c r="DL99" s="80">
        <v>0</v>
      </c>
      <c r="DM99" s="72">
        <v>0</v>
      </c>
      <c r="DN99" s="72">
        <v>0</v>
      </c>
      <c r="DO99" s="72">
        <v>0</v>
      </c>
      <c r="DP99" s="72">
        <v>0</v>
      </c>
      <c r="DQ99" s="72">
        <v>0</v>
      </c>
      <c r="DR99" s="72">
        <v>0</v>
      </c>
    </row>
    <row r="100" spans="1:122" s="72" customFormat="1" ht="11.25" customHeight="1">
      <c r="A100" s="78" t="s">
        <v>953</v>
      </c>
      <c r="B100" s="80">
        <v>0</v>
      </c>
      <c r="C100" s="80">
        <v>0</v>
      </c>
      <c r="D100" s="80">
        <v>0</v>
      </c>
      <c r="E100" s="80">
        <v>0</v>
      </c>
      <c r="F100" s="80">
        <v>0</v>
      </c>
      <c r="G100" s="80">
        <v>0</v>
      </c>
      <c r="H100" s="80">
        <v>0</v>
      </c>
      <c r="I100" s="80">
        <v>0</v>
      </c>
      <c r="J100" s="80">
        <v>0</v>
      </c>
      <c r="K100" s="80">
        <v>0</v>
      </c>
      <c r="L100" s="80">
        <v>0</v>
      </c>
      <c r="M100" s="80">
        <v>0</v>
      </c>
      <c r="N100" s="80">
        <v>0</v>
      </c>
      <c r="O100" s="80">
        <v>0</v>
      </c>
      <c r="P100" s="80">
        <v>0</v>
      </c>
      <c r="Q100" s="80">
        <v>0</v>
      </c>
      <c r="R100" s="80">
        <v>0</v>
      </c>
      <c r="S100" s="80">
        <v>0</v>
      </c>
      <c r="T100" s="80">
        <v>0</v>
      </c>
      <c r="U100" s="80">
        <v>0</v>
      </c>
      <c r="V100" s="80">
        <v>0</v>
      </c>
      <c r="W100" s="80">
        <v>0</v>
      </c>
      <c r="X100" s="80">
        <v>0</v>
      </c>
      <c r="Y100" s="80">
        <v>0</v>
      </c>
      <c r="Z100" s="80">
        <v>0</v>
      </c>
      <c r="AA100" s="80">
        <v>0</v>
      </c>
      <c r="AB100" s="80">
        <v>0</v>
      </c>
      <c r="AC100" s="80">
        <v>0</v>
      </c>
      <c r="AD100" s="80">
        <v>0</v>
      </c>
      <c r="AE100" s="80">
        <v>0</v>
      </c>
      <c r="AF100" s="80">
        <v>0</v>
      </c>
      <c r="AG100" s="80">
        <v>0</v>
      </c>
      <c r="AH100" s="80">
        <v>0</v>
      </c>
      <c r="AI100" s="80">
        <v>0</v>
      </c>
      <c r="AJ100" s="80">
        <v>0</v>
      </c>
      <c r="AK100" s="80">
        <v>0</v>
      </c>
      <c r="AL100" s="80">
        <v>0</v>
      </c>
      <c r="AM100" s="80">
        <v>0</v>
      </c>
      <c r="AN100" s="80">
        <v>0</v>
      </c>
      <c r="AO100" s="80">
        <v>0</v>
      </c>
      <c r="AP100" s="80">
        <v>0</v>
      </c>
      <c r="AQ100" s="80">
        <v>0</v>
      </c>
      <c r="AR100" s="80">
        <v>0</v>
      </c>
      <c r="AS100" s="80">
        <v>0</v>
      </c>
      <c r="AT100" s="80">
        <v>0</v>
      </c>
      <c r="AU100" s="80">
        <v>0</v>
      </c>
      <c r="AV100" s="80">
        <v>0</v>
      </c>
      <c r="AW100" s="80">
        <v>0</v>
      </c>
      <c r="AX100" s="80">
        <v>0</v>
      </c>
      <c r="AY100" s="80">
        <v>0</v>
      </c>
      <c r="AZ100" s="80">
        <v>0</v>
      </c>
      <c r="BA100" s="80">
        <v>0</v>
      </c>
      <c r="BB100" s="80">
        <v>0</v>
      </c>
      <c r="BC100" s="80">
        <v>0</v>
      </c>
      <c r="BD100" s="80">
        <v>0</v>
      </c>
      <c r="BE100" s="80">
        <v>0</v>
      </c>
      <c r="BF100" s="80">
        <v>0</v>
      </c>
      <c r="BG100" s="80">
        <v>0</v>
      </c>
      <c r="BH100" s="80">
        <v>0</v>
      </c>
      <c r="BI100" s="80">
        <v>0</v>
      </c>
      <c r="BJ100" s="80">
        <v>0</v>
      </c>
      <c r="BK100" s="80">
        <v>0</v>
      </c>
      <c r="BL100" s="80">
        <v>0</v>
      </c>
      <c r="BM100" s="80">
        <v>0</v>
      </c>
      <c r="BN100" s="80">
        <v>0</v>
      </c>
      <c r="BO100" s="80">
        <v>0</v>
      </c>
      <c r="BP100" s="80">
        <v>0</v>
      </c>
      <c r="BQ100" s="80">
        <v>0</v>
      </c>
      <c r="BR100" s="80">
        <v>0</v>
      </c>
      <c r="BS100" s="80">
        <v>0</v>
      </c>
      <c r="BT100" s="80">
        <v>0</v>
      </c>
      <c r="BU100" s="80">
        <v>0</v>
      </c>
      <c r="BV100" s="80">
        <v>0</v>
      </c>
      <c r="BW100" s="80">
        <v>0</v>
      </c>
      <c r="BX100" s="80">
        <v>0</v>
      </c>
      <c r="BY100" s="80">
        <v>0</v>
      </c>
      <c r="BZ100" s="80">
        <v>0</v>
      </c>
      <c r="CA100" s="80">
        <v>0</v>
      </c>
      <c r="CB100" s="80">
        <v>0</v>
      </c>
      <c r="CC100" s="80">
        <v>0</v>
      </c>
      <c r="CD100" s="80">
        <v>0</v>
      </c>
      <c r="CE100" s="80">
        <v>0</v>
      </c>
      <c r="CF100" s="80">
        <v>0</v>
      </c>
      <c r="CG100" s="80">
        <v>0</v>
      </c>
      <c r="CH100" s="80">
        <v>0</v>
      </c>
      <c r="CI100" s="80">
        <v>0</v>
      </c>
      <c r="CJ100" s="80">
        <v>0</v>
      </c>
      <c r="CK100" s="80">
        <v>0</v>
      </c>
      <c r="CL100" s="80">
        <v>0</v>
      </c>
      <c r="CM100" s="80">
        <v>0</v>
      </c>
      <c r="CN100" s="80">
        <v>0</v>
      </c>
      <c r="CO100" s="80">
        <v>0</v>
      </c>
      <c r="CP100" s="80">
        <v>0</v>
      </c>
      <c r="CQ100" s="80">
        <v>0</v>
      </c>
      <c r="CR100" s="80">
        <v>0</v>
      </c>
      <c r="CS100" s="80">
        <v>0</v>
      </c>
      <c r="CT100" s="80">
        <v>0</v>
      </c>
      <c r="CU100" s="80">
        <v>0</v>
      </c>
      <c r="CV100" s="80">
        <v>0</v>
      </c>
      <c r="CW100" s="80">
        <v>0</v>
      </c>
      <c r="CX100" s="80">
        <v>0</v>
      </c>
      <c r="CY100" s="80">
        <v>0</v>
      </c>
      <c r="CZ100" s="80">
        <v>0</v>
      </c>
      <c r="DA100" s="80">
        <v>0</v>
      </c>
      <c r="DB100" s="80">
        <v>0</v>
      </c>
      <c r="DC100" s="80">
        <v>0</v>
      </c>
      <c r="DD100" s="80">
        <v>0</v>
      </c>
      <c r="DE100" s="80">
        <v>0</v>
      </c>
      <c r="DF100" s="80">
        <v>0</v>
      </c>
      <c r="DG100" s="80">
        <v>0</v>
      </c>
      <c r="DH100" s="80">
        <v>0</v>
      </c>
      <c r="DI100" s="80">
        <v>0</v>
      </c>
      <c r="DJ100" s="80">
        <v>0</v>
      </c>
      <c r="DK100" s="80">
        <v>0</v>
      </c>
      <c r="DL100" s="80">
        <v>0</v>
      </c>
      <c r="DM100" s="72">
        <v>0</v>
      </c>
      <c r="DN100" s="72">
        <v>0</v>
      </c>
      <c r="DO100" s="72">
        <v>0</v>
      </c>
      <c r="DP100" s="72">
        <v>0</v>
      </c>
      <c r="DQ100" s="72">
        <v>0</v>
      </c>
      <c r="DR100" s="72">
        <v>0</v>
      </c>
    </row>
    <row r="101" spans="1:122" s="72" customFormat="1" ht="11.25" customHeight="1">
      <c r="A101" s="78" t="s">
        <v>954</v>
      </c>
      <c r="B101" s="80">
        <v>0</v>
      </c>
      <c r="C101" s="80">
        <v>0</v>
      </c>
      <c r="D101" s="80">
        <v>0</v>
      </c>
      <c r="E101" s="80">
        <v>0</v>
      </c>
      <c r="F101" s="80">
        <v>0</v>
      </c>
      <c r="G101" s="80">
        <v>0</v>
      </c>
      <c r="H101" s="80">
        <v>0</v>
      </c>
      <c r="I101" s="80">
        <v>0</v>
      </c>
      <c r="J101" s="80">
        <v>0</v>
      </c>
      <c r="K101" s="80">
        <v>0</v>
      </c>
      <c r="L101" s="80">
        <v>0</v>
      </c>
      <c r="M101" s="80">
        <v>0</v>
      </c>
      <c r="N101" s="80">
        <v>0</v>
      </c>
      <c r="O101" s="80">
        <v>0</v>
      </c>
      <c r="P101" s="80">
        <v>0</v>
      </c>
      <c r="Q101" s="80">
        <v>0</v>
      </c>
      <c r="R101" s="80">
        <v>0</v>
      </c>
      <c r="S101" s="80">
        <v>0</v>
      </c>
      <c r="T101" s="80">
        <v>0</v>
      </c>
      <c r="U101" s="80">
        <v>0</v>
      </c>
      <c r="V101" s="80">
        <v>0</v>
      </c>
      <c r="W101" s="80">
        <v>0</v>
      </c>
      <c r="X101" s="80">
        <v>0</v>
      </c>
      <c r="Y101" s="80">
        <v>0</v>
      </c>
      <c r="Z101" s="80">
        <v>0</v>
      </c>
      <c r="AA101" s="80">
        <v>0</v>
      </c>
      <c r="AB101" s="80">
        <v>0</v>
      </c>
      <c r="AC101" s="80">
        <v>0</v>
      </c>
      <c r="AD101" s="80">
        <v>0</v>
      </c>
      <c r="AE101" s="80">
        <v>0</v>
      </c>
      <c r="AF101" s="80">
        <v>0</v>
      </c>
      <c r="AG101" s="80">
        <v>0</v>
      </c>
      <c r="AH101" s="80">
        <v>0</v>
      </c>
      <c r="AI101" s="80">
        <v>0</v>
      </c>
      <c r="AJ101" s="80">
        <v>0</v>
      </c>
      <c r="AK101" s="80">
        <v>0</v>
      </c>
      <c r="AL101" s="80">
        <v>0</v>
      </c>
      <c r="AM101" s="80">
        <v>0</v>
      </c>
      <c r="AN101" s="80">
        <v>0</v>
      </c>
      <c r="AO101" s="80">
        <v>0</v>
      </c>
      <c r="AP101" s="80">
        <v>0</v>
      </c>
      <c r="AQ101" s="80">
        <v>0</v>
      </c>
      <c r="AR101" s="80">
        <v>0</v>
      </c>
      <c r="AS101" s="80">
        <v>0</v>
      </c>
      <c r="AT101" s="80">
        <v>0</v>
      </c>
      <c r="AU101" s="80">
        <v>0</v>
      </c>
      <c r="AV101" s="80">
        <v>0</v>
      </c>
      <c r="AW101" s="80">
        <v>0</v>
      </c>
      <c r="AX101" s="80">
        <v>0</v>
      </c>
      <c r="AY101" s="80">
        <v>0</v>
      </c>
      <c r="AZ101" s="80">
        <v>0</v>
      </c>
      <c r="BA101" s="80">
        <v>0</v>
      </c>
      <c r="BB101" s="80">
        <v>0</v>
      </c>
      <c r="BC101" s="80">
        <v>0</v>
      </c>
      <c r="BD101" s="80">
        <v>0</v>
      </c>
      <c r="BE101" s="80">
        <v>0</v>
      </c>
      <c r="BF101" s="80">
        <v>0</v>
      </c>
      <c r="BG101" s="80">
        <v>0</v>
      </c>
      <c r="BH101" s="80">
        <v>0</v>
      </c>
      <c r="BI101" s="80">
        <v>0</v>
      </c>
      <c r="BJ101" s="80">
        <v>0</v>
      </c>
      <c r="BK101" s="80">
        <v>0</v>
      </c>
      <c r="BL101" s="80">
        <v>0</v>
      </c>
      <c r="BM101" s="80">
        <v>0</v>
      </c>
      <c r="BN101" s="80">
        <v>0</v>
      </c>
      <c r="BO101" s="80">
        <v>0</v>
      </c>
      <c r="BP101" s="80">
        <v>0</v>
      </c>
      <c r="BQ101" s="80">
        <v>0</v>
      </c>
      <c r="BR101" s="80">
        <v>0</v>
      </c>
      <c r="BS101" s="80">
        <v>0</v>
      </c>
      <c r="BT101" s="80">
        <v>0</v>
      </c>
      <c r="BU101" s="80">
        <v>0</v>
      </c>
      <c r="BV101" s="80">
        <v>0</v>
      </c>
      <c r="BW101" s="80">
        <v>0</v>
      </c>
      <c r="BX101" s="80">
        <v>0</v>
      </c>
      <c r="BY101" s="80">
        <v>0</v>
      </c>
      <c r="BZ101" s="80">
        <v>0</v>
      </c>
      <c r="CA101" s="80">
        <v>0</v>
      </c>
      <c r="CB101" s="80">
        <v>0</v>
      </c>
      <c r="CC101" s="80">
        <v>0</v>
      </c>
      <c r="CD101" s="80">
        <v>0</v>
      </c>
      <c r="CE101" s="80">
        <v>0</v>
      </c>
      <c r="CF101" s="80">
        <v>0</v>
      </c>
      <c r="CG101" s="80">
        <v>0</v>
      </c>
      <c r="CH101" s="80">
        <v>0</v>
      </c>
      <c r="CI101" s="80">
        <v>0</v>
      </c>
      <c r="CJ101" s="80">
        <v>0</v>
      </c>
      <c r="CK101" s="80">
        <v>0</v>
      </c>
      <c r="CL101" s="80">
        <v>0</v>
      </c>
      <c r="CM101" s="80">
        <v>0</v>
      </c>
      <c r="CN101" s="80">
        <v>0</v>
      </c>
      <c r="CO101" s="80">
        <v>0</v>
      </c>
      <c r="CP101" s="80">
        <v>0</v>
      </c>
      <c r="CQ101" s="80">
        <v>0</v>
      </c>
      <c r="CR101" s="80">
        <v>0</v>
      </c>
      <c r="CS101" s="80">
        <v>0</v>
      </c>
      <c r="CT101" s="80">
        <v>0</v>
      </c>
      <c r="CU101" s="80">
        <v>0</v>
      </c>
      <c r="CV101" s="80">
        <v>0</v>
      </c>
      <c r="CW101" s="80">
        <v>0</v>
      </c>
      <c r="CX101" s="80">
        <v>0</v>
      </c>
      <c r="CY101" s="80">
        <v>0</v>
      </c>
      <c r="CZ101" s="80">
        <v>0</v>
      </c>
      <c r="DA101" s="80">
        <v>0</v>
      </c>
      <c r="DB101" s="80">
        <v>0</v>
      </c>
      <c r="DC101" s="80">
        <v>0</v>
      </c>
      <c r="DD101" s="80">
        <v>0</v>
      </c>
      <c r="DE101" s="80">
        <v>0</v>
      </c>
      <c r="DF101" s="80">
        <v>0</v>
      </c>
      <c r="DG101" s="80">
        <v>0</v>
      </c>
      <c r="DH101" s="80">
        <v>0</v>
      </c>
      <c r="DI101" s="80">
        <v>0</v>
      </c>
      <c r="DJ101" s="80">
        <v>0</v>
      </c>
      <c r="DK101" s="80">
        <v>0</v>
      </c>
      <c r="DL101" s="80">
        <v>0</v>
      </c>
      <c r="DM101" s="72">
        <v>0</v>
      </c>
      <c r="DN101" s="72">
        <v>0</v>
      </c>
      <c r="DO101" s="72">
        <v>0</v>
      </c>
      <c r="DP101" s="72">
        <v>0</v>
      </c>
      <c r="DQ101" s="72">
        <v>0</v>
      </c>
      <c r="DR101" s="72">
        <v>0</v>
      </c>
    </row>
    <row r="102" spans="1:122" s="72" customFormat="1" ht="11.25" customHeight="1">
      <c r="A102" s="78" t="s">
        <v>55</v>
      </c>
      <c r="B102" s="80">
        <v>-2184978.6600000602</v>
      </c>
      <c r="C102" s="80">
        <v>10091292.0999998</v>
      </c>
      <c r="D102" s="80">
        <v>-1529758.79</v>
      </c>
      <c r="E102" s="80">
        <v>-2367351.71</v>
      </c>
      <c r="F102" s="80">
        <v>249317.019999999</v>
      </c>
      <c r="G102" s="80">
        <v>-10310746.49</v>
      </c>
      <c r="H102" s="80">
        <v>1682269.2100001001</v>
      </c>
      <c r="I102" s="80">
        <v>-35385002.460000001</v>
      </c>
      <c r="J102" s="80">
        <v>6.28</v>
      </c>
      <c r="K102" s="80">
        <v>0</v>
      </c>
      <c r="L102" s="80">
        <v>27153826.18</v>
      </c>
      <c r="M102" s="80">
        <v>-6849282.9299999997</v>
      </c>
      <c r="N102" s="80">
        <v>-13342022.84</v>
      </c>
      <c r="O102" s="80">
        <v>-414729.45</v>
      </c>
      <c r="P102" s="80">
        <v>-313747.56</v>
      </c>
      <c r="Q102" s="80">
        <v>0</v>
      </c>
      <c r="R102" s="80">
        <v>39242244.880000003</v>
      </c>
      <c r="S102" s="80">
        <v>-1802094.36</v>
      </c>
      <c r="T102" s="80">
        <v>28369083.16</v>
      </c>
      <c r="U102" s="80">
        <v>29206013.059999999</v>
      </c>
      <c r="V102" s="80">
        <v>-15434689.550000001</v>
      </c>
      <c r="W102" s="80">
        <v>-105965.15</v>
      </c>
      <c r="X102" s="80">
        <v>-13152357.470000001</v>
      </c>
      <c r="Y102" s="80">
        <v>73836.490000000005</v>
      </c>
      <c r="Z102" s="80">
        <v>-946783.59</v>
      </c>
      <c r="AA102" s="80">
        <v>-5057586.16</v>
      </c>
      <c r="AB102" s="80">
        <v>-757333.89999999898</v>
      </c>
      <c r="AC102" s="80">
        <v>732328.57</v>
      </c>
      <c r="AD102" s="80">
        <v>-202072.26</v>
      </c>
      <c r="AE102" s="80">
        <v>-460802.63</v>
      </c>
      <c r="AF102" s="80">
        <v>-157032.95999999999</v>
      </c>
      <c r="AG102" s="80">
        <v>0</v>
      </c>
      <c r="AH102" s="80">
        <v>-60009.629999999903</v>
      </c>
      <c r="AI102" s="80">
        <v>296809.78000000003</v>
      </c>
      <c r="AJ102" s="80">
        <v>-15548349.18</v>
      </c>
      <c r="AK102" s="80">
        <v>1969526.19</v>
      </c>
      <c r="AL102" s="80">
        <v>-366700.73</v>
      </c>
      <c r="AM102" s="80">
        <v>-48028.72</v>
      </c>
      <c r="AN102" s="80">
        <v>-6760875.6100000003</v>
      </c>
      <c r="AO102" s="80">
        <v>-318788.3</v>
      </c>
      <c r="AP102" s="80">
        <v>29165416.66</v>
      </c>
      <c r="AQ102" s="80">
        <v>-288065.26</v>
      </c>
      <c r="AR102" s="80">
        <v>-868179.83</v>
      </c>
      <c r="AS102" s="80">
        <v>-939056.22</v>
      </c>
      <c r="AT102" s="80">
        <v>19251793.440000001</v>
      </c>
      <c r="AU102" s="80">
        <v>602028.76</v>
      </c>
      <c r="AV102" s="80">
        <v>468964.37</v>
      </c>
      <c r="AW102" s="80">
        <v>683014.06000000099</v>
      </c>
      <c r="AX102" s="80">
        <v>777590.11999999895</v>
      </c>
      <c r="AY102" s="80">
        <v>920274.17000000097</v>
      </c>
      <c r="AZ102" s="80">
        <v>682657.45</v>
      </c>
      <c r="BA102" s="80">
        <v>252476.61</v>
      </c>
      <c r="BB102" s="80">
        <v>913204.61999999895</v>
      </c>
      <c r="BC102" s="80">
        <v>185341.37</v>
      </c>
      <c r="BD102" s="80">
        <v>63002.22</v>
      </c>
      <c r="BE102" s="80">
        <v>562956.42000000004</v>
      </c>
      <c r="BF102" s="80">
        <v>4285942.2699999996</v>
      </c>
      <c r="BG102" s="80">
        <v>108574.73</v>
      </c>
      <c r="BH102" s="80">
        <v>278379.7</v>
      </c>
      <c r="BI102" s="80">
        <v>140899.48000000001</v>
      </c>
      <c r="BJ102" s="80">
        <v>162822.44</v>
      </c>
      <c r="BK102" s="80">
        <v>226469.96</v>
      </c>
      <c r="BL102" s="80">
        <v>114128.83</v>
      </c>
      <c r="BM102" s="80">
        <v>195969.47</v>
      </c>
      <c r="BN102" s="80">
        <v>77755.91</v>
      </c>
      <c r="BO102" s="80">
        <v>117354.75</v>
      </c>
      <c r="BP102" s="80">
        <v>105561.23</v>
      </c>
      <c r="BQ102" s="80">
        <v>-69297.55</v>
      </c>
      <c r="BR102" s="80">
        <v>61009.95</v>
      </c>
      <c r="BS102" s="80">
        <v>-41609.99</v>
      </c>
      <c r="BT102" s="80">
        <v>-57480.01</v>
      </c>
      <c r="BU102" s="80">
        <v>-17066.75</v>
      </c>
      <c r="BV102" s="80">
        <v>43064.28</v>
      </c>
      <c r="BW102" s="80">
        <v>-32221.97</v>
      </c>
      <c r="BX102" s="80">
        <v>144887.14000000001</v>
      </c>
      <c r="BY102" s="80">
        <v>-41399.14</v>
      </c>
      <c r="BZ102" s="80">
        <v>1316.75</v>
      </c>
      <c r="CA102" s="80">
        <v>-13306.44</v>
      </c>
      <c r="CB102" s="80">
        <v>9061.3799999999992</v>
      </c>
      <c r="CC102" s="80">
        <v>65215.63</v>
      </c>
      <c r="CD102" s="80">
        <v>-135936.29999999999</v>
      </c>
      <c r="CE102" s="80">
        <v>8830792.75</v>
      </c>
      <c r="CF102" s="80">
        <v>-15409.66</v>
      </c>
      <c r="CG102" s="80">
        <v>-76278.850000000006</v>
      </c>
      <c r="CH102" s="80">
        <v>-28335.38</v>
      </c>
      <c r="CI102" s="80">
        <v>85849.99</v>
      </c>
      <c r="CJ102" s="80">
        <v>-19003.049999999799</v>
      </c>
      <c r="CK102" s="80">
        <v>-143868.57</v>
      </c>
      <c r="CL102" s="80">
        <v>-12259.26</v>
      </c>
      <c r="CM102" s="80">
        <v>-110213.88</v>
      </c>
      <c r="CN102" s="80">
        <v>-78971.100000000006</v>
      </c>
      <c r="CO102" s="80">
        <v>-46528.76</v>
      </c>
      <c r="CP102" s="80">
        <v>-109133.67</v>
      </c>
      <c r="CQ102" s="80">
        <v>-56169.95</v>
      </c>
      <c r="CR102" s="80">
        <v>-45521.41</v>
      </c>
      <c r="CS102" s="80">
        <v>-128752.17</v>
      </c>
      <c r="CT102" s="80">
        <v>-47556.68</v>
      </c>
      <c r="CU102" s="80">
        <v>-84106.880000000005</v>
      </c>
      <c r="CV102" s="80">
        <v>-89988.1</v>
      </c>
      <c r="CW102" s="80">
        <v>-44068.18</v>
      </c>
      <c r="CX102" s="80">
        <v>-61546.640000000101</v>
      </c>
      <c r="CY102" s="80">
        <v>-138758.24</v>
      </c>
      <c r="CZ102" s="80">
        <v>-58212.66</v>
      </c>
      <c r="DA102" s="80">
        <v>-80304.37</v>
      </c>
      <c r="DB102" s="80">
        <v>-17306.48</v>
      </c>
      <c r="DC102" s="80">
        <v>443443.64</v>
      </c>
      <c r="DD102" s="80">
        <v>32384.89</v>
      </c>
      <c r="DE102" s="80">
        <v>-125308.67</v>
      </c>
      <c r="DF102" s="80">
        <v>-23362.73</v>
      </c>
      <c r="DG102" s="80">
        <v>79857.139999999694</v>
      </c>
      <c r="DH102" s="80">
        <v>-66101.75</v>
      </c>
      <c r="DI102" s="80">
        <v>-92694.38</v>
      </c>
      <c r="DJ102" s="80">
        <v>-80585.210000000006</v>
      </c>
      <c r="DK102" s="80">
        <v>-98969.69</v>
      </c>
      <c r="DL102" s="80">
        <v>-82824.52</v>
      </c>
      <c r="DM102" s="72">
        <v>-954100.62999999896</v>
      </c>
      <c r="DN102" s="72">
        <v>0</v>
      </c>
      <c r="DO102" s="72">
        <v>0</v>
      </c>
      <c r="DP102" s="72">
        <v>-86784.07</v>
      </c>
      <c r="DQ102" s="72">
        <v>-298577.19</v>
      </c>
      <c r="DR102" s="72">
        <v>385361.260000001</v>
      </c>
    </row>
    <row r="103" spans="1:122" s="72" customFormat="1" ht="11.25" customHeight="1">
      <c r="A103" s="78" t="s">
        <v>955</v>
      </c>
      <c r="B103" s="80">
        <v>-2184978.66000003</v>
      </c>
      <c r="C103" s="80">
        <v>10091292.0999998</v>
      </c>
      <c r="D103" s="80">
        <v>-1529758.79</v>
      </c>
      <c r="E103" s="80">
        <v>-2367351.71</v>
      </c>
      <c r="F103" s="80">
        <v>249317.019999999</v>
      </c>
      <c r="G103" s="80">
        <v>-10310746.49</v>
      </c>
      <c r="H103" s="80">
        <v>1682269.2100001001</v>
      </c>
      <c r="I103" s="80">
        <v>-35385002.460000001</v>
      </c>
      <c r="J103" s="80">
        <v>6.28</v>
      </c>
      <c r="K103" s="80">
        <v>0</v>
      </c>
      <c r="L103" s="80">
        <v>27153826.18</v>
      </c>
      <c r="M103" s="80">
        <v>-6849282.9299999997</v>
      </c>
      <c r="N103" s="80">
        <v>-13342022.84</v>
      </c>
      <c r="O103" s="80">
        <v>-414729.45</v>
      </c>
      <c r="P103" s="80">
        <v>-313747.56</v>
      </c>
      <c r="Q103" s="80">
        <v>0</v>
      </c>
      <c r="R103" s="80">
        <v>39242244.880000003</v>
      </c>
      <c r="S103" s="80">
        <v>-1802094.36</v>
      </c>
      <c r="T103" s="80">
        <v>28369083.16</v>
      </c>
      <c r="U103" s="80">
        <v>29206013.059999999</v>
      </c>
      <c r="V103" s="80">
        <v>-15434689.550000001</v>
      </c>
      <c r="W103" s="80">
        <v>-105965.15</v>
      </c>
      <c r="X103" s="80">
        <v>-13152357.470000001</v>
      </c>
      <c r="Y103" s="80">
        <v>73836.490000000005</v>
      </c>
      <c r="Z103" s="80">
        <v>-946783.59</v>
      </c>
      <c r="AA103" s="80">
        <v>-5057586.16</v>
      </c>
      <c r="AB103" s="80">
        <v>-757333.89999999898</v>
      </c>
      <c r="AC103" s="80">
        <v>732328.57</v>
      </c>
      <c r="AD103" s="80">
        <v>-202072.26</v>
      </c>
      <c r="AE103" s="80">
        <v>-460802.63</v>
      </c>
      <c r="AF103" s="80">
        <v>-157032.95999999999</v>
      </c>
      <c r="AG103" s="80">
        <v>0</v>
      </c>
      <c r="AH103" s="80">
        <v>-60009.629999999903</v>
      </c>
      <c r="AI103" s="80">
        <v>296809.78000000003</v>
      </c>
      <c r="AJ103" s="80">
        <v>-15548349.18</v>
      </c>
      <c r="AK103" s="80">
        <v>1969526.19</v>
      </c>
      <c r="AL103" s="80">
        <v>-366700.73</v>
      </c>
      <c r="AM103" s="80">
        <v>-48028.72</v>
      </c>
      <c r="AN103" s="80">
        <v>-6760875.6100000003</v>
      </c>
      <c r="AO103" s="80">
        <v>-318788.3</v>
      </c>
      <c r="AP103" s="80">
        <v>29165416.66</v>
      </c>
      <c r="AQ103" s="80">
        <v>-288065.26</v>
      </c>
      <c r="AR103" s="80">
        <v>-868179.83</v>
      </c>
      <c r="AS103" s="80">
        <v>-939056.22</v>
      </c>
      <c r="AT103" s="80">
        <v>19251793.440000001</v>
      </c>
      <c r="AU103" s="80">
        <v>602028.76</v>
      </c>
      <c r="AV103" s="80">
        <v>468964.37</v>
      </c>
      <c r="AW103" s="80">
        <v>683014.06000000099</v>
      </c>
      <c r="AX103" s="80">
        <v>777590.11999999895</v>
      </c>
      <c r="AY103" s="80">
        <v>920274.17000000097</v>
      </c>
      <c r="AZ103" s="80">
        <v>682657.45</v>
      </c>
      <c r="BA103" s="80">
        <v>252476.61</v>
      </c>
      <c r="BB103" s="80">
        <v>913204.61999999895</v>
      </c>
      <c r="BC103" s="80">
        <v>185341.37</v>
      </c>
      <c r="BD103" s="80">
        <v>63002.22</v>
      </c>
      <c r="BE103" s="80">
        <v>562956.42000000004</v>
      </c>
      <c r="BF103" s="80">
        <v>4285942.2699999996</v>
      </c>
      <c r="BG103" s="80">
        <v>108574.73</v>
      </c>
      <c r="BH103" s="80">
        <v>278379.7</v>
      </c>
      <c r="BI103" s="80">
        <v>140899.48000000001</v>
      </c>
      <c r="BJ103" s="80">
        <v>162822.44</v>
      </c>
      <c r="BK103" s="80">
        <v>226469.96</v>
      </c>
      <c r="BL103" s="80">
        <v>114128.83</v>
      </c>
      <c r="BM103" s="80">
        <v>195969.47</v>
      </c>
      <c r="BN103" s="80">
        <v>77755.91</v>
      </c>
      <c r="BO103" s="80">
        <v>117354.75</v>
      </c>
      <c r="BP103" s="80">
        <v>105561.23</v>
      </c>
      <c r="BQ103" s="80">
        <v>-69297.55</v>
      </c>
      <c r="BR103" s="80">
        <v>61009.95</v>
      </c>
      <c r="BS103" s="80">
        <v>-41609.99</v>
      </c>
      <c r="BT103" s="80">
        <v>-57480.01</v>
      </c>
      <c r="BU103" s="80">
        <v>-17066.75</v>
      </c>
      <c r="BV103" s="80">
        <v>43064.28</v>
      </c>
      <c r="BW103" s="80">
        <v>-32221.97</v>
      </c>
      <c r="BX103" s="80">
        <v>144887.14000000001</v>
      </c>
      <c r="BY103" s="80">
        <v>-41399.14</v>
      </c>
      <c r="BZ103" s="80">
        <v>1316.75</v>
      </c>
      <c r="CA103" s="80">
        <v>-13306.44</v>
      </c>
      <c r="CB103" s="80">
        <v>9061.3799999999992</v>
      </c>
      <c r="CC103" s="80">
        <v>65215.63</v>
      </c>
      <c r="CD103" s="80">
        <v>-135936.29999999999</v>
      </c>
      <c r="CE103" s="80">
        <v>8830792.75</v>
      </c>
      <c r="CF103" s="80">
        <v>-15409.66</v>
      </c>
      <c r="CG103" s="80">
        <v>-76278.850000000006</v>
      </c>
      <c r="CH103" s="80">
        <v>-28335.38</v>
      </c>
      <c r="CI103" s="80">
        <v>85849.99</v>
      </c>
      <c r="CJ103" s="80">
        <v>-19003.049999999799</v>
      </c>
      <c r="CK103" s="80">
        <v>-143868.57</v>
      </c>
      <c r="CL103" s="80">
        <v>-12259.26</v>
      </c>
      <c r="CM103" s="80">
        <v>-110213.88</v>
      </c>
      <c r="CN103" s="80">
        <v>-78971.100000000006</v>
      </c>
      <c r="CO103" s="80">
        <v>-46528.76</v>
      </c>
      <c r="CP103" s="80">
        <v>-109133.67</v>
      </c>
      <c r="CQ103" s="80">
        <v>-56169.95</v>
      </c>
      <c r="CR103" s="80">
        <v>-45521.41</v>
      </c>
      <c r="CS103" s="80">
        <v>-128752.17</v>
      </c>
      <c r="CT103" s="80">
        <v>-47556.68</v>
      </c>
      <c r="CU103" s="80">
        <v>-84106.880000000005</v>
      </c>
      <c r="CV103" s="80">
        <v>-89988.1</v>
      </c>
      <c r="CW103" s="80">
        <v>-44068.18</v>
      </c>
      <c r="CX103" s="80">
        <v>-61546.640000000101</v>
      </c>
      <c r="CY103" s="80">
        <v>-138758.24</v>
      </c>
      <c r="CZ103" s="80">
        <v>-58212.66</v>
      </c>
      <c r="DA103" s="80">
        <v>-80304.37</v>
      </c>
      <c r="DB103" s="80">
        <v>-17306.48</v>
      </c>
      <c r="DC103" s="80">
        <v>443443.64</v>
      </c>
      <c r="DD103" s="80">
        <v>32384.89</v>
      </c>
      <c r="DE103" s="80">
        <v>-125308.67</v>
      </c>
      <c r="DF103" s="80">
        <v>-23362.73</v>
      </c>
      <c r="DG103" s="80">
        <v>79857.139999999694</v>
      </c>
      <c r="DH103" s="80">
        <v>-66101.75</v>
      </c>
      <c r="DI103" s="80">
        <v>-92694.38</v>
      </c>
      <c r="DJ103" s="80">
        <v>-80585.210000000006</v>
      </c>
      <c r="DK103" s="80">
        <v>-98969.69</v>
      </c>
      <c r="DL103" s="80">
        <v>-82824.52</v>
      </c>
      <c r="DM103" s="72">
        <v>-954100.62999999896</v>
      </c>
      <c r="DN103" s="72">
        <v>0</v>
      </c>
      <c r="DO103" s="72">
        <v>0</v>
      </c>
      <c r="DP103" s="72">
        <v>-86784.07</v>
      </c>
      <c r="DQ103" s="72">
        <v>-298577.19</v>
      </c>
      <c r="DR103" s="72">
        <v>385361.260000001</v>
      </c>
    </row>
    <row r="104" spans="1:122" s="72" customFormat="1" ht="11.25" customHeight="1">
      <c r="A104" s="78" t="s">
        <v>956</v>
      </c>
      <c r="B104" s="80">
        <v>0</v>
      </c>
      <c r="C104" s="80">
        <v>0</v>
      </c>
      <c r="D104" s="80">
        <v>0</v>
      </c>
      <c r="E104" s="80">
        <v>0</v>
      </c>
      <c r="F104" s="80">
        <v>0</v>
      </c>
      <c r="G104" s="80">
        <v>0</v>
      </c>
      <c r="H104" s="80">
        <v>0</v>
      </c>
      <c r="I104" s="80">
        <v>0</v>
      </c>
      <c r="J104" s="80">
        <v>0</v>
      </c>
      <c r="K104" s="80">
        <v>0</v>
      </c>
      <c r="L104" s="80">
        <v>0</v>
      </c>
      <c r="M104" s="80">
        <v>0</v>
      </c>
      <c r="N104" s="80">
        <v>0</v>
      </c>
      <c r="O104" s="80">
        <v>0</v>
      </c>
      <c r="P104" s="80">
        <v>0</v>
      </c>
      <c r="Q104" s="80">
        <v>0</v>
      </c>
      <c r="R104" s="80">
        <v>0</v>
      </c>
      <c r="S104" s="80">
        <v>0</v>
      </c>
      <c r="T104" s="80">
        <v>0</v>
      </c>
      <c r="U104" s="80">
        <v>0</v>
      </c>
      <c r="V104" s="80">
        <v>0</v>
      </c>
      <c r="W104" s="80">
        <v>0</v>
      </c>
      <c r="X104" s="80">
        <v>0</v>
      </c>
      <c r="Y104" s="80">
        <v>0</v>
      </c>
      <c r="Z104" s="80">
        <v>0</v>
      </c>
      <c r="AA104" s="80">
        <v>0</v>
      </c>
      <c r="AB104" s="80">
        <v>0</v>
      </c>
      <c r="AC104" s="80">
        <v>0</v>
      </c>
      <c r="AD104" s="80">
        <v>0</v>
      </c>
      <c r="AE104" s="80">
        <v>0</v>
      </c>
      <c r="AF104" s="80">
        <v>0</v>
      </c>
      <c r="AG104" s="80">
        <v>0</v>
      </c>
      <c r="AH104" s="80">
        <v>0</v>
      </c>
      <c r="AI104" s="80">
        <v>0</v>
      </c>
      <c r="AJ104" s="80">
        <v>0</v>
      </c>
      <c r="AK104" s="80">
        <v>0</v>
      </c>
      <c r="AL104" s="80">
        <v>0</v>
      </c>
      <c r="AM104" s="80">
        <v>0</v>
      </c>
      <c r="AN104" s="80">
        <v>0</v>
      </c>
      <c r="AO104" s="80">
        <v>0</v>
      </c>
      <c r="AP104" s="80">
        <v>0</v>
      </c>
      <c r="AQ104" s="80">
        <v>0</v>
      </c>
      <c r="AR104" s="80">
        <v>0</v>
      </c>
      <c r="AS104" s="80">
        <v>0</v>
      </c>
      <c r="AT104" s="80">
        <v>0</v>
      </c>
      <c r="AU104" s="80">
        <v>0</v>
      </c>
      <c r="AV104" s="80">
        <v>0</v>
      </c>
      <c r="AW104" s="80">
        <v>0</v>
      </c>
      <c r="AX104" s="80">
        <v>0</v>
      </c>
      <c r="AY104" s="80">
        <v>0</v>
      </c>
      <c r="AZ104" s="80">
        <v>0</v>
      </c>
      <c r="BA104" s="80">
        <v>0</v>
      </c>
      <c r="BB104" s="80">
        <v>0</v>
      </c>
      <c r="BC104" s="80">
        <v>0</v>
      </c>
      <c r="BD104" s="80">
        <v>0</v>
      </c>
      <c r="BE104" s="80">
        <v>0</v>
      </c>
      <c r="BF104" s="80">
        <v>0</v>
      </c>
      <c r="BG104" s="80">
        <v>0</v>
      </c>
      <c r="BH104" s="80">
        <v>0</v>
      </c>
      <c r="BI104" s="80">
        <v>0</v>
      </c>
      <c r="BJ104" s="80">
        <v>0</v>
      </c>
      <c r="BK104" s="80">
        <v>0</v>
      </c>
      <c r="BL104" s="80">
        <v>0</v>
      </c>
      <c r="BM104" s="80">
        <v>0</v>
      </c>
      <c r="BN104" s="80">
        <v>0</v>
      </c>
      <c r="BO104" s="80">
        <v>0</v>
      </c>
      <c r="BP104" s="80">
        <v>0</v>
      </c>
      <c r="BQ104" s="80">
        <v>0</v>
      </c>
      <c r="BR104" s="80">
        <v>0</v>
      </c>
      <c r="BS104" s="80">
        <v>0</v>
      </c>
      <c r="BT104" s="80">
        <v>0</v>
      </c>
      <c r="BU104" s="80">
        <v>0</v>
      </c>
      <c r="BV104" s="80">
        <v>0</v>
      </c>
      <c r="BW104" s="80">
        <v>0</v>
      </c>
      <c r="BX104" s="80">
        <v>0</v>
      </c>
      <c r="BY104" s="80">
        <v>0</v>
      </c>
      <c r="BZ104" s="80">
        <v>0</v>
      </c>
      <c r="CA104" s="80">
        <v>0</v>
      </c>
      <c r="CB104" s="80">
        <v>0</v>
      </c>
      <c r="CC104" s="80">
        <v>0</v>
      </c>
      <c r="CD104" s="80">
        <v>0</v>
      </c>
      <c r="CE104" s="80">
        <v>0</v>
      </c>
      <c r="CF104" s="80">
        <v>0</v>
      </c>
      <c r="CG104" s="80">
        <v>0</v>
      </c>
      <c r="CH104" s="80">
        <v>0</v>
      </c>
      <c r="CI104" s="80">
        <v>0</v>
      </c>
      <c r="CJ104" s="80">
        <v>0</v>
      </c>
      <c r="CK104" s="80">
        <v>0</v>
      </c>
      <c r="CL104" s="80">
        <v>0</v>
      </c>
      <c r="CM104" s="80">
        <v>0</v>
      </c>
      <c r="CN104" s="80">
        <v>0</v>
      </c>
      <c r="CO104" s="80">
        <v>0</v>
      </c>
      <c r="CP104" s="80">
        <v>0</v>
      </c>
      <c r="CQ104" s="80">
        <v>0</v>
      </c>
      <c r="CR104" s="80">
        <v>0</v>
      </c>
      <c r="CS104" s="80">
        <v>0</v>
      </c>
      <c r="CT104" s="80">
        <v>0</v>
      </c>
      <c r="CU104" s="80">
        <v>0</v>
      </c>
      <c r="CV104" s="80">
        <v>0</v>
      </c>
      <c r="CW104" s="80">
        <v>0</v>
      </c>
      <c r="CX104" s="80">
        <v>0</v>
      </c>
      <c r="CY104" s="80">
        <v>0</v>
      </c>
      <c r="CZ104" s="80">
        <v>0</v>
      </c>
      <c r="DA104" s="80">
        <v>0</v>
      </c>
      <c r="DB104" s="80">
        <v>0</v>
      </c>
      <c r="DC104" s="80">
        <v>0</v>
      </c>
      <c r="DD104" s="80">
        <v>0</v>
      </c>
      <c r="DE104" s="80">
        <v>0</v>
      </c>
      <c r="DF104" s="80">
        <v>0</v>
      </c>
      <c r="DG104" s="80">
        <v>0</v>
      </c>
      <c r="DH104" s="80">
        <v>0</v>
      </c>
      <c r="DI104" s="80">
        <v>0</v>
      </c>
      <c r="DJ104" s="80">
        <v>0</v>
      </c>
      <c r="DK104" s="80">
        <v>0</v>
      </c>
      <c r="DL104" s="80">
        <v>0</v>
      </c>
      <c r="DM104" s="72">
        <v>0</v>
      </c>
      <c r="DN104" s="72">
        <v>0</v>
      </c>
      <c r="DO104" s="72">
        <v>0</v>
      </c>
      <c r="DP104" s="72">
        <v>0</v>
      </c>
      <c r="DQ104" s="72">
        <v>0</v>
      </c>
      <c r="DR104" s="72">
        <v>0</v>
      </c>
    </row>
    <row r="105" spans="1:122" s="72" customFormat="1" ht="11.25" customHeight="1">
      <c r="A105" s="79" t="s">
        <v>957</v>
      </c>
      <c r="B105" s="80">
        <v>0</v>
      </c>
      <c r="C105" s="80">
        <v>0</v>
      </c>
      <c r="D105" s="80">
        <v>0</v>
      </c>
      <c r="E105" s="80">
        <v>0</v>
      </c>
      <c r="F105" s="80">
        <v>0</v>
      </c>
      <c r="G105" s="80">
        <v>0</v>
      </c>
      <c r="H105" s="80">
        <v>0</v>
      </c>
      <c r="I105" s="80">
        <v>0</v>
      </c>
      <c r="J105" s="80">
        <v>0</v>
      </c>
      <c r="K105" s="80">
        <v>0</v>
      </c>
      <c r="L105" s="80">
        <v>0</v>
      </c>
      <c r="M105" s="80">
        <v>0</v>
      </c>
      <c r="N105" s="80">
        <v>0</v>
      </c>
      <c r="O105" s="80">
        <v>0</v>
      </c>
      <c r="P105" s="80">
        <v>0</v>
      </c>
      <c r="Q105" s="80">
        <v>0</v>
      </c>
      <c r="R105" s="80">
        <v>0</v>
      </c>
      <c r="S105" s="80">
        <v>0</v>
      </c>
      <c r="T105" s="80">
        <v>0</v>
      </c>
      <c r="U105" s="80">
        <v>0</v>
      </c>
      <c r="V105" s="80">
        <v>0</v>
      </c>
      <c r="W105" s="80">
        <v>0</v>
      </c>
      <c r="X105" s="80">
        <v>0</v>
      </c>
      <c r="Y105" s="80">
        <v>0</v>
      </c>
      <c r="Z105" s="80">
        <v>0</v>
      </c>
      <c r="AA105" s="80">
        <v>0</v>
      </c>
      <c r="AB105" s="80">
        <v>0</v>
      </c>
      <c r="AC105" s="80">
        <v>0</v>
      </c>
      <c r="AD105" s="80">
        <v>0</v>
      </c>
      <c r="AE105" s="80">
        <v>0</v>
      </c>
      <c r="AF105" s="80">
        <v>0</v>
      </c>
      <c r="AG105" s="80">
        <v>0</v>
      </c>
      <c r="AH105" s="80">
        <v>0</v>
      </c>
      <c r="AI105" s="80">
        <v>0</v>
      </c>
      <c r="AJ105" s="80">
        <v>0</v>
      </c>
      <c r="AK105" s="80">
        <v>0</v>
      </c>
      <c r="AL105" s="80">
        <v>0</v>
      </c>
      <c r="AM105" s="80">
        <v>0</v>
      </c>
      <c r="AN105" s="80">
        <v>0</v>
      </c>
      <c r="AO105" s="80">
        <v>0</v>
      </c>
      <c r="AP105" s="80">
        <v>0</v>
      </c>
      <c r="AQ105" s="80">
        <v>0</v>
      </c>
      <c r="AR105" s="80">
        <v>0</v>
      </c>
      <c r="AS105" s="80">
        <v>0</v>
      </c>
      <c r="AT105" s="80">
        <v>0</v>
      </c>
      <c r="AU105" s="80">
        <v>0</v>
      </c>
      <c r="AV105" s="80">
        <v>0</v>
      </c>
      <c r="AW105" s="80">
        <v>0</v>
      </c>
      <c r="AX105" s="80">
        <v>0</v>
      </c>
      <c r="AY105" s="80">
        <v>0</v>
      </c>
      <c r="AZ105" s="80">
        <v>0</v>
      </c>
      <c r="BA105" s="80">
        <v>0</v>
      </c>
      <c r="BB105" s="80">
        <v>0</v>
      </c>
      <c r="BC105" s="80">
        <v>0</v>
      </c>
      <c r="BD105" s="80">
        <v>0</v>
      </c>
      <c r="BE105" s="80">
        <v>0</v>
      </c>
      <c r="BF105" s="80">
        <v>0</v>
      </c>
      <c r="BG105" s="80">
        <v>0</v>
      </c>
      <c r="BH105" s="80">
        <v>0</v>
      </c>
      <c r="BI105" s="80">
        <v>0</v>
      </c>
      <c r="BJ105" s="80">
        <v>0</v>
      </c>
      <c r="BK105" s="80">
        <v>0</v>
      </c>
      <c r="BL105" s="80">
        <v>0</v>
      </c>
      <c r="BM105" s="80">
        <v>0</v>
      </c>
      <c r="BN105" s="80">
        <v>0</v>
      </c>
      <c r="BO105" s="80">
        <v>0</v>
      </c>
      <c r="BP105" s="80">
        <v>0</v>
      </c>
      <c r="BQ105" s="80">
        <v>0</v>
      </c>
      <c r="BR105" s="80">
        <v>0</v>
      </c>
      <c r="BS105" s="80">
        <v>0</v>
      </c>
      <c r="BT105" s="80">
        <v>0</v>
      </c>
      <c r="BU105" s="80">
        <v>0</v>
      </c>
      <c r="BV105" s="80">
        <v>0</v>
      </c>
      <c r="BW105" s="80">
        <v>0</v>
      </c>
      <c r="BX105" s="80">
        <v>0</v>
      </c>
      <c r="BY105" s="80">
        <v>0</v>
      </c>
      <c r="BZ105" s="80">
        <v>0</v>
      </c>
      <c r="CA105" s="80">
        <v>0</v>
      </c>
      <c r="CB105" s="80">
        <v>0</v>
      </c>
      <c r="CC105" s="80">
        <v>0</v>
      </c>
      <c r="CD105" s="80">
        <v>0</v>
      </c>
      <c r="CE105" s="80">
        <v>0</v>
      </c>
      <c r="CF105" s="80">
        <v>0</v>
      </c>
      <c r="CG105" s="80">
        <v>0</v>
      </c>
      <c r="CH105" s="80">
        <v>0</v>
      </c>
      <c r="CI105" s="80">
        <v>0</v>
      </c>
      <c r="CJ105" s="80">
        <v>0</v>
      </c>
      <c r="CK105" s="80">
        <v>0</v>
      </c>
      <c r="CL105" s="80">
        <v>0</v>
      </c>
      <c r="CM105" s="80">
        <v>0</v>
      </c>
      <c r="CN105" s="80">
        <v>0</v>
      </c>
      <c r="CO105" s="80">
        <v>0</v>
      </c>
      <c r="CP105" s="80">
        <v>0</v>
      </c>
      <c r="CQ105" s="80">
        <v>0</v>
      </c>
      <c r="CR105" s="80">
        <v>0</v>
      </c>
      <c r="CS105" s="80">
        <v>0</v>
      </c>
      <c r="CT105" s="80">
        <v>0</v>
      </c>
      <c r="CU105" s="80">
        <v>0</v>
      </c>
      <c r="CV105" s="80">
        <v>0</v>
      </c>
      <c r="CW105" s="80">
        <v>0</v>
      </c>
      <c r="CX105" s="80">
        <v>0</v>
      </c>
      <c r="CY105" s="80">
        <v>0</v>
      </c>
      <c r="CZ105" s="80">
        <v>0</v>
      </c>
      <c r="DA105" s="80">
        <v>0</v>
      </c>
      <c r="DB105" s="80">
        <v>0</v>
      </c>
      <c r="DC105" s="80">
        <v>0</v>
      </c>
      <c r="DD105" s="80">
        <v>0</v>
      </c>
      <c r="DE105" s="80">
        <v>0</v>
      </c>
      <c r="DF105" s="80">
        <v>0</v>
      </c>
      <c r="DG105" s="80">
        <v>0</v>
      </c>
      <c r="DH105" s="80">
        <v>0</v>
      </c>
      <c r="DI105" s="80">
        <v>0</v>
      </c>
      <c r="DJ105" s="80">
        <v>0</v>
      </c>
      <c r="DK105" s="80">
        <v>0</v>
      </c>
      <c r="DL105" s="80">
        <v>0</v>
      </c>
      <c r="DM105" s="72">
        <v>0</v>
      </c>
      <c r="DN105" s="72">
        <v>0</v>
      </c>
      <c r="DO105" s="72">
        <v>0</v>
      </c>
      <c r="DP105" s="72">
        <v>0</v>
      </c>
      <c r="DQ105" s="72">
        <v>0</v>
      </c>
      <c r="DR105" s="72">
        <v>0</v>
      </c>
    </row>
    <row r="106" spans="1:122" s="72" customFormat="1" ht="11.25" customHeight="1">
      <c r="A106" s="78" t="s">
        <v>958</v>
      </c>
      <c r="B106" s="80">
        <v>0</v>
      </c>
      <c r="C106" s="80">
        <v>0</v>
      </c>
      <c r="D106" s="80">
        <v>0</v>
      </c>
      <c r="E106" s="80">
        <v>0</v>
      </c>
      <c r="F106" s="80">
        <v>0</v>
      </c>
      <c r="G106" s="80">
        <v>0</v>
      </c>
      <c r="H106" s="80">
        <v>0</v>
      </c>
      <c r="I106" s="80">
        <v>0</v>
      </c>
      <c r="J106" s="80">
        <v>0</v>
      </c>
      <c r="K106" s="80">
        <v>0</v>
      </c>
      <c r="L106" s="80">
        <v>0</v>
      </c>
      <c r="M106" s="80">
        <v>0</v>
      </c>
      <c r="N106" s="80">
        <v>0</v>
      </c>
      <c r="O106" s="80">
        <v>0</v>
      </c>
      <c r="P106" s="80">
        <v>0</v>
      </c>
      <c r="Q106" s="80">
        <v>0</v>
      </c>
      <c r="R106" s="80">
        <v>0</v>
      </c>
      <c r="S106" s="80">
        <v>0</v>
      </c>
      <c r="T106" s="80">
        <v>0</v>
      </c>
      <c r="U106" s="80">
        <v>0</v>
      </c>
      <c r="V106" s="80">
        <v>0</v>
      </c>
      <c r="W106" s="80">
        <v>0</v>
      </c>
      <c r="X106" s="80">
        <v>0</v>
      </c>
      <c r="Y106" s="80">
        <v>0</v>
      </c>
      <c r="Z106" s="80">
        <v>0</v>
      </c>
      <c r="AA106" s="80">
        <v>0</v>
      </c>
      <c r="AB106" s="80">
        <v>0</v>
      </c>
      <c r="AC106" s="80">
        <v>0</v>
      </c>
      <c r="AD106" s="80">
        <v>0</v>
      </c>
      <c r="AE106" s="80">
        <v>0</v>
      </c>
      <c r="AF106" s="80">
        <v>0</v>
      </c>
      <c r="AG106" s="80">
        <v>0</v>
      </c>
      <c r="AH106" s="80">
        <v>0</v>
      </c>
      <c r="AI106" s="80">
        <v>0</v>
      </c>
      <c r="AJ106" s="80">
        <v>0</v>
      </c>
      <c r="AK106" s="80">
        <v>0</v>
      </c>
      <c r="AL106" s="80">
        <v>0</v>
      </c>
      <c r="AM106" s="80">
        <v>0</v>
      </c>
      <c r="AN106" s="80">
        <v>0</v>
      </c>
      <c r="AO106" s="80">
        <v>0</v>
      </c>
      <c r="AP106" s="80">
        <v>0</v>
      </c>
      <c r="AQ106" s="80">
        <v>0</v>
      </c>
      <c r="AR106" s="80">
        <v>0</v>
      </c>
      <c r="AS106" s="80">
        <v>0</v>
      </c>
      <c r="AT106" s="80">
        <v>0</v>
      </c>
      <c r="AU106" s="80">
        <v>0</v>
      </c>
      <c r="AV106" s="80">
        <v>0</v>
      </c>
      <c r="AW106" s="80">
        <v>0</v>
      </c>
      <c r="AX106" s="80">
        <v>0</v>
      </c>
      <c r="AY106" s="80">
        <v>0</v>
      </c>
      <c r="AZ106" s="80">
        <v>0</v>
      </c>
      <c r="BA106" s="80">
        <v>0</v>
      </c>
      <c r="BB106" s="80">
        <v>0</v>
      </c>
      <c r="BC106" s="80">
        <v>0</v>
      </c>
      <c r="BD106" s="80">
        <v>0</v>
      </c>
      <c r="BE106" s="80">
        <v>0</v>
      </c>
      <c r="BF106" s="80">
        <v>0</v>
      </c>
      <c r="BG106" s="80">
        <v>0</v>
      </c>
      <c r="BH106" s="80">
        <v>0</v>
      </c>
      <c r="BI106" s="80">
        <v>0</v>
      </c>
      <c r="BJ106" s="80">
        <v>0</v>
      </c>
      <c r="BK106" s="80">
        <v>0</v>
      </c>
      <c r="BL106" s="80">
        <v>0</v>
      </c>
      <c r="BM106" s="80">
        <v>0</v>
      </c>
      <c r="BN106" s="80">
        <v>0</v>
      </c>
      <c r="BO106" s="80">
        <v>0</v>
      </c>
      <c r="BP106" s="80">
        <v>0</v>
      </c>
      <c r="BQ106" s="80">
        <v>0</v>
      </c>
      <c r="BR106" s="80">
        <v>0</v>
      </c>
      <c r="BS106" s="80">
        <v>0</v>
      </c>
      <c r="BT106" s="80">
        <v>0</v>
      </c>
      <c r="BU106" s="80">
        <v>0</v>
      </c>
      <c r="BV106" s="80">
        <v>0</v>
      </c>
      <c r="BW106" s="80">
        <v>0</v>
      </c>
      <c r="BX106" s="80">
        <v>0</v>
      </c>
      <c r="BY106" s="80">
        <v>0</v>
      </c>
      <c r="BZ106" s="80">
        <v>0</v>
      </c>
      <c r="CA106" s="80">
        <v>0</v>
      </c>
      <c r="CB106" s="80">
        <v>0</v>
      </c>
      <c r="CC106" s="80">
        <v>0</v>
      </c>
      <c r="CD106" s="80">
        <v>0</v>
      </c>
      <c r="CE106" s="80">
        <v>0</v>
      </c>
      <c r="CF106" s="80">
        <v>0</v>
      </c>
      <c r="CG106" s="80">
        <v>0</v>
      </c>
      <c r="CH106" s="80">
        <v>0</v>
      </c>
      <c r="CI106" s="80">
        <v>0</v>
      </c>
      <c r="CJ106" s="80">
        <v>0</v>
      </c>
      <c r="CK106" s="80">
        <v>0</v>
      </c>
      <c r="CL106" s="80">
        <v>0</v>
      </c>
      <c r="CM106" s="80">
        <v>0</v>
      </c>
      <c r="CN106" s="80">
        <v>0</v>
      </c>
      <c r="CO106" s="80">
        <v>0</v>
      </c>
      <c r="CP106" s="80">
        <v>0</v>
      </c>
      <c r="CQ106" s="80">
        <v>0</v>
      </c>
      <c r="CR106" s="80">
        <v>0</v>
      </c>
      <c r="CS106" s="80">
        <v>0</v>
      </c>
      <c r="CT106" s="80">
        <v>0</v>
      </c>
      <c r="CU106" s="80">
        <v>0</v>
      </c>
      <c r="CV106" s="80">
        <v>0</v>
      </c>
      <c r="CW106" s="80">
        <v>0</v>
      </c>
      <c r="CX106" s="80">
        <v>0</v>
      </c>
      <c r="CY106" s="80">
        <v>0</v>
      </c>
      <c r="CZ106" s="80">
        <v>0</v>
      </c>
      <c r="DA106" s="80">
        <v>0</v>
      </c>
      <c r="DB106" s="80">
        <v>0</v>
      </c>
      <c r="DC106" s="80">
        <v>0</v>
      </c>
      <c r="DD106" s="80">
        <v>0</v>
      </c>
      <c r="DE106" s="80">
        <v>0</v>
      </c>
      <c r="DF106" s="80">
        <v>0</v>
      </c>
      <c r="DG106" s="80">
        <v>0</v>
      </c>
      <c r="DH106" s="80">
        <v>0</v>
      </c>
      <c r="DI106" s="80">
        <v>0</v>
      </c>
      <c r="DJ106" s="80">
        <v>0</v>
      </c>
      <c r="DK106" s="80">
        <v>0</v>
      </c>
      <c r="DL106" s="80">
        <v>0</v>
      </c>
      <c r="DM106" s="72">
        <v>0</v>
      </c>
      <c r="DN106" s="72">
        <v>0</v>
      </c>
      <c r="DO106" s="72">
        <v>0</v>
      </c>
      <c r="DP106" s="72">
        <v>0</v>
      </c>
      <c r="DQ106" s="72">
        <v>0</v>
      </c>
      <c r="DR106" s="72">
        <v>0</v>
      </c>
    </row>
    <row r="107" spans="1:122" s="72" customFormat="1" ht="12" customHeight="1">
      <c r="A107" s="89" t="s">
        <v>959</v>
      </c>
      <c r="B107" s="80">
        <v>0</v>
      </c>
      <c r="C107" s="80">
        <v>0</v>
      </c>
      <c r="D107" s="80">
        <v>0</v>
      </c>
      <c r="E107" s="80">
        <v>0</v>
      </c>
      <c r="F107" s="80">
        <v>0</v>
      </c>
      <c r="G107" s="80">
        <v>0</v>
      </c>
      <c r="H107" s="80">
        <v>0</v>
      </c>
      <c r="I107" s="80">
        <v>0</v>
      </c>
      <c r="J107" s="80">
        <v>0</v>
      </c>
      <c r="K107" s="80">
        <v>0</v>
      </c>
      <c r="L107" s="80">
        <v>0</v>
      </c>
      <c r="M107" s="80">
        <v>0</v>
      </c>
      <c r="N107" s="80">
        <v>0</v>
      </c>
      <c r="O107" s="80">
        <v>0</v>
      </c>
      <c r="P107" s="80">
        <v>0</v>
      </c>
      <c r="Q107" s="80">
        <v>0</v>
      </c>
      <c r="R107" s="80">
        <v>0</v>
      </c>
      <c r="S107" s="80">
        <v>0</v>
      </c>
      <c r="T107" s="80">
        <v>0</v>
      </c>
      <c r="U107" s="80">
        <v>0</v>
      </c>
      <c r="V107" s="80">
        <v>0</v>
      </c>
      <c r="W107" s="80">
        <v>0</v>
      </c>
      <c r="X107" s="80">
        <v>0</v>
      </c>
      <c r="Y107" s="80">
        <v>0</v>
      </c>
      <c r="Z107" s="80">
        <v>0</v>
      </c>
      <c r="AA107" s="80">
        <v>0</v>
      </c>
      <c r="AB107" s="80">
        <v>0</v>
      </c>
      <c r="AC107" s="80">
        <v>0</v>
      </c>
      <c r="AD107" s="80">
        <v>0</v>
      </c>
      <c r="AE107" s="80">
        <v>0</v>
      </c>
      <c r="AF107" s="80">
        <v>0</v>
      </c>
      <c r="AG107" s="80">
        <v>0</v>
      </c>
      <c r="AH107" s="80">
        <v>0</v>
      </c>
      <c r="AI107" s="80">
        <v>0</v>
      </c>
      <c r="AJ107" s="80">
        <v>0</v>
      </c>
      <c r="AK107" s="80">
        <v>0</v>
      </c>
      <c r="AL107" s="80">
        <v>0</v>
      </c>
      <c r="AM107" s="80">
        <v>0</v>
      </c>
      <c r="AN107" s="80">
        <v>0</v>
      </c>
      <c r="AO107" s="80">
        <v>0</v>
      </c>
      <c r="AP107" s="80">
        <v>0</v>
      </c>
      <c r="AQ107" s="80">
        <v>0</v>
      </c>
      <c r="AR107" s="80">
        <v>0</v>
      </c>
      <c r="AS107" s="80">
        <v>0</v>
      </c>
      <c r="AT107" s="80">
        <v>0</v>
      </c>
      <c r="AU107" s="80">
        <v>0</v>
      </c>
      <c r="AV107" s="80">
        <v>0</v>
      </c>
      <c r="AW107" s="80">
        <v>0</v>
      </c>
      <c r="AX107" s="80">
        <v>0</v>
      </c>
      <c r="AY107" s="80">
        <v>0</v>
      </c>
      <c r="AZ107" s="80">
        <v>0</v>
      </c>
      <c r="BA107" s="80">
        <v>0</v>
      </c>
      <c r="BB107" s="80">
        <v>0</v>
      </c>
      <c r="BC107" s="80">
        <v>0</v>
      </c>
      <c r="BD107" s="80">
        <v>0</v>
      </c>
      <c r="BE107" s="80">
        <v>0</v>
      </c>
      <c r="BF107" s="80">
        <v>0</v>
      </c>
      <c r="BG107" s="80">
        <v>0</v>
      </c>
      <c r="BH107" s="80">
        <v>0</v>
      </c>
      <c r="BI107" s="80">
        <v>0</v>
      </c>
      <c r="BJ107" s="80">
        <v>0</v>
      </c>
      <c r="BK107" s="80">
        <v>0</v>
      </c>
      <c r="BL107" s="80">
        <v>0</v>
      </c>
      <c r="BM107" s="80">
        <v>0</v>
      </c>
      <c r="BN107" s="80">
        <v>0</v>
      </c>
      <c r="BO107" s="80">
        <v>0</v>
      </c>
      <c r="BP107" s="80">
        <v>0</v>
      </c>
      <c r="BQ107" s="80">
        <v>0</v>
      </c>
      <c r="BR107" s="80">
        <v>0</v>
      </c>
      <c r="BS107" s="80">
        <v>0</v>
      </c>
      <c r="BT107" s="80">
        <v>0</v>
      </c>
      <c r="BU107" s="80">
        <v>0</v>
      </c>
      <c r="BV107" s="80">
        <v>0</v>
      </c>
      <c r="BW107" s="80">
        <v>0</v>
      </c>
      <c r="BX107" s="80">
        <v>0</v>
      </c>
      <c r="BY107" s="80">
        <v>0</v>
      </c>
      <c r="BZ107" s="80">
        <v>0</v>
      </c>
      <c r="CA107" s="80">
        <v>0</v>
      </c>
      <c r="CB107" s="80">
        <v>0</v>
      </c>
      <c r="CC107" s="80">
        <v>0</v>
      </c>
      <c r="CD107" s="80">
        <v>0</v>
      </c>
      <c r="CE107" s="80">
        <v>0</v>
      </c>
      <c r="CF107" s="80">
        <v>0</v>
      </c>
      <c r="CG107" s="80">
        <v>0</v>
      </c>
      <c r="CH107" s="80">
        <v>0</v>
      </c>
      <c r="CI107" s="80">
        <v>0</v>
      </c>
      <c r="CJ107" s="80">
        <v>0</v>
      </c>
      <c r="CK107" s="80">
        <v>0</v>
      </c>
      <c r="CL107" s="80">
        <v>0</v>
      </c>
      <c r="CM107" s="80">
        <v>0</v>
      </c>
      <c r="CN107" s="80">
        <v>0</v>
      </c>
      <c r="CO107" s="80">
        <v>0</v>
      </c>
      <c r="CP107" s="80">
        <v>0</v>
      </c>
      <c r="CQ107" s="80">
        <v>0</v>
      </c>
      <c r="CR107" s="80">
        <v>0</v>
      </c>
      <c r="CS107" s="80">
        <v>0</v>
      </c>
      <c r="CT107" s="80">
        <v>0</v>
      </c>
      <c r="CU107" s="80">
        <v>0</v>
      </c>
      <c r="CV107" s="80">
        <v>0</v>
      </c>
      <c r="CW107" s="80">
        <v>0</v>
      </c>
      <c r="CX107" s="80">
        <v>0</v>
      </c>
      <c r="CY107" s="80">
        <v>0</v>
      </c>
      <c r="CZ107" s="80">
        <v>0</v>
      </c>
      <c r="DA107" s="80">
        <v>0</v>
      </c>
      <c r="DB107" s="80">
        <v>0</v>
      </c>
      <c r="DC107" s="80">
        <v>0</v>
      </c>
      <c r="DD107" s="80">
        <v>0</v>
      </c>
      <c r="DE107" s="80">
        <v>0</v>
      </c>
      <c r="DF107" s="80">
        <v>0</v>
      </c>
      <c r="DG107" s="80">
        <v>0</v>
      </c>
      <c r="DH107" s="80">
        <v>0</v>
      </c>
      <c r="DI107" s="80">
        <v>0</v>
      </c>
      <c r="DJ107" s="80">
        <v>0</v>
      </c>
      <c r="DK107" s="80">
        <v>0</v>
      </c>
      <c r="DL107" s="80">
        <v>0</v>
      </c>
      <c r="DM107" s="72">
        <v>0</v>
      </c>
      <c r="DN107" s="72">
        <v>0</v>
      </c>
      <c r="DO107" s="72">
        <v>0</v>
      </c>
      <c r="DP107" s="72">
        <v>0</v>
      </c>
      <c r="DQ107" s="72">
        <v>0</v>
      </c>
      <c r="DR107" s="72">
        <v>0</v>
      </c>
    </row>
  </sheetData>
  <mergeCells count="21">
    <mergeCell ref="AP2:AT2"/>
    <mergeCell ref="AU2:DD2"/>
    <mergeCell ref="I54:T54"/>
    <mergeCell ref="U54:AA54"/>
    <mergeCell ref="AB54:AE54"/>
    <mergeCell ref="AK54:AM54"/>
    <mergeCell ref="AN54:AO54"/>
    <mergeCell ref="AP54:AT54"/>
    <mergeCell ref="AU54:DD54"/>
    <mergeCell ref="I2:T2"/>
    <mergeCell ref="U2:AA2"/>
    <mergeCell ref="AB2:AE2"/>
    <mergeCell ref="AK2:AM2"/>
    <mergeCell ref="AN2:AO2"/>
    <mergeCell ref="AP56:AT56"/>
    <mergeCell ref="AU56:DD56"/>
    <mergeCell ref="I56:T56"/>
    <mergeCell ref="U56:AA56"/>
    <mergeCell ref="AB56:AE56"/>
    <mergeCell ref="AK56:AM56"/>
    <mergeCell ref="AN56:AO56"/>
  </mergeCells>
  <phoneticPr fontId="52" type="noConversion"/>
  <pageMargins left="0.69930555555555596" right="0.69930555555555596"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V65"/>
  <sheetViews>
    <sheetView showGridLines="0" workbookViewId="0">
      <selection activeCell="D22" sqref="D22"/>
    </sheetView>
  </sheetViews>
  <sheetFormatPr defaultColWidth="14" defaultRowHeight="13.5"/>
  <cols>
    <col min="1" max="1" width="14" style="20"/>
    <col min="2" max="2" width="20.875" style="20" customWidth="1"/>
    <col min="3" max="3" width="11.125" style="20" customWidth="1"/>
    <col min="4" max="4" width="16.125" style="20" customWidth="1"/>
    <col min="5" max="5" width="17.25" style="20" customWidth="1"/>
    <col min="6" max="6" width="15.875" style="20" customWidth="1"/>
    <col min="7" max="7" width="11.75" style="20" customWidth="1"/>
    <col min="8" max="8" width="17.25" style="20" customWidth="1"/>
    <col min="9" max="10" width="10.5" style="20" customWidth="1"/>
    <col min="11" max="11" width="10.875" style="20" customWidth="1"/>
    <col min="12" max="12" width="8.5" style="20" customWidth="1"/>
    <col min="13" max="13" width="8.625" style="20" customWidth="1"/>
    <col min="14" max="14" width="10.625" style="20" customWidth="1"/>
    <col min="15" max="15" width="13.625" style="20" customWidth="1"/>
    <col min="16" max="16" width="10.75" style="20" customWidth="1"/>
    <col min="17" max="17" width="10.25" style="20" customWidth="1"/>
    <col min="18" max="18" width="10.875" style="20" customWidth="1"/>
    <col min="19" max="19" width="14" style="20"/>
    <col min="20" max="20" width="14" style="20" hidden="1" customWidth="1"/>
    <col min="21" max="21" width="22.625" style="20" customWidth="1"/>
    <col min="22" max="16384" width="14" style="13"/>
  </cols>
  <sheetData>
    <row r="1" spans="1:8">
      <c r="E1" s="20" t="s">
        <v>97</v>
      </c>
      <c r="F1" s="21">
        <v>5.5E-2</v>
      </c>
    </row>
    <row r="2" spans="1:8">
      <c r="A2" s="22" t="s">
        <v>705</v>
      </c>
      <c r="B2" s="22" t="s">
        <v>961</v>
      </c>
      <c r="C2" s="22" t="s">
        <v>962</v>
      </c>
      <c r="D2" s="22" t="s">
        <v>963</v>
      </c>
      <c r="E2" s="22" t="s">
        <v>964</v>
      </c>
      <c r="F2" s="22" t="s">
        <v>965</v>
      </c>
    </row>
    <row r="3" spans="1:8">
      <c r="A3" s="23" t="s">
        <v>12</v>
      </c>
      <c r="B3" s="23">
        <v>862918903.49377704</v>
      </c>
      <c r="C3" s="24"/>
      <c r="D3" s="23">
        <f>B3*B22</f>
        <v>129437.83552406654</v>
      </c>
      <c r="E3" s="24"/>
      <c r="F3" s="23">
        <f>D3</f>
        <v>129437.83552406654</v>
      </c>
    </row>
    <row r="4" spans="1:8">
      <c r="A4" s="23" t="s">
        <v>13</v>
      </c>
      <c r="B4" s="23">
        <v>394109395.078866</v>
      </c>
      <c r="C4" s="24"/>
      <c r="D4" s="23">
        <f>B4*B22</f>
        <v>59116.409261829896</v>
      </c>
      <c r="E4" s="24"/>
      <c r="F4" s="23">
        <f t="shared" ref="F4" si="0">D4</f>
        <v>59116.409261829896</v>
      </c>
    </row>
    <row r="5" spans="1:8">
      <c r="A5" s="23" t="s">
        <v>14</v>
      </c>
      <c r="B5" s="23">
        <v>112628202.475897</v>
      </c>
      <c r="C5" s="24"/>
      <c r="D5" s="24"/>
      <c r="E5" s="24"/>
      <c r="F5" s="23">
        <f>U45</f>
        <v>25.8</v>
      </c>
    </row>
    <row r="6" spans="1:8">
      <c r="A6" s="23" t="s">
        <v>15</v>
      </c>
      <c r="B6" s="23">
        <v>111213415.567358</v>
      </c>
      <c r="C6" s="24"/>
      <c r="D6" s="24"/>
      <c r="E6" s="24"/>
      <c r="F6" s="23">
        <f>U50</f>
        <v>10.754999999999999</v>
      </c>
    </row>
    <row r="7" spans="1:8">
      <c r="A7" s="24" t="s">
        <v>966</v>
      </c>
      <c r="B7" s="24">
        <v>1480869916.6159</v>
      </c>
      <c r="C7" s="24"/>
      <c r="D7" s="24"/>
      <c r="E7" s="24"/>
      <c r="F7" s="24">
        <f>SUM(F3:F6)</f>
        <v>188590.79978589644</v>
      </c>
      <c r="H7" s="20">
        <v>10000</v>
      </c>
    </row>
    <row r="8" spans="1:8">
      <c r="A8" s="23" t="s">
        <v>10</v>
      </c>
      <c r="B8" s="23">
        <v>1184971263.8845301</v>
      </c>
      <c r="C8" s="25"/>
      <c r="D8" s="23">
        <f>B8*B21</f>
        <v>1895954.0222152481</v>
      </c>
      <c r="E8" s="23">
        <f>C8*$C$21</f>
        <v>0</v>
      </c>
      <c r="F8" s="23">
        <f>D8+E8</f>
        <v>1895954.0222152481</v>
      </c>
    </row>
    <row r="9" spans="1:8">
      <c r="A9" s="23" t="s">
        <v>9</v>
      </c>
      <c r="B9" s="23">
        <v>42343396.367924601</v>
      </c>
      <c r="C9" s="23">
        <f>G60</f>
        <v>64185</v>
      </c>
      <c r="D9" s="24"/>
      <c r="E9" s="24"/>
      <c r="F9" s="23">
        <f>U60</f>
        <v>14.955750000000002</v>
      </c>
    </row>
    <row r="10" spans="1:8">
      <c r="A10" s="23" t="s">
        <v>8</v>
      </c>
      <c r="B10" s="23">
        <v>616281578.74877501</v>
      </c>
      <c r="C10" s="23">
        <f>G38</f>
        <v>591579</v>
      </c>
      <c r="D10" s="24"/>
      <c r="E10" s="24"/>
      <c r="F10" s="23">
        <f>U38</f>
        <v>582.38629999999989</v>
      </c>
    </row>
    <row r="11" spans="1:8">
      <c r="A11" s="24" t="s">
        <v>967</v>
      </c>
      <c r="B11" s="24">
        <v>1843596239.00123</v>
      </c>
      <c r="C11" s="24"/>
      <c r="D11" s="24"/>
      <c r="E11" s="24"/>
      <c r="F11" s="24">
        <f>SUM(F8:F10)</f>
        <v>1896551.3642652479</v>
      </c>
    </row>
    <row r="12" spans="1:8">
      <c r="A12" s="23" t="s">
        <v>17</v>
      </c>
      <c r="B12" s="23">
        <v>376993071.05000103</v>
      </c>
      <c r="C12" s="25"/>
      <c r="D12" s="23">
        <f>B12*B21</f>
        <v>603188.91368000163</v>
      </c>
      <c r="E12" s="23">
        <f>C12*C21</f>
        <v>0</v>
      </c>
      <c r="F12" s="23">
        <f>D12+E12</f>
        <v>603188.91368000163</v>
      </c>
    </row>
    <row r="13" spans="1:8">
      <c r="A13" s="23" t="s">
        <v>18</v>
      </c>
      <c r="B13" s="23">
        <v>240452140.61226499</v>
      </c>
      <c r="C13" s="25"/>
      <c r="D13" s="23">
        <f>B13*B21</f>
        <v>384723.42497962399</v>
      </c>
      <c r="E13" s="23">
        <f>C13*C21</f>
        <v>0</v>
      </c>
      <c r="F13" s="23">
        <f>D13+E13</f>
        <v>384723.42497962399</v>
      </c>
    </row>
    <row r="14" spans="1:8">
      <c r="A14" s="24" t="s">
        <v>968</v>
      </c>
      <c r="B14" s="24">
        <v>617445211.66226602</v>
      </c>
      <c r="C14" s="24"/>
      <c r="D14" s="24"/>
      <c r="E14" s="24"/>
      <c r="F14" s="24">
        <f>SUM(F12:F13)</f>
        <v>987912.33865962562</v>
      </c>
    </row>
    <row r="15" spans="1:8">
      <c r="A15" s="26" t="s">
        <v>6</v>
      </c>
      <c r="B15" s="26">
        <v>1004171.3790566</v>
      </c>
      <c r="C15" s="26"/>
      <c r="D15" s="27"/>
      <c r="E15" s="27"/>
      <c r="F15" s="27"/>
    </row>
    <row r="16" spans="1:8">
      <c r="A16" s="26" t="s">
        <v>969</v>
      </c>
      <c r="B16" s="26">
        <v>5771848867.92453</v>
      </c>
      <c r="C16" s="26"/>
      <c r="D16" s="27"/>
      <c r="E16" s="27"/>
      <c r="F16" s="27"/>
    </row>
    <row r="17" spans="1:22">
      <c r="A17" s="28" t="s">
        <v>2</v>
      </c>
      <c r="B17" s="28">
        <v>9714764406.5829792</v>
      </c>
      <c r="C17" s="28"/>
      <c r="D17" s="28"/>
      <c r="E17" s="28"/>
      <c r="F17" s="28"/>
      <c r="H17" s="29"/>
    </row>
    <row r="19" spans="1:22">
      <c r="A19" s="30" t="s">
        <v>970</v>
      </c>
      <c r="B19" s="31" t="s">
        <v>971</v>
      </c>
      <c r="C19" s="32">
        <v>7</v>
      </c>
    </row>
    <row r="20" spans="1:22">
      <c r="A20" s="33"/>
      <c r="B20" s="33" t="s">
        <v>972</v>
      </c>
      <c r="C20" s="33" t="s">
        <v>973</v>
      </c>
      <c r="E20" s="29">
        <f>B7*F1/2</f>
        <v>40723922.706937253</v>
      </c>
    </row>
    <row r="21" spans="1:22">
      <c r="A21" s="33" t="s">
        <v>974</v>
      </c>
      <c r="B21" s="34">
        <v>1.6000000000000001E-3</v>
      </c>
      <c r="C21" s="34">
        <v>2.9999999999999997E-4</v>
      </c>
    </row>
    <row r="22" spans="1:22">
      <c r="A22" s="35" t="s">
        <v>975</v>
      </c>
      <c r="B22" s="34">
        <v>1.4999999999999999E-4</v>
      </c>
      <c r="C22" s="34">
        <v>0</v>
      </c>
    </row>
    <row r="23" spans="1:22">
      <c r="A23" s="35" t="s">
        <v>976</v>
      </c>
      <c r="B23" s="34">
        <v>1.6000000000000001E-4</v>
      </c>
      <c r="C23" s="34">
        <v>1.4999999999999999E-4</v>
      </c>
    </row>
    <row r="26" spans="1:22" ht="16.5">
      <c r="A26" s="396" t="s">
        <v>977</v>
      </c>
      <c r="B26" s="396" t="s">
        <v>978</v>
      </c>
      <c r="C26" s="37"/>
      <c r="D26" s="386" t="s">
        <v>972</v>
      </c>
      <c r="E26" s="387"/>
      <c r="F26" s="388"/>
      <c r="G26" s="387" t="s">
        <v>979</v>
      </c>
      <c r="H26" s="387"/>
      <c r="I26" s="388"/>
      <c r="J26" s="392" t="s">
        <v>2</v>
      </c>
      <c r="K26" s="392" t="s">
        <v>980</v>
      </c>
      <c r="L26" s="392" t="s">
        <v>964</v>
      </c>
      <c r="M26" s="392" t="s">
        <v>2</v>
      </c>
      <c r="N26" s="389" t="s">
        <v>981</v>
      </c>
      <c r="O26" s="390"/>
      <c r="P26" s="390"/>
      <c r="Q26" s="390"/>
      <c r="R26" s="390"/>
      <c r="S26" s="390"/>
      <c r="T26" s="391"/>
      <c r="U26" s="384" t="s">
        <v>982</v>
      </c>
      <c r="V26" s="384" t="s">
        <v>983</v>
      </c>
    </row>
    <row r="27" spans="1:22" ht="15">
      <c r="A27" s="396"/>
      <c r="B27" s="396"/>
      <c r="C27" s="36" t="s">
        <v>984</v>
      </c>
      <c r="D27" s="36" t="s">
        <v>985</v>
      </c>
      <c r="E27" s="36" t="s">
        <v>986</v>
      </c>
      <c r="F27" s="36" t="s">
        <v>980</v>
      </c>
      <c r="G27" s="38" t="s">
        <v>962</v>
      </c>
      <c r="H27" s="38" t="s">
        <v>987</v>
      </c>
      <c r="I27" s="36" t="s">
        <v>964</v>
      </c>
      <c r="J27" s="393"/>
      <c r="K27" s="393"/>
      <c r="L27" s="393"/>
      <c r="M27" s="393"/>
      <c r="N27" s="36" t="s">
        <v>988</v>
      </c>
      <c r="O27" s="36" t="s">
        <v>989</v>
      </c>
      <c r="P27" s="36" t="s">
        <v>990</v>
      </c>
      <c r="Q27" s="36" t="s">
        <v>991</v>
      </c>
      <c r="R27" s="36" t="s">
        <v>992</v>
      </c>
      <c r="S27" s="36" t="s">
        <v>993</v>
      </c>
      <c r="T27" s="36" t="s">
        <v>994</v>
      </c>
      <c r="U27" s="385"/>
      <c r="V27" s="385"/>
    </row>
    <row r="28" spans="1:22" ht="16.5">
      <c r="A28" s="39" t="s">
        <v>995</v>
      </c>
      <c r="B28" s="39" t="s">
        <v>996</v>
      </c>
      <c r="C28" s="40">
        <v>0</v>
      </c>
      <c r="D28" s="41">
        <v>30100</v>
      </c>
      <c r="E28" s="42">
        <v>2E-3</v>
      </c>
      <c r="F28" s="43">
        <f>D28*E28</f>
        <v>60.2</v>
      </c>
      <c r="G28" s="44">
        <v>0</v>
      </c>
      <c r="H28" s="45">
        <v>1.8E-3</v>
      </c>
      <c r="I28" s="54">
        <f>G28*H28</f>
        <v>0</v>
      </c>
      <c r="J28" s="55">
        <f t="shared" ref="J28:J33" si="1">F28+I28</f>
        <v>60.2</v>
      </c>
      <c r="K28" s="55">
        <f>D28*$B$21</f>
        <v>48.160000000000004</v>
      </c>
      <c r="L28" s="55">
        <f>G28*$C$21</f>
        <v>0</v>
      </c>
      <c r="M28" s="56">
        <f>K28+L28</f>
        <v>48.160000000000004</v>
      </c>
      <c r="N28" s="57"/>
      <c r="O28" s="58"/>
      <c r="P28" s="57"/>
      <c r="Q28" s="57"/>
      <c r="R28" s="63"/>
      <c r="S28" s="64">
        <f>O28/D28</f>
        <v>0</v>
      </c>
      <c r="T28" s="65">
        <f>O28*P28+O28*Q28*R28</f>
        <v>0</v>
      </c>
      <c r="U28" s="66">
        <f>IF(S28*M28-T28&gt;0,(1-S28)*M28+(S28*M28-T28),(1-S28)*M28)</f>
        <v>48.160000000000004</v>
      </c>
      <c r="V28" s="66">
        <f>D28*$B$21*$C$19/12</f>
        <v>28.093333333333334</v>
      </c>
    </row>
    <row r="29" spans="1:22" ht="16.5">
      <c r="A29" s="39" t="s">
        <v>997</v>
      </c>
      <c r="B29" s="39" t="s">
        <v>996</v>
      </c>
      <c r="C29" s="40">
        <v>0</v>
      </c>
      <c r="D29" s="41">
        <v>46700</v>
      </c>
      <c r="E29" s="42">
        <v>1.4999999999999999E-2</v>
      </c>
      <c r="F29" s="43">
        <f t="shared" ref="F29:F59" si="2">D29*E29</f>
        <v>700.5</v>
      </c>
      <c r="G29" s="44">
        <v>79633</v>
      </c>
      <c r="H29" s="45">
        <v>1.8E-3</v>
      </c>
      <c r="I29" s="54">
        <f t="shared" ref="I29:I37" si="3">G29*H29</f>
        <v>143.33939999999998</v>
      </c>
      <c r="J29" s="55">
        <f t="shared" si="1"/>
        <v>843.83939999999996</v>
      </c>
      <c r="K29" s="55">
        <f t="shared" ref="K29:K37" si="4">D29*$B$21</f>
        <v>74.72</v>
      </c>
      <c r="L29" s="55">
        <f t="shared" ref="L29:L37" si="5">G29*$C$21</f>
        <v>23.889899999999997</v>
      </c>
      <c r="M29" s="56">
        <f t="shared" ref="M29:M59" si="6">K29+L29</f>
        <v>98.609899999999996</v>
      </c>
      <c r="N29" s="57"/>
      <c r="O29" s="58"/>
      <c r="P29" s="57"/>
      <c r="Q29" s="57"/>
      <c r="R29" s="63"/>
      <c r="S29" s="64">
        <f t="shared" ref="S29:S33" si="7">O29/D29</f>
        <v>0</v>
      </c>
      <c r="T29" s="65">
        <f t="shared" ref="T29:T59" si="8">O29*P29+O29*Q29*R29</f>
        <v>0</v>
      </c>
      <c r="U29" s="66">
        <f>IF(S29*M29-T29&gt;0,(1-S29)*M29+(S29*M29-T29),(1-S29)*M29)</f>
        <v>98.609899999999996</v>
      </c>
      <c r="V29" s="66">
        <f t="shared" ref="V29:V37" si="9">D29*$B$21*$C$19/12</f>
        <v>43.586666666666666</v>
      </c>
    </row>
    <row r="30" spans="1:22" ht="16.5">
      <c r="A30" s="39" t="s">
        <v>998</v>
      </c>
      <c r="B30" s="39" t="s">
        <v>996</v>
      </c>
      <c r="C30" s="40">
        <v>0</v>
      </c>
      <c r="D30" s="41">
        <v>400</v>
      </c>
      <c r="E30" s="42">
        <v>5.0000000000000001E-3</v>
      </c>
      <c r="F30" s="43">
        <f t="shared" si="2"/>
        <v>2</v>
      </c>
      <c r="G30" s="44">
        <v>0</v>
      </c>
      <c r="H30" s="45">
        <v>1.8E-3</v>
      </c>
      <c r="I30" s="54">
        <f t="shared" si="3"/>
        <v>0</v>
      </c>
      <c r="J30" s="55">
        <f t="shared" si="1"/>
        <v>2</v>
      </c>
      <c r="K30" s="55">
        <f t="shared" si="4"/>
        <v>0.64</v>
      </c>
      <c r="L30" s="55">
        <f t="shared" si="5"/>
        <v>0</v>
      </c>
      <c r="M30" s="56">
        <f t="shared" si="6"/>
        <v>0.64</v>
      </c>
      <c r="N30" s="57"/>
      <c r="O30" s="58"/>
      <c r="P30" s="57"/>
      <c r="Q30" s="57"/>
      <c r="R30" s="63"/>
      <c r="S30" s="64">
        <f t="shared" si="7"/>
        <v>0</v>
      </c>
      <c r="T30" s="65">
        <f t="shared" si="8"/>
        <v>0</v>
      </c>
      <c r="U30" s="66">
        <f>IF(S30*M30-T30&gt;0,(1-S30)*M30+(S30*M30-T30),(1-S30)*M30)</f>
        <v>0.64</v>
      </c>
      <c r="V30" s="66">
        <f t="shared" si="9"/>
        <v>0.37333333333333335</v>
      </c>
    </row>
    <row r="31" spans="1:22" ht="16.5">
      <c r="A31" s="39" t="s">
        <v>999</v>
      </c>
      <c r="B31" s="39" t="s">
        <v>996</v>
      </c>
      <c r="C31" s="40">
        <v>0</v>
      </c>
      <c r="D31" s="41">
        <v>23900</v>
      </c>
      <c r="E31" s="42">
        <v>5.0000000000000001E-3</v>
      </c>
      <c r="F31" s="43">
        <f t="shared" si="2"/>
        <v>119.5</v>
      </c>
      <c r="G31" s="44">
        <v>94838</v>
      </c>
      <c r="H31" s="45">
        <v>1.8E-3</v>
      </c>
      <c r="I31" s="54">
        <f t="shared" si="3"/>
        <v>170.70839999999998</v>
      </c>
      <c r="J31" s="55">
        <f t="shared" si="1"/>
        <v>290.20839999999998</v>
      </c>
      <c r="K31" s="55">
        <f t="shared" si="4"/>
        <v>38.24</v>
      </c>
      <c r="L31" s="55">
        <f t="shared" si="5"/>
        <v>28.451399999999996</v>
      </c>
      <c r="M31" s="56">
        <f t="shared" si="6"/>
        <v>66.691400000000002</v>
      </c>
      <c r="N31" s="57"/>
      <c r="O31" s="58"/>
      <c r="P31" s="57"/>
      <c r="Q31" s="57"/>
      <c r="R31" s="63"/>
      <c r="S31" s="64">
        <f t="shared" si="7"/>
        <v>0</v>
      </c>
      <c r="T31" s="65">
        <f t="shared" si="8"/>
        <v>0</v>
      </c>
      <c r="U31" s="66">
        <f t="shared" ref="U31:U59" si="10">IF(S31*M31-T31&gt;0,(1-S31)*M31+(S31*M31-T31),(1-S31)*M31)</f>
        <v>66.691400000000002</v>
      </c>
      <c r="V31" s="66">
        <f t="shared" si="9"/>
        <v>22.306666666666668</v>
      </c>
    </row>
    <row r="32" spans="1:22" ht="16.5">
      <c r="A32" s="39" t="s">
        <v>1000</v>
      </c>
      <c r="B32" s="39" t="s">
        <v>996</v>
      </c>
      <c r="C32" s="40">
        <v>9</v>
      </c>
      <c r="D32" s="41">
        <v>1400</v>
      </c>
      <c r="E32" s="42">
        <v>5.0000000000000001E-3</v>
      </c>
      <c r="F32" s="43">
        <f t="shared" si="2"/>
        <v>7</v>
      </c>
      <c r="G32" s="46">
        <v>434</v>
      </c>
      <c r="H32" s="45">
        <v>1.8E-3</v>
      </c>
      <c r="I32" s="54">
        <f t="shared" si="3"/>
        <v>0.78120000000000001</v>
      </c>
      <c r="J32" s="55">
        <f t="shared" si="1"/>
        <v>7.7812000000000001</v>
      </c>
      <c r="K32" s="55">
        <f t="shared" si="4"/>
        <v>2.2400000000000002</v>
      </c>
      <c r="L32" s="55">
        <f t="shared" si="5"/>
        <v>0.13019999999999998</v>
      </c>
      <c r="M32" s="56">
        <f t="shared" si="6"/>
        <v>2.3702000000000001</v>
      </c>
      <c r="N32" s="57"/>
      <c r="O32" s="58"/>
      <c r="P32" s="57"/>
      <c r="Q32" s="61"/>
      <c r="R32" s="63"/>
      <c r="S32" s="64">
        <f t="shared" si="7"/>
        <v>0</v>
      </c>
      <c r="T32" s="65">
        <f t="shared" si="8"/>
        <v>0</v>
      </c>
      <c r="U32" s="66">
        <f t="shared" si="10"/>
        <v>2.3702000000000001</v>
      </c>
      <c r="V32" s="66">
        <f t="shared" si="9"/>
        <v>1.3066666666666669</v>
      </c>
    </row>
    <row r="33" spans="1:22" ht="16.5">
      <c r="A33" s="39" t="s">
        <v>1001</v>
      </c>
      <c r="B33" s="39" t="s">
        <v>996</v>
      </c>
      <c r="C33" s="40">
        <v>0</v>
      </c>
      <c r="D33" s="41">
        <v>150000</v>
      </c>
      <c r="E33" s="42">
        <v>1.4999999999999999E-2</v>
      </c>
      <c r="F33" s="43">
        <f t="shared" si="2"/>
        <v>2250</v>
      </c>
      <c r="G33" s="47">
        <v>416516</v>
      </c>
      <c r="H33" s="45">
        <v>1.8E-3</v>
      </c>
      <c r="I33" s="54">
        <f t="shared" si="3"/>
        <v>749.72879999999998</v>
      </c>
      <c r="J33" s="55">
        <f t="shared" si="1"/>
        <v>2999.7287999999999</v>
      </c>
      <c r="K33" s="55">
        <f t="shared" si="4"/>
        <v>240</v>
      </c>
      <c r="L33" s="55">
        <f t="shared" si="5"/>
        <v>124.95479999999999</v>
      </c>
      <c r="M33" s="56">
        <f t="shared" si="6"/>
        <v>364.95479999999998</v>
      </c>
      <c r="N33" s="57"/>
      <c r="O33" s="58"/>
      <c r="P33" s="57"/>
      <c r="Q33" s="57"/>
      <c r="R33" s="63"/>
      <c r="S33" s="64">
        <f t="shared" si="7"/>
        <v>0</v>
      </c>
      <c r="T33" s="65">
        <f t="shared" si="8"/>
        <v>0</v>
      </c>
      <c r="U33" s="66">
        <f t="shared" si="10"/>
        <v>364.95479999999998</v>
      </c>
      <c r="V33" s="66">
        <f t="shared" si="9"/>
        <v>140</v>
      </c>
    </row>
    <row r="34" spans="1:22" ht="16.5">
      <c r="A34" s="39" t="s">
        <v>1002</v>
      </c>
      <c r="B34" s="39" t="s">
        <v>996</v>
      </c>
      <c r="C34" s="40">
        <v>4</v>
      </c>
      <c r="D34" s="41">
        <v>6900</v>
      </c>
      <c r="E34" s="42"/>
      <c r="F34" s="43"/>
      <c r="G34" s="48">
        <v>125</v>
      </c>
      <c r="H34" s="45">
        <v>8.0000000000000004E-4</v>
      </c>
      <c r="I34" s="54">
        <f t="shared" si="3"/>
        <v>0.1</v>
      </c>
      <c r="J34" s="55"/>
      <c r="K34" s="55"/>
      <c r="L34" s="55"/>
      <c r="M34" s="56"/>
      <c r="N34" s="57"/>
      <c r="O34" s="58"/>
      <c r="P34" s="57"/>
      <c r="Q34" s="57"/>
      <c r="R34" s="63"/>
      <c r="S34" s="64"/>
      <c r="T34" s="65"/>
      <c r="U34" s="66"/>
      <c r="V34" s="66">
        <f t="shared" si="9"/>
        <v>6.44</v>
      </c>
    </row>
    <row r="35" spans="1:22" ht="16.5">
      <c r="A35" s="39" t="s">
        <v>1003</v>
      </c>
      <c r="B35" s="39" t="s">
        <v>996</v>
      </c>
      <c r="C35" s="40">
        <v>5</v>
      </c>
      <c r="D35" s="41">
        <v>1800</v>
      </c>
      <c r="E35" s="42"/>
      <c r="F35" s="43"/>
      <c r="G35" s="48">
        <v>33</v>
      </c>
      <c r="H35" s="45">
        <v>8.0000000000000004E-4</v>
      </c>
      <c r="I35" s="54">
        <f t="shared" si="3"/>
        <v>2.64E-2</v>
      </c>
      <c r="J35" s="55"/>
      <c r="K35" s="55"/>
      <c r="L35" s="55"/>
      <c r="M35" s="56"/>
      <c r="N35" s="57"/>
      <c r="O35" s="58"/>
      <c r="P35" s="57"/>
      <c r="Q35" s="57"/>
      <c r="R35" s="63"/>
      <c r="S35" s="64"/>
      <c r="T35" s="65"/>
      <c r="U35" s="66"/>
      <c r="V35" s="66">
        <f t="shared" si="9"/>
        <v>1.6800000000000004</v>
      </c>
    </row>
    <row r="36" spans="1:22" ht="16.5">
      <c r="A36" s="39" t="s">
        <v>1004</v>
      </c>
      <c r="B36" s="39" t="s">
        <v>996</v>
      </c>
      <c r="C36" s="40">
        <v>0</v>
      </c>
      <c r="D36" s="41">
        <v>500</v>
      </c>
      <c r="E36" s="42"/>
      <c r="F36" s="43"/>
      <c r="G36" s="44"/>
      <c r="H36" s="45">
        <v>1.8E-3</v>
      </c>
      <c r="I36" s="54">
        <f t="shared" si="3"/>
        <v>0</v>
      </c>
      <c r="J36" s="55">
        <f>F36+I36</f>
        <v>0</v>
      </c>
      <c r="K36" s="55">
        <f t="shared" si="4"/>
        <v>0.8</v>
      </c>
      <c r="L36" s="55">
        <f t="shared" si="5"/>
        <v>0</v>
      </c>
      <c r="M36" s="56">
        <f t="shared" si="6"/>
        <v>0.8</v>
      </c>
      <c r="N36" s="57"/>
      <c r="O36" s="58"/>
      <c r="P36" s="57"/>
      <c r="Q36" s="57"/>
      <c r="R36" s="63"/>
      <c r="S36" s="64">
        <f>O36/D36</f>
        <v>0</v>
      </c>
      <c r="T36" s="65">
        <f t="shared" si="8"/>
        <v>0</v>
      </c>
      <c r="U36" s="66">
        <f t="shared" si="10"/>
        <v>0.8</v>
      </c>
      <c r="V36" s="66">
        <f t="shared" si="9"/>
        <v>0.46666666666666673</v>
      </c>
    </row>
    <row r="37" spans="1:22" ht="16.5">
      <c r="A37" s="39" t="s">
        <v>1005</v>
      </c>
      <c r="B37" s="39" t="s">
        <v>996</v>
      </c>
      <c r="C37" s="40">
        <v>0</v>
      </c>
      <c r="D37" s="41">
        <v>100</v>
      </c>
      <c r="E37" s="42"/>
      <c r="F37" s="43"/>
      <c r="G37" s="44"/>
      <c r="H37" s="45">
        <v>1.8E-3</v>
      </c>
      <c r="I37" s="54">
        <f t="shared" si="3"/>
        <v>0</v>
      </c>
      <c r="J37" s="55">
        <f>F37+I37</f>
        <v>0</v>
      </c>
      <c r="K37" s="55">
        <f t="shared" si="4"/>
        <v>0.16</v>
      </c>
      <c r="L37" s="55">
        <f t="shared" si="5"/>
        <v>0</v>
      </c>
      <c r="M37" s="56">
        <f t="shared" si="6"/>
        <v>0.16</v>
      </c>
      <c r="N37" s="57"/>
      <c r="O37" s="58"/>
      <c r="P37" s="57"/>
      <c r="Q37" s="57"/>
      <c r="R37" s="63"/>
      <c r="S37" s="64">
        <f>O37/D37</f>
        <v>0</v>
      </c>
      <c r="T37" s="65">
        <f t="shared" si="8"/>
        <v>0</v>
      </c>
      <c r="U37" s="66">
        <f t="shared" si="10"/>
        <v>0.16</v>
      </c>
      <c r="V37" s="66">
        <f t="shared" si="9"/>
        <v>9.3333333333333338E-2</v>
      </c>
    </row>
    <row r="38" spans="1:22" ht="16.5">
      <c r="A38" s="394" t="s">
        <v>1006</v>
      </c>
      <c r="B38" s="395"/>
      <c r="C38" s="49"/>
      <c r="D38" s="49">
        <f>SUM(D28:D37)</f>
        <v>261800</v>
      </c>
      <c r="E38" s="49">
        <f t="shared" ref="E38:V38" si="11">SUM(E28:E37)</f>
        <v>4.7E-2</v>
      </c>
      <c r="F38" s="49">
        <f t="shared" si="11"/>
        <v>3139.2</v>
      </c>
      <c r="G38" s="49">
        <f t="shared" si="11"/>
        <v>591579</v>
      </c>
      <c r="H38" s="49">
        <f t="shared" si="11"/>
        <v>1.6E-2</v>
      </c>
      <c r="I38" s="49">
        <f t="shared" si="11"/>
        <v>1064.6841999999999</v>
      </c>
      <c r="J38" s="49">
        <f t="shared" si="11"/>
        <v>4203.7577999999994</v>
      </c>
      <c r="K38" s="49">
        <f t="shared" si="11"/>
        <v>404.96000000000004</v>
      </c>
      <c r="L38" s="49">
        <f t="shared" si="11"/>
        <v>177.42629999999997</v>
      </c>
      <c r="M38" s="49">
        <f t="shared" si="11"/>
        <v>582.38629999999989</v>
      </c>
      <c r="N38" s="49">
        <f t="shared" si="11"/>
        <v>0</v>
      </c>
      <c r="O38" s="58">
        <f t="shared" si="11"/>
        <v>0</v>
      </c>
      <c r="P38" s="49">
        <f t="shared" si="11"/>
        <v>0</v>
      </c>
      <c r="Q38" s="49">
        <f t="shared" si="11"/>
        <v>0</v>
      </c>
      <c r="R38" s="67">
        <f t="shared" si="11"/>
        <v>0</v>
      </c>
      <c r="S38" s="49">
        <f t="shared" si="11"/>
        <v>0</v>
      </c>
      <c r="T38" s="49">
        <f t="shared" si="11"/>
        <v>0</v>
      </c>
      <c r="U38" s="49">
        <f t="shared" si="11"/>
        <v>582.38629999999989</v>
      </c>
      <c r="V38" s="49">
        <f t="shared" si="11"/>
        <v>244.34666666666669</v>
      </c>
    </row>
    <row r="39" spans="1:22" ht="16.5">
      <c r="A39" s="39" t="s">
        <v>1007</v>
      </c>
      <c r="B39" s="39" t="s">
        <v>1008</v>
      </c>
      <c r="C39" s="40">
        <v>0</v>
      </c>
      <c r="D39" s="41">
        <v>55900</v>
      </c>
      <c r="E39" s="42">
        <v>5.0000000000000001E-3</v>
      </c>
      <c r="F39" s="43">
        <f t="shared" si="2"/>
        <v>279.5</v>
      </c>
      <c r="G39" s="44">
        <v>0</v>
      </c>
      <c r="H39" s="45">
        <v>2E-3</v>
      </c>
      <c r="I39" s="54">
        <f>G39*H39</f>
        <v>0</v>
      </c>
      <c r="J39" s="55">
        <f t="shared" ref="J39:J44" si="12">F39+I39</f>
        <v>279.5</v>
      </c>
      <c r="K39" s="55">
        <f>D39*$B$22</f>
        <v>8.3849999999999998</v>
      </c>
      <c r="L39" s="55"/>
      <c r="M39" s="56">
        <f>K39+L39</f>
        <v>8.3849999999999998</v>
      </c>
      <c r="N39" s="58"/>
      <c r="O39" s="58"/>
      <c r="P39" s="59"/>
      <c r="Q39" s="57"/>
      <c r="R39" s="63"/>
      <c r="S39" s="64">
        <f t="shared" ref="S39:S44" si="13">O39/D39</f>
        <v>0</v>
      </c>
      <c r="T39" s="65">
        <f>O39*P39+O39*Q39*R39</f>
        <v>0</v>
      </c>
      <c r="U39" s="66">
        <f>IF(S39*M39-T39&gt;0,(1-S39)*M39+(S39*M39-T39),(1-S39)*M39)</f>
        <v>8.3849999999999998</v>
      </c>
      <c r="V39" s="66">
        <f>D39*$B$22*$C$19/12</f>
        <v>4.8912500000000003</v>
      </c>
    </row>
    <row r="40" spans="1:22" ht="16.5">
      <c r="A40" s="39" t="s">
        <v>1009</v>
      </c>
      <c r="B40" s="39" t="s">
        <v>1008</v>
      </c>
      <c r="C40" s="40">
        <v>3</v>
      </c>
      <c r="D40" s="41">
        <v>46100</v>
      </c>
      <c r="E40" s="42">
        <v>5.0000000000000001E-3</v>
      </c>
      <c r="F40" s="43">
        <f t="shared" si="2"/>
        <v>230.5</v>
      </c>
      <c r="G40" s="44">
        <v>0</v>
      </c>
      <c r="H40" s="45">
        <v>1E-3</v>
      </c>
      <c r="I40" s="54">
        <f t="shared" ref="I40:I59" si="14">G40*H40</f>
        <v>0</v>
      </c>
      <c r="J40" s="55">
        <f t="shared" si="12"/>
        <v>230.5</v>
      </c>
      <c r="K40" s="55">
        <f t="shared" ref="K40:K44" si="15">D40*$B$22</f>
        <v>6.9149999999999991</v>
      </c>
      <c r="L40" s="55"/>
      <c r="M40" s="56">
        <f t="shared" si="6"/>
        <v>6.9149999999999991</v>
      </c>
      <c r="N40" s="57"/>
      <c r="O40" s="58"/>
      <c r="P40" s="57"/>
      <c r="Q40" s="57"/>
      <c r="R40" s="63"/>
      <c r="S40" s="64">
        <f t="shared" si="13"/>
        <v>0</v>
      </c>
      <c r="T40" s="65">
        <f t="shared" si="8"/>
        <v>0</v>
      </c>
      <c r="U40" s="66">
        <f t="shared" si="10"/>
        <v>6.9149999999999991</v>
      </c>
      <c r="V40" s="66">
        <f t="shared" ref="V40:V49" si="16">D40*$B$22*$C$19/12</f>
        <v>4.0337499999999995</v>
      </c>
    </row>
    <row r="41" spans="1:22" ht="16.5">
      <c r="A41" s="39" t="s">
        <v>1010</v>
      </c>
      <c r="B41" s="39" t="s">
        <v>1008</v>
      </c>
      <c r="C41" s="40">
        <v>9</v>
      </c>
      <c r="D41" s="41">
        <v>4400</v>
      </c>
      <c r="E41" s="42">
        <v>5.0000000000000001E-3</v>
      </c>
      <c r="F41" s="43">
        <f t="shared" si="2"/>
        <v>22</v>
      </c>
      <c r="G41" s="44">
        <v>0</v>
      </c>
      <c r="H41" s="45">
        <v>2E-3</v>
      </c>
      <c r="I41" s="54">
        <f t="shared" si="14"/>
        <v>0</v>
      </c>
      <c r="J41" s="60">
        <f t="shared" si="12"/>
        <v>22</v>
      </c>
      <c r="K41" s="55">
        <f t="shared" si="15"/>
        <v>0.65999999999999992</v>
      </c>
      <c r="L41" s="55"/>
      <c r="M41" s="56">
        <f t="shared" si="6"/>
        <v>0.65999999999999992</v>
      </c>
      <c r="N41" s="57"/>
      <c r="O41" s="58"/>
      <c r="P41" s="59"/>
      <c r="Q41" s="57"/>
      <c r="R41" s="63"/>
      <c r="S41" s="64">
        <f t="shared" si="13"/>
        <v>0</v>
      </c>
      <c r="T41" s="65">
        <f>O41*P41+I41*0.3</f>
        <v>0</v>
      </c>
      <c r="U41" s="66">
        <f t="shared" si="10"/>
        <v>0.65999999999999992</v>
      </c>
      <c r="V41" s="66">
        <f t="shared" si="16"/>
        <v>0.38499999999999995</v>
      </c>
    </row>
    <row r="42" spans="1:22" ht="16.5">
      <c r="A42" s="39" t="s">
        <v>1011</v>
      </c>
      <c r="B42" s="39" t="s">
        <v>1008</v>
      </c>
      <c r="C42" s="40">
        <v>10</v>
      </c>
      <c r="D42" s="41">
        <v>3000</v>
      </c>
      <c r="E42" s="42">
        <v>5.0000000000000001E-3</v>
      </c>
      <c r="F42" s="43">
        <f t="shared" si="2"/>
        <v>15</v>
      </c>
      <c r="G42" s="44">
        <v>0</v>
      </c>
      <c r="H42" s="45">
        <v>2E-3</v>
      </c>
      <c r="I42" s="54">
        <f t="shared" si="14"/>
        <v>0</v>
      </c>
      <c r="J42" s="55">
        <f t="shared" si="12"/>
        <v>15</v>
      </c>
      <c r="K42" s="55">
        <f t="shared" si="15"/>
        <v>0.44999999999999996</v>
      </c>
      <c r="L42" s="55"/>
      <c r="M42" s="56">
        <f t="shared" si="6"/>
        <v>0.44999999999999996</v>
      </c>
      <c r="N42" s="57"/>
      <c r="O42" s="58"/>
      <c r="P42" s="59"/>
      <c r="Q42" s="57"/>
      <c r="R42" s="63"/>
      <c r="S42" s="64">
        <f t="shared" si="13"/>
        <v>0</v>
      </c>
      <c r="T42" s="65">
        <f t="shared" si="8"/>
        <v>0</v>
      </c>
      <c r="U42" s="66">
        <f t="shared" si="10"/>
        <v>0.44999999999999996</v>
      </c>
      <c r="V42" s="66">
        <f t="shared" si="16"/>
        <v>0.26249999999999996</v>
      </c>
    </row>
    <row r="43" spans="1:22" ht="16.5">
      <c r="A43" s="39" t="s">
        <v>1012</v>
      </c>
      <c r="B43" s="39" t="s">
        <v>1008</v>
      </c>
      <c r="C43" s="40">
        <v>8</v>
      </c>
      <c r="D43" s="41">
        <f>25200/2</f>
        <v>12600</v>
      </c>
      <c r="E43" s="42">
        <v>3.0000000000000001E-3</v>
      </c>
      <c r="F43" s="43">
        <f t="shared" si="2"/>
        <v>37.800000000000004</v>
      </c>
      <c r="G43" s="44">
        <v>0</v>
      </c>
      <c r="H43" s="45">
        <v>2.0000000000000001E-4</v>
      </c>
      <c r="I43" s="54">
        <f t="shared" si="14"/>
        <v>0</v>
      </c>
      <c r="J43" s="55">
        <f t="shared" si="12"/>
        <v>37.800000000000004</v>
      </c>
      <c r="K43" s="55">
        <f t="shared" si="15"/>
        <v>1.89</v>
      </c>
      <c r="L43" s="55"/>
      <c r="M43" s="56">
        <f t="shared" si="6"/>
        <v>1.89</v>
      </c>
      <c r="N43" s="57"/>
      <c r="O43" s="58"/>
      <c r="P43" s="57"/>
      <c r="Q43" s="57"/>
      <c r="R43" s="63"/>
      <c r="S43" s="64">
        <f t="shared" si="13"/>
        <v>0</v>
      </c>
      <c r="T43" s="65">
        <f t="shared" si="8"/>
        <v>0</v>
      </c>
      <c r="U43" s="66">
        <f t="shared" si="10"/>
        <v>1.89</v>
      </c>
      <c r="V43" s="66">
        <f t="shared" si="16"/>
        <v>1.1024999999999998</v>
      </c>
    </row>
    <row r="44" spans="1:22" ht="16.5">
      <c r="A44" s="39" t="s">
        <v>1013</v>
      </c>
      <c r="B44" s="39" t="s">
        <v>1008</v>
      </c>
      <c r="C44" s="40">
        <v>0</v>
      </c>
      <c r="D44" s="41">
        <v>50000</v>
      </c>
      <c r="E44" s="42">
        <v>2E-3</v>
      </c>
      <c r="F44" s="43">
        <f t="shared" si="2"/>
        <v>100</v>
      </c>
      <c r="G44" s="44">
        <v>0</v>
      </c>
      <c r="H44" s="45">
        <v>2.0000000000000001E-4</v>
      </c>
      <c r="I44" s="54">
        <f t="shared" si="14"/>
        <v>0</v>
      </c>
      <c r="J44" s="55">
        <f t="shared" si="12"/>
        <v>100</v>
      </c>
      <c r="K44" s="55">
        <f t="shared" si="15"/>
        <v>7.4999999999999991</v>
      </c>
      <c r="L44" s="55"/>
      <c r="M44" s="56">
        <f t="shared" si="6"/>
        <v>7.4999999999999991</v>
      </c>
      <c r="N44" s="58"/>
      <c r="O44" s="58"/>
      <c r="P44" s="61"/>
      <c r="Q44" s="57"/>
      <c r="R44" s="68"/>
      <c r="S44" s="64">
        <f t="shared" si="13"/>
        <v>0</v>
      </c>
      <c r="T44" s="65">
        <f t="shared" si="8"/>
        <v>0</v>
      </c>
      <c r="U44" s="66">
        <f t="shared" si="10"/>
        <v>7.4999999999999991</v>
      </c>
      <c r="V44" s="66">
        <f t="shared" si="16"/>
        <v>4.3749999999999991</v>
      </c>
    </row>
    <row r="45" spans="1:22" ht="16.5">
      <c r="A45" s="50" t="s">
        <v>1014</v>
      </c>
      <c r="B45" s="50"/>
      <c r="C45" s="49"/>
      <c r="D45" s="49">
        <f t="shared" ref="D45:N45" si="17">SUM(D39:D44)</f>
        <v>172000</v>
      </c>
      <c r="E45" s="49">
        <f t="shared" si="17"/>
        <v>2.5000000000000001E-2</v>
      </c>
      <c r="F45" s="49">
        <f t="shared" si="17"/>
        <v>684.8</v>
      </c>
      <c r="G45" s="49">
        <f t="shared" si="17"/>
        <v>0</v>
      </c>
      <c r="H45" s="49">
        <f t="shared" si="17"/>
        <v>7.3999999999999995E-3</v>
      </c>
      <c r="I45" s="49">
        <f t="shared" si="17"/>
        <v>0</v>
      </c>
      <c r="J45" s="49">
        <f t="shared" si="17"/>
        <v>684.8</v>
      </c>
      <c r="K45" s="49">
        <f t="shared" si="17"/>
        <v>25.8</v>
      </c>
      <c r="L45" s="49">
        <f t="shared" si="17"/>
        <v>0</v>
      </c>
      <c r="M45" s="62">
        <f t="shared" si="17"/>
        <v>25.8</v>
      </c>
      <c r="N45" s="49">
        <f t="shared" si="17"/>
        <v>0</v>
      </c>
      <c r="O45" s="58">
        <f t="shared" ref="O45" si="18">N45*(12-C45)/12</f>
        <v>0</v>
      </c>
      <c r="P45" s="49">
        <f t="shared" ref="P45:V45" si="19">SUM(P39:P44)</f>
        <v>0</v>
      </c>
      <c r="Q45" s="49">
        <f t="shared" si="19"/>
        <v>0</v>
      </c>
      <c r="R45" s="67">
        <f t="shared" si="19"/>
        <v>0</v>
      </c>
      <c r="S45" s="49">
        <f t="shared" si="19"/>
        <v>0</v>
      </c>
      <c r="T45" s="49">
        <f t="shared" si="19"/>
        <v>0</v>
      </c>
      <c r="U45" s="62">
        <f t="shared" si="19"/>
        <v>25.8</v>
      </c>
      <c r="V45" s="62">
        <f t="shared" si="19"/>
        <v>15.049999999999997</v>
      </c>
    </row>
    <row r="46" spans="1:22" ht="16.5">
      <c r="A46" s="39" t="s">
        <v>1012</v>
      </c>
      <c r="B46" s="39" t="s">
        <v>15</v>
      </c>
      <c r="C46" s="40">
        <v>8</v>
      </c>
      <c r="D46" s="41">
        <f>25200/2</f>
        <v>12600</v>
      </c>
      <c r="E46" s="42">
        <v>3.0000000000000001E-3</v>
      </c>
      <c r="F46" s="43">
        <f t="shared" ref="F46:F49" si="20">D46*E46</f>
        <v>37.800000000000004</v>
      </c>
      <c r="G46" s="44">
        <v>0</v>
      </c>
      <c r="H46" s="45">
        <v>2.0000000000000001E-4</v>
      </c>
      <c r="I46" s="54">
        <f t="shared" ref="I46:I49" si="21">G46*H46</f>
        <v>0</v>
      </c>
      <c r="J46" s="55">
        <f>F46+I46</f>
        <v>37.800000000000004</v>
      </c>
      <c r="K46" s="55">
        <f>D46*$B$22</f>
        <v>1.89</v>
      </c>
      <c r="L46" s="55"/>
      <c r="M46" s="56">
        <f t="shared" ref="M46:M49" si="22">K46+L46</f>
        <v>1.89</v>
      </c>
      <c r="N46" s="57"/>
      <c r="O46" s="58"/>
      <c r="P46" s="57"/>
      <c r="Q46" s="57"/>
      <c r="R46" s="63"/>
      <c r="S46" s="64">
        <f>O46/D46</f>
        <v>0</v>
      </c>
      <c r="T46" s="65">
        <f t="shared" ref="T46:T49" si="23">O46*P46+O46*Q46*R46</f>
        <v>0</v>
      </c>
      <c r="U46" s="66">
        <f t="shared" ref="U46:U49" si="24">IF(S46*M46-T46&gt;0,(1-S46)*M46+(S46*M46-T46),(1-S46)*M46)</f>
        <v>1.89</v>
      </c>
      <c r="V46" s="66">
        <f>D46*$B$22*$C$19/12</f>
        <v>1.1024999999999998</v>
      </c>
    </row>
    <row r="47" spans="1:22" ht="16.5">
      <c r="A47" s="39" t="s">
        <v>1015</v>
      </c>
      <c r="B47" s="39" t="s">
        <v>15</v>
      </c>
      <c r="C47" s="40">
        <v>0</v>
      </c>
      <c r="D47" s="41">
        <v>42500</v>
      </c>
      <c r="E47" s="42">
        <v>2E-3</v>
      </c>
      <c r="F47" s="43">
        <f t="shared" si="20"/>
        <v>85</v>
      </c>
      <c r="G47" s="44">
        <v>0</v>
      </c>
      <c r="H47" s="51">
        <v>2.0000000000000002E-5</v>
      </c>
      <c r="I47" s="54">
        <f t="shared" si="21"/>
        <v>0</v>
      </c>
      <c r="J47" s="55">
        <f>F47+I47</f>
        <v>85</v>
      </c>
      <c r="K47" s="55">
        <f t="shared" ref="K47:K49" si="25">D47*$B$22</f>
        <v>6.3749999999999991</v>
      </c>
      <c r="L47" s="55"/>
      <c r="M47" s="56">
        <f t="shared" si="22"/>
        <v>6.3749999999999991</v>
      </c>
      <c r="N47" s="57"/>
      <c r="O47" s="58"/>
      <c r="P47" s="57"/>
      <c r="Q47" s="57"/>
      <c r="R47" s="63"/>
      <c r="S47" s="64">
        <f>O47/D47</f>
        <v>0</v>
      </c>
      <c r="T47" s="65">
        <f t="shared" si="23"/>
        <v>0</v>
      </c>
      <c r="U47" s="66">
        <f t="shared" si="24"/>
        <v>6.3749999999999991</v>
      </c>
      <c r="V47" s="66">
        <f t="shared" si="16"/>
        <v>3.7187499999999996</v>
      </c>
    </row>
    <row r="48" spans="1:22" ht="16.5">
      <c r="A48" s="39" t="s">
        <v>1016</v>
      </c>
      <c r="B48" s="39" t="s">
        <v>15</v>
      </c>
      <c r="C48" s="40">
        <v>3</v>
      </c>
      <c r="D48" s="41">
        <v>16200</v>
      </c>
      <c r="E48" s="42">
        <v>1E-3</v>
      </c>
      <c r="F48" s="43">
        <f t="shared" si="20"/>
        <v>16.2</v>
      </c>
      <c r="G48" s="44">
        <v>0</v>
      </c>
      <c r="H48" s="51">
        <v>2.0000000000000002E-5</v>
      </c>
      <c r="I48" s="54">
        <f t="shared" si="21"/>
        <v>0</v>
      </c>
      <c r="J48" s="55">
        <f>F48+I48</f>
        <v>16.2</v>
      </c>
      <c r="K48" s="55">
        <f t="shared" si="25"/>
        <v>2.4299999999999997</v>
      </c>
      <c r="L48" s="55"/>
      <c r="M48" s="56">
        <f t="shared" si="22"/>
        <v>2.4299999999999997</v>
      </c>
      <c r="N48" s="57"/>
      <c r="O48" s="58"/>
      <c r="P48" s="57"/>
      <c r="Q48" s="57"/>
      <c r="R48" s="63"/>
      <c r="S48" s="64">
        <f>O48/D48</f>
        <v>0</v>
      </c>
      <c r="T48" s="65">
        <f t="shared" si="23"/>
        <v>0</v>
      </c>
      <c r="U48" s="66">
        <f t="shared" si="24"/>
        <v>2.4299999999999997</v>
      </c>
      <c r="V48" s="66">
        <f t="shared" si="16"/>
        <v>1.4174999999999998</v>
      </c>
    </row>
    <row r="49" spans="1:22" ht="16.5">
      <c r="A49" s="39" t="s">
        <v>1017</v>
      </c>
      <c r="B49" s="39" t="s">
        <v>15</v>
      </c>
      <c r="C49" s="40">
        <v>6</v>
      </c>
      <c r="D49" s="41">
        <v>400</v>
      </c>
      <c r="E49" s="42">
        <v>1E-3</v>
      </c>
      <c r="F49" s="43">
        <f t="shared" si="20"/>
        <v>0.4</v>
      </c>
      <c r="G49" s="44">
        <v>0</v>
      </c>
      <c r="H49" s="45">
        <v>2.0000000000000001E-4</v>
      </c>
      <c r="I49" s="54">
        <f t="shared" si="21"/>
        <v>0</v>
      </c>
      <c r="J49" s="55">
        <f>F49+I49</f>
        <v>0.4</v>
      </c>
      <c r="K49" s="55">
        <f t="shared" si="25"/>
        <v>0.06</v>
      </c>
      <c r="L49" s="55"/>
      <c r="M49" s="56">
        <f t="shared" si="22"/>
        <v>0.06</v>
      </c>
      <c r="N49" s="57"/>
      <c r="O49" s="58"/>
      <c r="P49" s="57"/>
      <c r="Q49" s="57"/>
      <c r="R49" s="63"/>
      <c r="S49" s="64">
        <f>O49/D49</f>
        <v>0</v>
      </c>
      <c r="T49" s="65">
        <f t="shared" si="23"/>
        <v>0</v>
      </c>
      <c r="U49" s="66">
        <f t="shared" si="24"/>
        <v>0.06</v>
      </c>
      <c r="V49" s="66">
        <f t="shared" si="16"/>
        <v>3.4999999999999996E-2</v>
      </c>
    </row>
    <row r="50" spans="1:22" ht="15">
      <c r="A50" s="50" t="s">
        <v>1018</v>
      </c>
      <c r="B50" s="50"/>
      <c r="C50" s="49"/>
      <c r="D50" s="49">
        <f>SUM(D46:D49)</f>
        <v>71700</v>
      </c>
      <c r="E50" s="49"/>
      <c r="F50" s="49">
        <f>SUM(F46:F49)</f>
        <v>139.4</v>
      </c>
      <c r="G50" s="49"/>
      <c r="H50" s="49"/>
      <c r="I50" s="49"/>
      <c r="J50" s="49">
        <f>SUM(J46:J49)</f>
        <v>139.4</v>
      </c>
      <c r="K50" s="49">
        <f t="shared" ref="K50:V50" si="26">SUM(K46:K49)</f>
        <v>10.754999999999999</v>
      </c>
      <c r="L50" s="49">
        <f t="shared" si="26"/>
        <v>0</v>
      </c>
      <c r="M50" s="62">
        <f t="shared" si="26"/>
        <v>10.754999999999999</v>
      </c>
      <c r="N50" s="49">
        <f t="shared" si="26"/>
        <v>0</v>
      </c>
      <c r="O50" s="49">
        <f t="shared" si="26"/>
        <v>0</v>
      </c>
      <c r="P50" s="49">
        <f t="shared" si="26"/>
        <v>0</v>
      </c>
      <c r="Q50" s="49">
        <f t="shared" si="26"/>
        <v>0</v>
      </c>
      <c r="R50" s="67">
        <f t="shared" si="26"/>
        <v>0</v>
      </c>
      <c r="S50" s="49">
        <f t="shared" si="26"/>
        <v>0</v>
      </c>
      <c r="T50" s="49">
        <f t="shared" si="26"/>
        <v>0</v>
      </c>
      <c r="U50" s="62">
        <f t="shared" si="26"/>
        <v>10.754999999999999</v>
      </c>
      <c r="V50" s="62">
        <f t="shared" si="26"/>
        <v>6.2737499999999988</v>
      </c>
    </row>
    <row r="51" spans="1:22" ht="16.5">
      <c r="A51" s="39" t="s">
        <v>1019</v>
      </c>
      <c r="B51" s="39" t="s">
        <v>1020</v>
      </c>
      <c r="C51" s="40">
        <v>0</v>
      </c>
      <c r="D51" s="41">
        <v>1300</v>
      </c>
      <c r="E51" s="42">
        <v>2E-3</v>
      </c>
      <c r="F51" s="43">
        <f t="shared" si="2"/>
        <v>2.6</v>
      </c>
      <c r="G51" s="44">
        <v>0</v>
      </c>
      <c r="H51" s="45">
        <v>1.8E-3</v>
      </c>
      <c r="I51" s="54">
        <f t="shared" si="14"/>
        <v>0</v>
      </c>
      <c r="J51" s="55">
        <f t="shared" ref="J51:J59" si="27">F51+I51</f>
        <v>2.6</v>
      </c>
      <c r="K51" s="55">
        <f>D51*$B$23</f>
        <v>0.20800000000000002</v>
      </c>
      <c r="L51" s="55">
        <f>G51*$C$23</f>
        <v>0</v>
      </c>
      <c r="M51" s="56">
        <f t="shared" si="6"/>
        <v>0.20800000000000002</v>
      </c>
      <c r="N51" s="57"/>
      <c r="O51" s="58"/>
      <c r="P51" s="57"/>
      <c r="Q51" s="57"/>
      <c r="R51" s="63"/>
      <c r="S51" s="64">
        <f t="shared" ref="S51:S59" si="28">O51/D51</f>
        <v>0</v>
      </c>
      <c r="T51" s="65">
        <f t="shared" si="8"/>
        <v>0</v>
      </c>
      <c r="U51" s="66">
        <f t="shared" si="10"/>
        <v>0.20800000000000002</v>
      </c>
      <c r="V51" s="66">
        <f>D51*$B$23*$C$19/12</f>
        <v>0.12133333333333335</v>
      </c>
    </row>
    <row r="52" spans="1:22" ht="16.5">
      <c r="A52" s="39" t="s">
        <v>1021</v>
      </c>
      <c r="B52" s="39" t="s">
        <v>1020</v>
      </c>
      <c r="C52" s="40">
        <v>6</v>
      </c>
      <c r="D52" s="41">
        <v>2000</v>
      </c>
      <c r="E52" s="42">
        <v>2.4500000000000001E-2</v>
      </c>
      <c r="F52" s="43">
        <f t="shared" si="2"/>
        <v>49</v>
      </c>
      <c r="G52" s="41">
        <v>0</v>
      </c>
      <c r="H52" s="45">
        <v>1E-3</v>
      </c>
      <c r="I52" s="54">
        <f t="shared" si="14"/>
        <v>0</v>
      </c>
      <c r="J52" s="55">
        <f t="shared" si="27"/>
        <v>49</v>
      </c>
      <c r="K52" s="55">
        <f t="shared" ref="K52:K59" si="29">D52*$B$23</f>
        <v>0.32</v>
      </c>
      <c r="L52" s="55">
        <f t="shared" ref="L52:L59" si="30">G52*$C$23</f>
        <v>0</v>
      </c>
      <c r="M52" s="56">
        <f t="shared" si="6"/>
        <v>0.32</v>
      </c>
      <c r="N52" s="57"/>
      <c r="O52" s="58"/>
      <c r="P52" s="57"/>
      <c r="Q52" s="61"/>
      <c r="R52" s="63"/>
      <c r="S52" s="64">
        <f t="shared" si="28"/>
        <v>0</v>
      </c>
      <c r="T52" s="65">
        <f t="shared" si="8"/>
        <v>0</v>
      </c>
      <c r="U52" s="66">
        <f t="shared" si="10"/>
        <v>0.32</v>
      </c>
      <c r="V52" s="66">
        <f t="shared" ref="V52:V59" si="31">D52*$B$23*$C$19/12</f>
        <v>0.18666666666666668</v>
      </c>
    </row>
    <row r="53" spans="1:22" ht="16.5">
      <c r="A53" s="39" t="s">
        <v>1022</v>
      </c>
      <c r="B53" s="39" t="s">
        <v>1020</v>
      </c>
      <c r="C53" s="40">
        <v>3</v>
      </c>
      <c r="D53" s="41">
        <v>3000</v>
      </c>
      <c r="E53" s="42">
        <v>0.01</v>
      </c>
      <c r="F53" s="43">
        <f t="shared" si="2"/>
        <v>30</v>
      </c>
      <c r="G53" s="44">
        <v>1544</v>
      </c>
      <c r="H53" s="45">
        <v>1E-3</v>
      </c>
      <c r="I53" s="54">
        <f t="shared" si="14"/>
        <v>1.544</v>
      </c>
      <c r="J53" s="55">
        <f t="shared" si="27"/>
        <v>31.544</v>
      </c>
      <c r="K53" s="55">
        <f t="shared" si="29"/>
        <v>0.48000000000000004</v>
      </c>
      <c r="L53" s="55">
        <f t="shared" si="30"/>
        <v>0.23159999999999997</v>
      </c>
      <c r="M53" s="56">
        <f t="shared" si="6"/>
        <v>0.71160000000000001</v>
      </c>
      <c r="N53" s="57"/>
      <c r="O53" s="58"/>
      <c r="P53" s="57"/>
      <c r="Q53" s="57"/>
      <c r="R53" s="63"/>
      <c r="S53" s="64">
        <f t="shared" si="28"/>
        <v>0</v>
      </c>
      <c r="T53" s="65">
        <f>O53*P53+I53</f>
        <v>1.544</v>
      </c>
      <c r="U53" s="66">
        <f t="shared" si="10"/>
        <v>0.71160000000000001</v>
      </c>
      <c r="V53" s="66">
        <f t="shared" si="31"/>
        <v>0.28000000000000003</v>
      </c>
    </row>
    <row r="54" spans="1:22" ht="16.5">
      <c r="A54" s="39" t="s">
        <v>1023</v>
      </c>
      <c r="B54" s="39" t="s">
        <v>1020</v>
      </c>
      <c r="C54" s="40">
        <v>8</v>
      </c>
      <c r="D54" s="41">
        <v>10400</v>
      </c>
      <c r="E54" s="42">
        <v>3.0000000000000001E-3</v>
      </c>
      <c r="F54" s="43">
        <f t="shared" si="2"/>
        <v>31.2</v>
      </c>
      <c r="G54" s="44">
        <v>32915</v>
      </c>
      <c r="H54" s="45">
        <v>2.0000000000000001E-4</v>
      </c>
      <c r="I54" s="54">
        <f t="shared" si="14"/>
        <v>6.5830000000000002</v>
      </c>
      <c r="J54" s="55">
        <f t="shared" si="27"/>
        <v>37.783000000000001</v>
      </c>
      <c r="K54" s="55">
        <f t="shared" si="29"/>
        <v>1.6640000000000001</v>
      </c>
      <c r="L54" s="55">
        <f t="shared" si="30"/>
        <v>4.9372499999999997</v>
      </c>
      <c r="M54" s="56">
        <f t="shared" si="6"/>
        <v>6.6012500000000003</v>
      </c>
      <c r="N54" s="57"/>
      <c r="O54" s="58"/>
      <c r="P54" s="57"/>
      <c r="Q54" s="57"/>
      <c r="R54" s="63"/>
      <c r="S54" s="64">
        <f t="shared" si="28"/>
        <v>0</v>
      </c>
      <c r="T54" s="65">
        <f t="shared" si="8"/>
        <v>0</v>
      </c>
      <c r="U54" s="66">
        <f t="shared" si="10"/>
        <v>6.6012500000000003</v>
      </c>
      <c r="V54" s="66">
        <f t="shared" si="31"/>
        <v>0.97066666666666679</v>
      </c>
    </row>
    <row r="55" spans="1:22" ht="16.5">
      <c r="A55" s="39" t="s">
        <v>1024</v>
      </c>
      <c r="B55" s="39" t="s">
        <v>1020</v>
      </c>
      <c r="C55" s="40">
        <v>8</v>
      </c>
      <c r="D55" s="41">
        <v>10400</v>
      </c>
      <c r="E55" s="42">
        <v>1E-3</v>
      </c>
      <c r="F55" s="43">
        <f t="shared" si="2"/>
        <v>10.4</v>
      </c>
      <c r="G55" s="44">
        <v>29726</v>
      </c>
      <c r="H55" s="45">
        <v>2.0000000000000001E-4</v>
      </c>
      <c r="I55" s="54">
        <f t="shared" si="14"/>
        <v>5.9452000000000007</v>
      </c>
      <c r="J55" s="55">
        <f t="shared" si="27"/>
        <v>16.345200000000002</v>
      </c>
      <c r="K55" s="55">
        <f t="shared" si="29"/>
        <v>1.6640000000000001</v>
      </c>
      <c r="L55" s="55">
        <f t="shared" si="30"/>
        <v>4.4588999999999999</v>
      </c>
      <c r="M55" s="56">
        <f t="shared" si="6"/>
        <v>6.1228999999999996</v>
      </c>
      <c r="N55" s="57"/>
      <c r="O55" s="58"/>
      <c r="P55" s="57"/>
      <c r="Q55" s="57"/>
      <c r="R55" s="63"/>
      <c r="S55" s="64">
        <f t="shared" si="28"/>
        <v>0</v>
      </c>
      <c r="T55" s="65">
        <f t="shared" si="8"/>
        <v>0</v>
      </c>
      <c r="U55" s="66">
        <f t="shared" si="10"/>
        <v>6.1228999999999996</v>
      </c>
      <c r="V55" s="66">
        <f t="shared" si="31"/>
        <v>0.97066666666666679</v>
      </c>
    </row>
    <row r="56" spans="1:22" ht="16.5">
      <c r="A56" s="39" t="s">
        <v>1025</v>
      </c>
      <c r="B56" s="39" t="s">
        <v>1020</v>
      </c>
      <c r="C56" s="40">
        <v>8</v>
      </c>
      <c r="D56" s="41">
        <v>1800</v>
      </c>
      <c r="E56" s="42">
        <v>2.4500000000000001E-2</v>
      </c>
      <c r="F56" s="43">
        <f t="shared" si="2"/>
        <v>44.1</v>
      </c>
      <c r="G56" s="46">
        <v>0</v>
      </c>
      <c r="H56" s="45">
        <v>1E-3</v>
      </c>
      <c r="I56" s="54">
        <f t="shared" si="14"/>
        <v>0</v>
      </c>
      <c r="J56" s="55">
        <f t="shared" si="27"/>
        <v>44.1</v>
      </c>
      <c r="K56" s="55">
        <f t="shared" si="29"/>
        <v>0.28800000000000003</v>
      </c>
      <c r="L56" s="55">
        <f t="shared" si="30"/>
        <v>0</v>
      </c>
      <c r="M56" s="56">
        <f t="shared" si="6"/>
        <v>0.28800000000000003</v>
      </c>
      <c r="N56" s="57"/>
      <c r="O56" s="58"/>
      <c r="P56" s="57"/>
      <c r="Q56" s="61"/>
      <c r="R56" s="63"/>
      <c r="S56" s="64">
        <f t="shared" si="28"/>
        <v>0</v>
      </c>
      <c r="T56" s="65">
        <f t="shared" si="8"/>
        <v>0</v>
      </c>
      <c r="U56" s="66">
        <f t="shared" si="10"/>
        <v>0.28800000000000003</v>
      </c>
      <c r="V56" s="66">
        <f t="shared" si="31"/>
        <v>0.16800000000000001</v>
      </c>
    </row>
    <row r="57" spans="1:22" ht="16.5">
      <c r="A57" s="39" t="s">
        <v>1026</v>
      </c>
      <c r="B57" s="39" t="s">
        <v>1020</v>
      </c>
      <c r="C57" s="40">
        <v>8</v>
      </c>
      <c r="D57" s="41">
        <v>2300</v>
      </c>
      <c r="E57" s="42">
        <v>2.5000000000000001E-2</v>
      </c>
      <c r="F57" s="43">
        <f t="shared" si="2"/>
        <v>57.5</v>
      </c>
      <c r="G57" s="44">
        <v>0</v>
      </c>
      <c r="H57" s="45">
        <v>2.0000000000000001E-4</v>
      </c>
      <c r="I57" s="54">
        <f t="shared" si="14"/>
        <v>0</v>
      </c>
      <c r="J57" s="55">
        <f t="shared" si="27"/>
        <v>57.5</v>
      </c>
      <c r="K57" s="55">
        <f t="shared" si="29"/>
        <v>0.36800000000000005</v>
      </c>
      <c r="L57" s="55">
        <f t="shared" si="30"/>
        <v>0</v>
      </c>
      <c r="M57" s="56">
        <f t="shared" si="6"/>
        <v>0.36800000000000005</v>
      </c>
      <c r="N57" s="57"/>
      <c r="O57" s="58"/>
      <c r="P57" s="57"/>
      <c r="Q57" s="61"/>
      <c r="R57" s="63"/>
      <c r="S57" s="64">
        <f t="shared" si="28"/>
        <v>0</v>
      </c>
      <c r="T57" s="65">
        <f t="shared" si="8"/>
        <v>0</v>
      </c>
      <c r="U57" s="66">
        <f t="shared" si="10"/>
        <v>0.36800000000000005</v>
      </c>
      <c r="V57" s="66">
        <f t="shared" si="31"/>
        <v>0.2146666666666667</v>
      </c>
    </row>
    <row r="58" spans="1:22" ht="16.5">
      <c r="A58" s="39" t="s">
        <v>1027</v>
      </c>
      <c r="B58" s="39" t="s">
        <v>1020</v>
      </c>
      <c r="C58" s="40">
        <v>11</v>
      </c>
      <c r="D58" s="41">
        <v>800</v>
      </c>
      <c r="E58" s="42">
        <v>8.0000000000000002E-3</v>
      </c>
      <c r="F58" s="43">
        <f t="shared" si="2"/>
        <v>6.4</v>
      </c>
      <c r="G58" s="44">
        <v>0</v>
      </c>
      <c r="H58" s="45">
        <v>5.0000000000000001E-4</v>
      </c>
      <c r="I58" s="54">
        <f t="shared" si="14"/>
        <v>0</v>
      </c>
      <c r="J58" s="55">
        <f t="shared" si="27"/>
        <v>6.4</v>
      </c>
      <c r="K58" s="55">
        <f t="shared" si="29"/>
        <v>0.128</v>
      </c>
      <c r="L58" s="55">
        <f t="shared" si="30"/>
        <v>0</v>
      </c>
      <c r="M58" s="56">
        <f t="shared" si="6"/>
        <v>0.128</v>
      </c>
      <c r="N58" s="57"/>
      <c r="O58" s="58"/>
      <c r="P58" s="57"/>
      <c r="Q58" s="61"/>
      <c r="R58" s="63"/>
      <c r="S58" s="64">
        <f t="shared" si="28"/>
        <v>0</v>
      </c>
      <c r="T58" s="65">
        <f t="shared" si="8"/>
        <v>0</v>
      </c>
      <c r="U58" s="66">
        <f t="shared" si="10"/>
        <v>0.128</v>
      </c>
      <c r="V58" s="66">
        <f t="shared" si="31"/>
        <v>7.4666666666666673E-2</v>
      </c>
    </row>
    <row r="59" spans="1:22" ht="16.5">
      <c r="A59" s="39" t="s">
        <v>1028</v>
      </c>
      <c r="B59" s="39" t="s">
        <v>1020</v>
      </c>
      <c r="C59" s="40">
        <v>8</v>
      </c>
      <c r="D59" s="41">
        <v>1300</v>
      </c>
      <c r="E59" s="42">
        <v>2.8000000000000001E-2</v>
      </c>
      <c r="F59" s="43">
        <f t="shared" si="2"/>
        <v>36.4</v>
      </c>
      <c r="G59" s="46">
        <v>0</v>
      </c>
      <c r="H59" s="45">
        <v>2.0000000000000001E-4</v>
      </c>
      <c r="I59" s="54">
        <f t="shared" si="14"/>
        <v>0</v>
      </c>
      <c r="J59" s="55">
        <f t="shared" si="27"/>
        <v>36.4</v>
      </c>
      <c r="K59" s="55">
        <f t="shared" si="29"/>
        <v>0.20800000000000002</v>
      </c>
      <c r="L59" s="55">
        <f t="shared" si="30"/>
        <v>0</v>
      </c>
      <c r="M59" s="56">
        <f t="shared" si="6"/>
        <v>0.20800000000000002</v>
      </c>
      <c r="N59" s="57"/>
      <c r="O59" s="58"/>
      <c r="P59" s="57"/>
      <c r="Q59" s="61"/>
      <c r="R59" s="63"/>
      <c r="S59" s="64">
        <f t="shared" si="28"/>
        <v>0</v>
      </c>
      <c r="T59" s="65">
        <f t="shared" si="8"/>
        <v>0</v>
      </c>
      <c r="U59" s="66">
        <f t="shared" si="10"/>
        <v>0.20800000000000002</v>
      </c>
      <c r="V59" s="66">
        <f t="shared" si="31"/>
        <v>0.12133333333333335</v>
      </c>
    </row>
    <row r="60" spans="1:22" ht="15">
      <c r="A60" s="394" t="s">
        <v>1029</v>
      </c>
      <c r="B60" s="395"/>
      <c r="C60" s="49"/>
      <c r="D60" s="49">
        <f>SUM(D51:D59)</f>
        <v>33300</v>
      </c>
      <c r="E60" s="49">
        <f t="shared" ref="E60:V60" si="32">SUM(E51:E59)</f>
        <v>0.126</v>
      </c>
      <c r="F60" s="49">
        <f t="shared" si="32"/>
        <v>267.60000000000002</v>
      </c>
      <c r="G60" s="49">
        <f t="shared" si="32"/>
        <v>64185</v>
      </c>
      <c r="H60" s="49">
        <f t="shared" si="32"/>
        <v>6.0999999999999987E-3</v>
      </c>
      <c r="I60" s="49">
        <f t="shared" si="32"/>
        <v>14.072200000000002</v>
      </c>
      <c r="J60" s="49">
        <f t="shared" si="32"/>
        <v>281.67219999999998</v>
      </c>
      <c r="K60" s="49">
        <f t="shared" si="32"/>
        <v>5.3280000000000012</v>
      </c>
      <c r="L60" s="49">
        <f t="shared" si="32"/>
        <v>9.6277499999999989</v>
      </c>
      <c r="M60" s="49">
        <f t="shared" si="32"/>
        <v>14.955750000000002</v>
      </c>
      <c r="N60" s="49">
        <f t="shared" si="32"/>
        <v>0</v>
      </c>
      <c r="O60" s="49">
        <f t="shared" si="32"/>
        <v>0</v>
      </c>
      <c r="P60" s="49">
        <f t="shared" si="32"/>
        <v>0</v>
      </c>
      <c r="Q60" s="49">
        <f t="shared" si="32"/>
        <v>0</v>
      </c>
      <c r="R60" s="67">
        <f t="shared" si="32"/>
        <v>0</v>
      </c>
      <c r="S60" s="49">
        <f t="shared" si="32"/>
        <v>0</v>
      </c>
      <c r="T60" s="49">
        <f t="shared" si="32"/>
        <v>1.544</v>
      </c>
      <c r="U60" s="49">
        <f t="shared" si="32"/>
        <v>14.955750000000002</v>
      </c>
      <c r="V60" s="62">
        <f t="shared" si="32"/>
        <v>3.1080000000000005</v>
      </c>
    </row>
    <row r="61" spans="1:22" ht="18">
      <c r="A61" s="52" t="s">
        <v>2</v>
      </c>
      <c r="B61" s="53"/>
      <c r="C61" s="53"/>
      <c r="D61" s="49">
        <f t="shared" ref="D61:T61" si="33">D60+D45+D38</f>
        <v>467100</v>
      </c>
      <c r="E61" s="49">
        <f t="shared" si="33"/>
        <v>0.19800000000000001</v>
      </c>
      <c r="F61" s="49">
        <f t="shared" si="33"/>
        <v>4091.6</v>
      </c>
      <c r="G61" s="49">
        <f t="shared" si="33"/>
        <v>655764</v>
      </c>
      <c r="H61" s="49">
        <f t="shared" si="33"/>
        <v>2.9499999999999998E-2</v>
      </c>
      <c r="I61" s="49">
        <f t="shared" si="33"/>
        <v>1078.7564</v>
      </c>
      <c r="J61" s="49">
        <f t="shared" si="33"/>
        <v>5170.2299999999996</v>
      </c>
      <c r="K61" s="49">
        <f t="shared" si="33"/>
        <v>436.08800000000002</v>
      </c>
      <c r="L61" s="49">
        <f t="shared" si="33"/>
        <v>187.05404999999996</v>
      </c>
      <c r="M61" s="49">
        <f>M60+M45+M38+M50</f>
        <v>633.89704999999992</v>
      </c>
      <c r="N61" s="49">
        <f t="shared" si="33"/>
        <v>0</v>
      </c>
      <c r="O61" s="49">
        <f t="shared" si="33"/>
        <v>0</v>
      </c>
      <c r="P61" s="49">
        <f t="shared" si="33"/>
        <v>0</v>
      </c>
      <c r="Q61" s="49">
        <f t="shared" si="33"/>
        <v>0</v>
      </c>
      <c r="R61" s="67">
        <f t="shared" si="33"/>
        <v>0</v>
      </c>
      <c r="S61" s="49">
        <f t="shared" si="33"/>
        <v>0</v>
      </c>
      <c r="T61" s="49">
        <f t="shared" si="33"/>
        <v>1.544</v>
      </c>
      <c r="U61" s="49">
        <f>U60+U50+U45+U38</f>
        <v>633.89704999999992</v>
      </c>
      <c r="V61" s="62">
        <f>V60+V50+V45+V38</f>
        <v>268.77841666666671</v>
      </c>
    </row>
    <row r="62" spans="1:22">
      <c r="V62" s="69"/>
    </row>
    <row r="65" spans="13:13">
      <c r="M65" s="70"/>
    </row>
  </sheetData>
  <mergeCells count="13">
    <mergeCell ref="A38:B38"/>
    <mergeCell ref="A60:B60"/>
    <mergeCell ref="A26:A27"/>
    <mergeCell ref="B26:B27"/>
    <mergeCell ref="J26:J27"/>
    <mergeCell ref="U26:U27"/>
    <mergeCell ref="V26:V27"/>
    <mergeCell ref="D26:F26"/>
    <mergeCell ref="G26:I26"/>
    <mergeCell ref="N26:T26"/>
    <mergeCell ref="K26:K27"/>
    <mergeCell ref="L26:L27"/>
    <mergeCell ref="M26:M27"/>
  </mergeCells>
  <phoneticPr fontId="52" type="noConversion"/>
  <dataValidations count="2">
    <dataValidation type="list" allowBlank="1" showInputMessage="1" showErrorMessage="1" sqref="B61:C61 B28:B37 B39:B45 B50:B59">
      <formula1>"权益产品,固收产品,量化产品"</formula1>
    </dataValidation>
    <dataValidation type="list" allowBlank="1" showInputMessage="1" showErrorMessage="1" sqref="B46:B49">
      <formula1>"权益产品,固收产品,量化产品,投顾业务部"</formula1>
    </dataValidation>
  </dataValidations>
  <pageMargins left="0.69930555555555596" right="0.69930555555555596" top="0.75" bottom="0.75" header="0.3" footer="0.3"/>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T81"/>
  <sheetViews>
    <sheetView showGridLines="0" topLeftCell="A7" workbookViewId="0">
      <selection activeCell="E44" sqref="E44"/>
    </sheetView>
  </sheetViews>
  <sheetFormatPr defaultColWidth="14" defaultRowHeight="13.5"/>
  <cols>
    <col min="1" max="1" width="12.75" style="13" customWidth="1"/>
    <col min="2" max="7" width="15.625" style="13" customWidth="1"/>
    <col min="8" max="8" width="7.375" style="13" customWidth="1"/>
    <col min="9" max="20" width="12.75" style="13" customWidth="1"/>
    <col min="21" max="16384" width="14" style="13"/>
  </cols>
  <sheetData>
    <row r="1" spans="1:20" ht="37.5" customHeight="1">
      <c r="A1" s="397" t="s">
        <v>1030</v>
      </c>
      <c r="B1" s="397" t="s">
        <v>1030</v>
      </c>
      <c r="C1" s="397" t="s">
        <v>1030</v>
      </c>
      <c r="D1" s="397" t="s">
        <v>1030</v>
      </c>
      <c r="E1" s="397" t="s">
        <v>1030</v>
      </c>
      <c r="F1" s="397" t="s">
        <v>1030</v>
      </c>
      <c r="G1" s="397" t="s">
        <v>1030</v>
      </c>
      <c r="H1" s="14"/>
      <c r="I1" s="14"/>
      <c r="J1" s="14"/>
      <c r="K1" s="14"/>
      <c r="L1" s="14"/>
      <c r="M1" s="14"/>
      <c r="N1" s="14"/>
      <c r="O1" s="14"/>
      <c r="P1" s="14"/>
      <c r="Q1" s="14"/>
      <c r="R1" s="14"/>
      <c r="S1" s="14"/>
      <c r="T1" s="14"/>
    </row>
    <row r="2" spans="1:20" ht="16.350000000000001" customHeight="1">
      <c r="A2" s="14"/>
      <c r="B2" s="14"/>
      <c r="C2" s="14"/>
      <c r="D2" s="14" t="s">
        <v>1031</v>
      </c>
      <c r="E2" s="14"/>
      <c r="F2" s="14"/>
      <c r="G2" s="14"/>
      <c r="H2" s="14"/>
      <c r="I2" s="14"/>
      <c r="J2" s="14"/>
      <c r="K2" s="14"/>
      <c r="L2" s="14"/>
      <c r="M2" s="14"/>
      <c r="N2" s="14"/>
      <c r="O2" s="14"/>
      <c r="P2" s="14"/>
      <c r="Q2" s="14"/>
      <c r="R2" s="14"/>
      <c r="S2" s="14"/>
      <c r="T2" s="14"/>
    </row>
    <row r="3" spans="1:20" ht="16.350000000000001" customHeight="1">
      <c r="A3" s="398"/>
      <c r="B3" s="398"/>
      <c r="C3" s="14"/>
      <c r="D3" s="398" t="s">
        <v>1032</v>
      </c>
      <c r="E3" s="398" t="s">
        <v>1032</v>
      </c>
      <c r="F3" s="14"/>
      <c r="G3" s="15" t="s">
        <v>106</v>
      </c>
      <c r="H3" s="14"/>
      <c r="I3" s="14"/>
      <c r="J3" s="14"/>
      <c r="K3" s="14"/>
      <c r="L3" s="14"/>
      <c r="M3" s="14"/>
      <c r="N3" s="14"/>
      <c r="O3" s="14"/>
      <c r="P3" s="14"/>
      <c r="Q3" s="14"/>
      <c r="R3" s="14"/>
      <c r="S3" s="14"/>
      <c r="T3" s="14"/>
    </row>
    <row r="4" spans="1:20" ht="16.350000000000001" customHeight="1">
      <c r="A4" s="16" t="s">
        <v>705</v>
      </c>
      <c r="B4" s="16" t="s">
        <v>66</v>
      </c>
      <c r="C4" s="16" t="s">
        <v>1033</v>
      </c>
      <c r="D4" s="16" t="s">
        <v>1034</v>
      </c>
      <c r="E4" s="16" t="s">
        <v>97</v>
      </c>
      <c r="F4" s="16" t="s">
        <v>1035</v>
      </c>
      <c r="G4" s="16" t="s">
        <v>1035</v>
      </c>
      <c r="H4" s="14" t="s">
        <v>57</v>
      </c>
      <c r="I4" s="19">
        <f>SUM(E5:E38)-资金及牌照费!B17*资金及牌照费!F1*资金及牌照费!C19/12</f>
        <v>0</v>
      </c>
      <c r="J4" s="14"/>
      <c r="K4" s="14"/>
      <c r="L4" s="14"/>
      <c r="M4" s="14"/>
      <c r="N4" s="14"/>
      <c r="O4" s="14"/>
      <c r="P4" s="14"/>
      <c r="Q4" s="14"/>
      <c r="R4" s="14"/>
      <c r="S4" s="14"/>
      <c r="T4" s="14"/>
    </row>
    <row r="5" spans="1:20" ht="16.350000000000001" customHeight="1">
      <c r="A5" s="17" t="s">
        <v>4</v>
      </c>
      <c r="B5" s="18"/>
      <c r="C5" s="18"/>
      <c r="D5" s="18"/>
      <c r="E5" s="18">
        <f>IFERROR(VLOOKUP(A5,资金及牌照费!$A$2:$B$17,2,0),0)*资金及牌照费!$F$1*资金及牌照费!$C$19/12</f>
        <v>0</v>
      </c>
      <c r="F5" s="18"/>
      <c r="G5" s="18"/>
      <c r="H5" s="14"/>
      <c r="I5" s="14" t="s">
        <v>1036</v>
      </c>
      <c r="J5" s="14"/>
      <c r="K5" s="14"/>
      <c r="L5" s="14"/>
      <c r="M5" s="14"/>
      <c r="N5" s="14"/>
      <c r="O5" s="14"/>
      <c r="P5" s="14"/>
      <c r="Q5" s="14"/>
      <c r="R5" s="14"/>
      <c r="S5" s="14"/>
      <c r="T5" s="14"/>
    </row>
    <row r="6" spans="1:20" ht="16.350000000000001" customHeight="1">
      <c r="A6" s="17" t="s">
        <v>163</v>
      </c>
      <c r="B6" s="18"/>
      <c r="C6" s="18"/>
      <c r="D6" s="18"/>
      <c r="E6" s="18">
        <f>IFERROR(VLOOKUP(A6,资金及牌照费!$A$2:$B$17,2,0),0)*资金及牌照费!$F$1*资金及牌照费!$C$19/12</f>
        <v>0</v>
      </c>
      <c r="F6" s="18"/>
      <c r="G6" s="18"/>
      <c r="H6" s="14"/>
      <c r="I6" s="14" t="s">
        <v>1037</v>
      </c>
      <c r="J6" s="14"/>
      <c r="K6" s="14"/>
      <c r="L6" s="14"/>
      <c r="M6" s="14"/>
      <c r="N6" s="14"/>
      <c r="O6" s="14"/>
      <c r="P6" s="14"/>
      <c r="Q6" s="14"/>
      <c r="R6" s="14"/>
      <c r="S6" s="14"/>
      <c r="T6" s="14"/>
    </row>
    <row r="7" spans="1:20" ht="16.350000000000001" customHeight="1">
      <c r="A7" s="17" t="s">
        <v>164</v>
      </c>
      <c r="B7" s="18"/>
      <c r="C7" s="18"/>
      <c r="D7" s="18"/>
      <c r="E7" s="18">
        <f>IFERROR(VLOOKUP(A7,资金及牌照费!$A$2:$B$17,2,0),0)*资金及牌照费!$F$1*资金及牌照费!$C$19/12</f>
        <v>0</v>
      </c>
      <c r="F7" s="18"/>
      <c r="G7" s="18"/>
      <c r="H7" s="14"/>
      <c r="I7" s="14" t="s">
        <v>1038</v>
      </c>
      <c r="J7" s="14"/>
      <c r="K7" s="14"/>
      <c r="L7" s="14"/>
      <c r="M7" s="14"/>
      <c r="N7" s="14"/>
      <c r="O7" s="14"/>
      <c r="P7" s="14"/>
      <c r="Q7" s="14"/>
      <c r="R7" s="14"/>
      <c r="S7" s="14"/>
      <c r="T7" s="14"/>
    </row>
    <row r="8" spans="1:20" ht="16.350000000000001" customHeight="1">
      <c r="A8" s="17" t="s">
        <v>19</v>
      </c>
      <c r="B8" s="18"/>
      <c r="C8" s="18"/>
      <c r="D8" s="18"/>
      <c r="E8" s="18">
        <f>IFERROR(VLOOKUP(A8,资金及牌照费!$A$2:$B$17,2,0),0)*资金及牌照费!$F$1*资金及牌照费!$C$19/12</f>
        <v>0</v>
      </c>
      <c r="F8" s="18"/>
      <c r="G8" s="18"/>
      <c r="H8" s="14"/>
      <c r="I8" s="14" t="s">
        <v>1039</v>
      </c>
      <c r="J8" s="14"/>
      <c r="K8" s="14"/>
      <c r="L8" s="14"/>
      <c r="M8" s="14"/>
      <c r="N8" s="14"/>
      <c r="O8" s="14"/>
      <c r="P8" s="14"/>
      <c r="Q8" s="14"/>
      <c r="R8" s="14"/>
      <c r="S8" s="14"/>
      <c r="T8" s="14"/>
    </row>
    <row r="9" spans="1:20" ht="16.350000000000001" customHeight="1">
      <c r="A9" s="17" t="s">
        <v>12</v>
      </c>
      <c r="B9" s="18"/>
      <c r="C9" s="18"/>
      <c r="D9" s="18"/>
      <c r="E9" s="18">
        <f>IFERROR(VLOOKUP(A9,资金及牌照费!$A$2:$B$17,2,0),0)*资金及牌照费!$F$1*资金及牌照费!$C$19/12</f>
        <v>27685314.820425346</v>
      </c>
      <c r="F9" s="18"/>
      <c r="G9" s="18"/>
      <c r="H9" s="14"/>
      <c r="I9" s="14" t="s">
        <v>1040</v>
      </c>
      <c r="J9" s="14"/>
      <c r="K9" s="14"/>
      <c r="L9" s="14"/>
      <c r="M9" s="14"/>
      <c r="N9" s="14"/>
      <c r="O9" s="14"/>
      <c r="P9" s="14"/>
      <c r="Q9" s="14"/>
      <c r="R9" s="14"/>
      <c r="S9" s="14"/>
      <c r="T9" s="14"/>
    </row>
    <row r="10" spans="1:20" ht="16.350000000000001" customHeight="1">
      <c r="A10" s="17" t="s">
        <v>10</v>
      </c>
      <c r="B10" s="18"/>
      <c r="C10" s="18"/>
      <c r="D10" s="18"/>
      <c r="E10" s="18">
        <f>IFERROR(VLOOKUP(A10,资金及牌照费!$A$2:$B$17,2,0),0)*资金及牌照费!$F$1*资金及牌照费!$C$19/12</f>
        <v>38017828.049628668</v>
      </c>
      <c r="F10" s="18"/>
      <c r="G10" s="18"/>
      <c r="H10" s="14"/>
      <c r="I10" s="14" t="s">
        <v>1041</v>
      </c>
      <c r="J10" s="14"/>
      <c r="K10" s="14"/>
      <c r="L10" s="14"/>
      <c r="M10" s="14"/>
      <c r="N10" s="14"/>
      <c r="O10" s="14"/>
      <c r="P10" s="14"/>
      <c r="Q10" s="14"/>
      <c r="R10" s="14"/>
      <c r="S10" s="14"/>
      <c r="T10" s="14"/>
    </row>
    <row r="11" spans="1:20" ht="16.350000000000001" customHeight="1">
      <c r="A11" s="17" t="s">
        <v>9</v>
      </c>
      <c r="B11" s="18"/>
      <c r="C11" s="18"/>
      <c r="D11" s="18"/>
      <c r="E11" s="18">
        <f>IFERROR(VLOOKUP(A11,资金及牌照费!$A$2:$B$17,2,0),0)*资金及牌照费!$F$1*资金及牌照费!$C$19/12</f>
        <v>1358517.3001375811</v>
      </c>
      <c r="F11" s="18"/>
      <c r="G11" s="18"/>
      <c r="H11" s="14"/>
      <c r="I11" s="14" t="s">
        <v>1042</v>
      </c>
      <c r="J11" s="14"/>
      <c r="K11" s="14"/>
      <c r="L11" s="14"/>
      <c r="M11" s="14"/>
      <c r="N11" s="14"/>
      <c r="O11" s="14"/>
      <c r="P11" s="14"/>
      <c r="Q11" s="14"/>
      <c r="R11" s="14"/>
      <c r="S11" s="14"/>
      <c r="T11" s="14"/>
    </row>
    <row r="12" spans="1:20" ht="16.350000000000001" customHeight="1">
      <c r="A12" s="17" t="s">
        <v>18</v>
      </c>
      <c r="B12" s="18"/>
      <c r="C12" s="18"/>
      <c r="D12" s="18"/>
      <c r="E12" s="18">
        <f>IFERROR(VLOOKUP(A12,资金及牌照费!$A$2:$B$17,2,0),0)*资金及牌照费!$F$1*资金及牌照费!$C$19/12</f>
        <v>7714506.1779768355</v>
      </c>
      <c r="F12" s="18"/>
      <c r="G12" s="18"/>
      <c r="H12" s="14"/>
      <c r="I12" s="14" t="s">
        <v>1043</v>
      </c>
      <c r="J12" s="14"/>
      <c r="K12" s="14"/>
      <c r="L12" s="14"/>
      <c r="M12" s="14"/>
      <c r="N12" s="14"/>
      <c r="O12" s="14"/>
      <c r="P12" s="14"/>
      <c r="Q12" s="14"/>
      <c r="R12" s="14"/>
      <c r="S12" s="14"/>
      <c r="T12" s="14"/>
    </row>
    <row r="13" spans="1:20" ht="16.350000000000001" customHeight="1">
      <c r="A13" s="17" t="s">
        <v>17</v>
      </c>
      <c r="B13" s="18"/>
      <c r="C13" s="18"/>
      <c r="D13" s="18"/>
      <c r="E13" s="18">
        <f>IFERROR(VLOOKUP(A13,资金及牌照费!$A$2:$B$17,2,0),0)*资金及牌照费!$F$1*资金及牌照费!$C$19/12</f>
        <v>12095194.362854198</v>
      </c>
      <c r="F13" s="18"/>
      <c r="G13" s="18"/>
      <c r="H13" s="14"/>
      <c r="I13" s="14" t="s">
        <v>1044</v>
      </c>
      <c r="J13" s="14"/>
      <c r="K13" s="14"/>
      <c r="L13" s="14"/>
      <c r="M13" s="14"/>
      <c r="N13" s="14"/>
      <c r="O13" s="14"/>
      <c r="P13" s="14"/>
      <c r="Q13" s="14"/>
      <c r="R13" s="14"/>
      <c r="S13" s="14"/>
      <c r="T13" s="14"/>
    </row>
    <row r="14" spans="1:20" ht="16.350000000000001" customHeight="1">
      <c r="A14" s="17" t="s">
        <v>15</v>
      </c>
      <c r="B14" s="18"/>
      <c r="C14" s="18"/>
      <c r="D14" s="18"/>
      <c r="E14" s="18">
        <f>IFERROR(VLOOKUP(A14,资金及牌照费!$A$2:$B$17,2,0),0)*资金及牌照费!$F$1*资金及牌照费!$C$19/12</f>
        <v>3568097.0827860697</v>
      </c>
      <c r="F14" s="18"/>
      <c r="G14" s="18"/>
      <c r="H14" s="14"/>
      <c r="I14" s="14" t="s">
        <v>1045</v>
      </c>
      <c r="J14" s="14"/>
      <c r="K14" s="14"/>
      <c r="L14" s="14"/>
      <c r="M14" s="14"/>
      <c r="N14" s="14"/>
      <c r="O14" s="14"/>
      <c r="P14" s="14"/>
      <c r="Q14" s="14"/>
      <c r="R14" s="14"/>
      <c r="S14" s="14"/>
      <c r="T14" s="14"/>
    </row>
    <row r="15" spans="1:20" ht="16.350000000000001" customHeight="1">
      <c r="A15" s="17" t="s">
        <v>165</v>
      </c>
      <c r="B15" s="18"/>
      <c r="C15" s="18"/>
      <c r="D15" s="18"/>
      <c r="E15" s="18">
        <f>IFERROR(VLOOKUP(A15,资金及牌照费!$A$2:$B$17,2,0),0)*资金及牌照费!$F$1*资金及牌照费!$C$19/12</f>
        <v>0</v>
      </c>
      <c r="F15" s="18"/>
      <c r="G15" s="18"/>
      <c r="H15" s="14"/>
      <c r="I15" s="14" t="s">
        <v>1046</v>
      </c>
      <c r="J15" s="14"/>
      <c r="K15" s="14"/>
      <c r="L15" s="14"/>
      <c r="M15" s="14"/>
      <c r="N15" s="14"/>
      <c r="O15" s="14"/>
      <c r="P15" s="14"/>
      <c r="Q15" s="14"/>
      <c r="R15" s="14"/>
      <c r="S15" s="14"/>
      <c r="T15" s="14"/>
    </row>
    <row r="16" spans="1:20" ht="16.350000000000001" customHeight="1">
      <c r="A16" s="17" t="s">
        <v>27</v>
      </c>
      <c r="B16" s="18"/>
      <c r="C16" s="18"/>
      <c r="D16" s="18"/>
      <c r="E16" s="18">
        <f>IFERROR(VLOOKUP(A16,资金及牌照费!$A$2:$B$17,2,0),0)*资金及牌照费!$F$1*资金及牌照费!$C$19/12</f>
        <v>0</v>
      </c>
      <c r="F16" s="18"/>
      <c r="G16" s="18"/>
      <c r="H16" s="14"/>
      <c r="I16" s="14" t="s">
        <v>1047</v>
      </c>
      <c r="J16" s="14"/>
      <c r="K16" s="14"/>
      <c r="L16" s="14"/>
      <c r="M16" s="14"/>
      <c r="N16" s="14"/>
      <c r="O16" s="14"/>
      <c r="P16" s="14"/>
      <c r="Q16" s="14"/>
      <c r="R16" s="14"/>
      <c r="S16" s="14"/>
      <c r="T16" s="14"/>
    </row>
    <row r="17" spans="1:20" ht="16.350000000000001" customHeight="1">
      <c r="A17" s="17" t="s">
        <v>21</v>
      </c>
      <c r="B17" s="18"/>
      <c r="C17" s="18"/>
      <c r="D17" s="18"/>
      <c r="E17" s="18">
        <f>IFERROR(VLOOKUP(A17,资金及牌照费!$A$2:$B$17,2,0),0)*资金及牌照费!$F$1*资金及牌照费!$C$19/12</f>
        <v>0</v>
      </c>
      <c r="F17" s="18"/>
      <c r="G17" s="18"/>
      <c r="H17" s="14"/>
      <c r="I17" s="14" t="s">
        <v>1048</v>
      </c>
      <c r="J17" s="14"/>
      <c r="K17" s="14"/>
      <c r="L17" s="14"/>
      <c r="M17" s="14"/>
      <c r="N17" s="14"/>
      <c r="O17" s="14"/>
      <c r="P17" s="14"/>
      <c r="Q17" s="14"/>
      <c r="R17" s="14"/>
      <c r="S17" s="14"/>
      <c r="T17" s="14"/>
    </row>
    <row r="18" spans="1:20" ht="16.350000000000001" customHeight="1">
      <c r="A18" s="17" t="s">
        <v>22</v>
      </c>
      <c r="B18" s="18"/>
      <c r="C18" s="18"/>
      <c r="D18" s="18"/>
      <c r="E18" s="18">
        <f>IFERROR(VLOOKUP(A18,资金及牌照费!$A$2:$B$17,2,0),0)*资金及牌照费!$F$1*资金及牌照费!$C$19/12</f>
        <v>0</v>
      </c>
      <c r="F18" s="18"/>
      <c r="G18" s="18"/>
      <c r="H18" s="14"/>
      <c r="I18" s="14" t="s">
        <v>1049</v>
      </c>
      <c r="J18" s="14"/>
      <c r="K18" s="14"/>
      <c r="L18" s="14"/>
      <c r="M18" s="14"/>
      <c r="N18" s="14"/>
      <c r="O18" s="14"/>
      <c r="P18" s="14"/>
      <c r="Q18" s="14"/>
      <c r="R18" s="14"/>
      <c r="S18" s="14"/>
      <c r="T18" s="14"/>
    </row>
    <row r="19" spans="1:20" ht="16.350000000000001" customHeight="1">
      <c r="A19" s="17" t="s">
        <v>166</v>
      </c>
      <c r="B19" s="18"/>
      <c r="C19" s="18"/>
      <c r="D19" s="18"/>
      <c r="E19" s="18">
        <f>IFERROR(VLOOKUP(A19,资金及牌照费!$A$2:$B$17,2,0),0)*资金及牌照费!$F$1*资金及牌照费!$C$19/12</f>
        <v>0</v>
      </c>
      <c r="F19" s="18"/>
      <c r="G19" s="18"/>
      <c r="H19" s="14"/>
      <c r="I19" s="14" t="s">
        <v>1050</v>
      </c>
      <c r="J19" s="14"/>
      <c r="K19" s="14"/>
      <c r="L19" s="14"/>
      <c r="M19" s="14"/>
      <c r="N19" s="14"/>
      <c r="O19" s="14"/>
      <c r="P19" s="14"/>
      <c r="Q19" s="14"/>
      <c r="R19" s="14"/>
      <c r="S19" s="14"/>
      <c r="T19" s="14"/>
    </row>
    <row r="20" spans="1:20" ht="16.350000000000001" customHeight="1">
      <c r="A20" s="17" t="s">
        <v>24</v>
      </c>
      <c r="B20" s="18"/>
      <c r="C20" s="18"/>
      <c r="D20" s="18"/>
      <c r="E20" s="18">
        <f>IFERROR(VLOOKUP(A20,资金及牌照费!$A$2:$B$17,2,0),0)*资金及牌照费!$F$1*资金及牌照费!$C$19/12</f>
        <v>0</v>
      </c>
      <c r="F20" s="18"/>
      <c r="G20" s="18"/>
      <c r="H20" s="14"/>
      <c r="I20" s="14" t="s">
        <v>1051</v>
      </c>
      <c r="J20" s="14"/>
      <c r="K20" s="14"/>
      <c r="L20" s="14"/>
      <c r="M20" s="14"/>
      <c r="N20" s="14"/>
      <c r="O20" s="14"/>
      <c r="P20" s="14"/>
      <c r="Q20" s="14"/>
      <c r="R20" s="14"/>
      <c r="S20" s="14"/>
      <c r="T20" s="14"/>
    </row>
    <row r="21" spans="1:20" ht="16.350000000000001" customHeight="1">
      <c r="A21" s="17" t="s">
        <v>25</v>
      </c>
      <c r="B21" s="18"/>
      <c r="C21" s="18"/>
      <c r="D21" s="18"/>
      <c r="E21" s="18">
        <f>IFERROR(VLOOKUP(A21,资金及牌照费!$A$2:$B$17,2,0),0)*资金及牌照费!$F$1*资金及牌照费!$C$19/12</f>
        <v>0</v>
      </c>
      <c r="F21" s="18"/>
      <c r="G21" s="18"/>
      <c r="H21" s="14"/>
      <c r="I21" s="14" t="s">
        <v>1052</v>
      </c>
      <c r="J21" s="14"/>
      <c r="K21" s="14"/>
      <c r="L21" s="14"/>
      <c r="M21" s="14"/>
      <c r="N21" s="14"/>
      <c r="O21" s="14"/>
      <c r="P21" s="14"/>
      <c r="Q21" s="14"/>
      <c r="R21" s="14"/>
      <c r="S21" s="14"/>
      <c r="T21" s="14"/>
    </row>
    <row r="22" spans="1:20" ht="16.350000000000001" customHeight="1">
      <c r="A22" s="17" t="s">
        <v>26</v>
      </c>
      <c r="B22" s="18"/>
      <c r="C22" s="18"/>
      <c r="D22" s="18"/>
      <c r="E22" s="18">
        <f>IFERROR(VLOOKUP(A22,资金及牌照费!$A$2:$B$17,2,0),0)*资金及牌照费!$F$1*资金及牌照费!$C$19/12</f>
        <v>0</v>
      </c>
      <c r="F22" s="18"/>
      <c r="G22" s="18"/>
      <c r="H22" s="14"/>
      <c r="I22" s="14" t="s">
        <v>1053</v>
      </c>
      <c r="J22" s="14"/>
      <c r="K22" s="14"/>
      <c r="L22" s="14"/>
      <c r="M22" s="14"/>
      <c r="N22" s="14"/>
      <c r="O22" s="14"/>
      <c r="P22" s="14"/>
      <c r="Q22" s="14"/>
      <c r="R22" s="14"/>
      <c r="S22" s="14"/>
      <c r="T22" s="14"/>
    </row>
    <row r="23" spans="1:20" ht="16.350000000000001" customHeight="1">
      <c r="A23" s="17" t="s">
        <v>169</v>
      </c>
      <c r="B23" s="18"/>
      <c r="C23" s="18"/>
      <c r="D23" s="18"/>
      <c r="E23" s="18">
        <f>IFERROR(VLOOKUP(A23,资金及牌照费!$A$2:$B$17,2,0),0)*资金及牌照费!$F$1*资金及牌照费!$C$19/12</f>
        <v>0</v>
      </c>
      <c r="F23" s="18"/>
      <c r="G23" s="18"/>
      <c r="H23" s="14"/>
      <c r="I23" s="14" t="s">
        <v>1054</v>
      </c>
      <c r="J23" s="14"/>
      <c r="K23" s="14"/>
      <c r="L23" s="14"/>
      <c r="M23" s="14"/>
      <c r="N23" s="14"/>
      <c r="O23" s="14"/>
      <c r="P23" s="14"/>
      <c r="Q23" s="14"/>
      <c r="R23" s="14"/>
      <c r="S23" s="14"/>
      <c r="T23" s="14"/>
    </row>
    <row r="24" spans="1:20" ht="16.350000000000001" customHeight="1">
      <c r="A24" s="17" t="s">
        <v>23</v>
      </c>
      <c r="B24" s="18"/>
      <c r="C24" s="18"/>
      <c r="D24" s="18"/>
      <c r="E24" s="18">
        <f>IFERROR(VLOOKUP(A24,资金及牌照费!$A$2:$B$17,2,0),0)*资金及牌照费!$F$1*资金及牌照费!$C$19/12</f>
        <v>0</v>
      </c>
      <c r="F24" s="18"/>
      <c r="G24" s="18"/>
      <c r="H24" s="14"/>
      <c r="I24" s="14" t="s">
        <v>1055</v>
      </c>
      <c r="J24" s="14"/>
      <c r="K24" s="14"/>
      <c r="L24" s="14"/>
      <c r="M24" s="14"/>
      <c r="N24" s="14"/>
      <c r="O24" s="14"/>
      <c r="P24" s="14"/>
      <c r="Q24" s="14"/>
      <c r="R24" s="14"/>
      <c r="S24" s="14"/>
      <c r="T24" s="14"/>
    </row>
    <row r="25" spans="1:20" ht="16.350000000000001" customHeight="1">
      <c r="A25" s="17" t="s">
        <v>6</v>
      </c>
      <c r="B25" s="18"/>
      <c r="C25" s="18"/>
      <c r="D25" s="18"/>
      <c r="E25" s="18">
        <f>IFERROR(VLOOKUP(A25,资金及牌照费!$A$2:$B$17,2,0),0)*资金及牌照费!$F$1*资金及牌照费!$C$19/12</f>
        <v>32217.165078065915</v>
      </c>
      <c r="F25" s="18"/>
      <c r="G25" s="18"/>
      <c r="H25" s="14"/>
      <c r="I25" s="14" t="s">
        <v>1056</v>
      </c>
      <c r="J25" s="14"/>
      <c r="K25" s="14"/>
      <c r="L25" s="14"/>
      <c r="M25" s="14"/>
      <c r="N25" s="14"/>
      <c r="O25" s="14"/>
      <c r="P25" s="14"/>
      <c r="Q25" s="14"/>
      <c r="R25" s="14"/>
      <c r="S25" s="14"/>
      <c r="T25" s="14"/>
    </row>
    <row r="26" spans="1:20" ht="16.350000000000001" customHeight="1">
      <c r="A26" s="17" t="s">
        <v>1057</v>
      </c>
      <c r="B26" s="18"/>
      <c r="C26" s="18"/>
      <c r="D26" s="18"/>
      <c r="E26" s="18">
        <f>IFERROR(VLOOKUP(A26,资金及牌照费!$A$2:$B$17,2,0),0)*资金及牌照费!$F$1*资金及牌照费!$C$19/12</f>
        <v>0</v>
      </c>
      <c r="F26" s="18"/>
      <c r="G26" s="18"/>
      <c r="H26" s="14"/>
      <c r="I26" s="14" t="s">
        <v>1058</v>
      </c>
      <c r="J26" s="14"/>
      <c r="K26" s="14"/>
      <c r="L26" s="14"/>
      <c r="M26" s="14"/>
      <c r="N26" s="14"/>
      <c r="O26" s="14"/>
      <c r="P26" s="14"/>
      <c r="Q26" s="14"/>
      <c r="R26" s="14"/>
      <c r="S26" s="14"/>
      <c r="T26" s="14"/>
    </row>
    <row r="27" spans="1:20" ht="16.350000000000001" customHeight="1">
      <c r="A27" s="17" t="s">
        <v>167</v>
      </c>
      <c r="B27" s="18"/>
      <c r="C27" s="18"/>
      <c r="D27" s="18"/>
      <c r="E27" s="18">
        <f>IFERROR(VLOOKUP(A27,资金及牌照费!$A$2:$B$17,2,0),0)*资金及牌照费!$F$1*资金及牌照费!$C$19/12</f>
        <v>0</v>
      </c>
      <c r="F27" s="18"/>
      <c r="G27" s="18"/>
      <c r="H27" s="14"/>
      <c r="I27" s="14" t="s">
        <v>1059</v>
      </c>
      <c r="J27" s="14"/>
      <c r="K27" s="14"/>
      <c r="L27" s="14"/>
      <c r="M27" s="14"/>
      <c r="N27" s="14"/>
      <c r="O27" s="14"/>
      <c r="P27" s="14"/>
      <c r="Q27" s="14"/>
      <c r="R27" s="14"/>
      <c r="S27" s="14"/>
      <c r="T27" s="14"/>
    </row>
    <row r="28" spans="1:20" ht="16.350000000000001" customHeight="1">
      <c r="A28" s="17" t="s">
        <v>839</v>
      </c>
      <c r="B28" s="18"/>
      <c r="C28" s="18"/>
      <c r="D28" s="18"/>
      <c r="E28" s="18">
        <f>IFERROR(VLOOKUP(A28,资金及牌照费!$A$2:$B$17,2,0),0)*资金及牌照费!$F$1*资金及牌照费!$C$19/12</f>
        <v>0</v>
      </c>
      <c r="F28" s="18"/>
      <c r="G28" s="18"/>
      <c r="H28" s="14"/>
      <c r="I28" s="14" t="s">
        <v>1060</v>
      </c>
      <c r="J28" s="14"/>
      <c r="K28" s="14"/>
      <c r="L28" s="14"/>
      <c r="M28" s="14"/>
      <c r="N28" s="14"/>
      <c r="O28" s="14"/>
      <c r="P28" s="14"/>
      <c r="Q28" s="14"/>
      <c r="R28" s="14"/>
      <c r="S28" s="14"/>
      <c r="T28" s="14"/>
    </row>
    <row r="29" spans="1:20" ht="16.350000000000001" customHeight="1">
      <c r="A29" s="17" t="s">
        <v>840</v>
      </c>
      <c r="B29" s="18"/>
      <c r="C29" s="18"/>
      <c r="D29" s="18"/>
      <c r="E29" s="18">
        <f>IFERROR(VLOOKUP(A29,资金及牌照费!$A$2:$B$17,2,0),0)*资金及牌照费!$F$1*资金及牌照费!$C$19/12</f>
        <v>0</v>
      </c>
      <c r="F29" s="18"/>
      <c r="G29" s="18"/>
      <c r="H29" s="14"/>
      <c r="I29" s="14" t="s">
        <v>1061</v>
      </c>
      <c r="J29" s="14"/>
      <c r="K29" s="14"/>
      <c r="L29" s="14"/>
      <c r="M29" s="14"/>
      <c r="N29" s="14"/>
      <c r="O29" s="14"/>
      <c r="P29" s="14"/>
      <c r="Q29" s="14"/>
      <c r="R29" s="14"/>
      <c r="S29" s="14"/>
      <c r="T29" s="14"/>
    </row>
    <row r="30" spans="1:20" ht="16.350000000000001" customHeight="1">
      <c r="A30" s="17" t="s">
        <v>168</v>
      </c>
      <c r="B30" s="18"/>
      <c r="C30" s="18"/>
      <c r="D30" s="18"/>
      <c r="E30" s="18">
        <f>IFERROR(VLOOKUP(A30,资金及牌照费!$A$2:$B$17,2,0),0)*资金及牌照费!$F$1*资金及牌照费!$C$19/12</f>
        <v>0</v>
      </c>
      <c r="F30" s="18"/>
      <c r="G30" s="18"/>
      <c r="H30" s="14"/>
      <c r="I30" s="14" t="s">
        <v>1062</v>
      </c>
      <c r="J30" s="14"/>
      <c r="K30" s="14"/>
      <c r="L30" s="14"/>
      <c r="M30" s="14"/>
      <c r="N30" s="14"/>
      <c r="O30" s="14"/>
      <c r="P30" s="14"/>
      <c r="Q30" s="14"/>
      <c r="R30" s="14"/>
      <c r="S30" s="14"/>
      <c r="T30" s="14"/>
    </row>
    <row r="31" spans="1:20" ht="16.350000000000001" customHeight="1">
      <c r="A31" s="17" t="s">
        <v>8</v>
      </c>
      <c r="B31" s="18"/>
      <c r="C31" s="18"/>
      <c r="D31" s="18"/>
      <c r="E31" s="18">
        <f>IFERROR(VLOOKUP(A31,资金及牌照费!$A$2:$B$17,2,0),0)*资金及牌照费!$F$1*资金及牌照费!$C$19/12</f>
        <v>19772367.318189867</v>
      </c>
      <c r="F31" s="18"/>
      <c r="G31" s="18"/>
      <c r="H31" s="14"/>
      <c r="I31" s="14" t="s">
        <v>1063</v>
      </c>
      <c r="J31" s="14"/>
      <c r="K31" s="14"/>
      <c r="L31" s="14"/>
      <c r="M31" s="14"/>
      <c r="N31" s="14"/>
      <c r="O31" s="14"/>
      <c r="P31" s="14"/>
      <c r="Q31" s="14"/>
      <c r="R31" s="14"/>
      <c r="S31" s="14"/>
      <c r="T31" s="14"/>
    </row>
    <row r="32" spans="1:20" ht="16.350000000000001" customHeight="1">
      <c r="A32" s="17" t="s">
        <v>14</v>
      </c>
      <c r="B32" s="18"/>
      <c r="C32" s="18"/>
      <c r="D32" s="18"/>
      <c r="E32" s="18">
        <f>IFERROR(VLOOKUP(A32,资金及牌照费!$A$2:$B$17,2,0),0)*资金及牌照费!$F$1*资金及牌照费!$C$19/12</f>
        <v>3613488.1627683621</v>
      </c>
      <c r="F32" s="18"/>
      <c r="G32" s="18"/>
      <c r="H32" s="14"/>
      <c r="I32" s="14" t="s">
        <v>1064</v>
      </c>
      <c r="J32" s="14"/>
      <c r="K32" s="14"/>
      <c r="L32" s="14"/>
      <c r="M32" s="14"/>
      <c r="N32" s="14"/>
      <c r="O32" s="14"/>
      <c r="P32" s="14"/>
      <c r="Q32" s="14"/>
      <c r="R32" s="14"/>
      <c r="S32" s="14"/>
      <c r="T32" s="14"/>
    </row>
    <row r="33" spans="1:20" ht="16.350000000000001" customHeight="1">
      <c r="A33" s="17" t="s">
        <v>13</v>
      </c>
      <c r="B33" s="18"/>
      <c r="C33" s="18"/>
      <c r="D33" s="18"/>
      <c r="E33" s="18">
        <f>IFERROR(VLOOKUP(A33,资金及牌照费!$A$2:$B$17,2,0),0)*资金及牌照费!$F$1*资金及牌照费!$C$19/12</f>
        <v>12644343.092113616</v>
      </c>
      <c r="F33" s="18"/>
      <c r="G33" s="18"/>
      <c r="H33" s="14"/>
      <c r="I33" s="14" t="s">
        <v>1065</v>
      </c>
      <c r="J33" s="14"/>
      <c r="K33" s="14"/>
      <c r="L33" s="14"/>
      <c r="M33" s="14"/>
      <c r="N33" s="14"/>
      <c r="O33" s="14"/>
      <c r="P33" s="14"/>
      <c r="Q33" s="14"/>
      <c r="R33" s="14"/>
      <c r="S33" s="14"/>
      <c r="T33" s="14"/>
    </row>
    <row r="34" spans="1:20" ht="16.350000000000001" customHeight="1">
      <c r="A34" s="17" t="s">
        <v>5</v>
      </c>
      <c r="B34" s="18"/>
      <c r="C34" s="18"/>
      <c r="D34" s="18"/>
      <c r="E34" s="18">
        <v>0</v>
      </c>
      <c r="F34" s="18"/>
      <c r="G34" s="18"/>
      <c r="H34" s="14"/>
      <c r="I34" s="14" t="s">
        <v>1066</v>
      </c>
      <c r="J34" s="14"/>
      <c r="K34" s="14"/>
      <c r="L34" s="14"/>
      <c r="M34" s="14"/>
      <c r="N34" s="14"/>
      <c r="O34" s="14"/>
      <c r="P34" s="14"/>
      <c r="Q34" s="14"/>
      <c r="R34" s="14"/>
      <c r="S34" s="14"/>
      <c r="T34" s="14"/>
    </row>
    <row r="35" spans="1:20" ht="16.350000000000001" customHeight="1">
      <c r="A35" s="17" t="s">
        <v>731</v>
      </c>
      <c r="B35" s="18"/>
      <c r="C35" s="18"/>
      <c r="D35" s="18"/>
      <c r="E35" s="18">
        <f>IFERROR(VLOOKUP(A38,资金及牌照费!$A$2:$B$17,2,0),0)*资金及牌照费!$F$1*资金及牌照费!$C$19/12</f>
        <v>185180151.17924532</v>
      </c>
      <c r="F35" s="18"/>
      <c r="G35" s="18"/>
      <c r="H35" s="14"/>
      <c r="I35" s="14" t="s">
        <v>1067</v>
      </c>
      <c r="J35" s="14"/>
      <c r="K35" s="14"/>
      <c r="L35" s="14"/>
      <c r="M35" s="14"/>
      <c r="N35" s="14"/>
      <c r="O35" s="14"/>
      <c r="P35" s="14"/>
      <c r="Q35" s="14"/>
      <c r="R35" s="14"/>
      <c r="S35" s="14"/>
      <c r="T35" s="14"/>
    </row>
    <row r="36" spans="1:20" ht="16.350000000000001" customHeight="1">
      <c r="A36" s="17" t="s">
        <v>841</v>
      </c>
      <c r="B36" s="18"/>
      <c r="C36" s="18"/>
      <c r="D36" s="18"/>
      <c r="E36" s="18">
        <f>IFERROR(VLOOKUP(A36,资金及牌照费!$A$2:$B$17,2,0),0)*资金及牌照费!$F$1*资金及牌照费!$C$19/12</f>
        <v>0</v>
      </c>
      <c r="F36" s="18"/>
      <c r="G36" s="18"/>
      <c r="H36" s="14"/>
      <c r="I36" s="14"/>
      <c r="J36" s="14"/>
      <c r="K36" s="14"/>
      <c r="L36" s="14"/>
      <c r="M36" s="14"/>
      <c r="N36" s="14"/>
      <c r="O36" s="14"/>
      <c r="P36" s="14"/>
      <c r="Q36" s="14"/>
      <c r="R36" s="14"/>
      <c r="S36" s="14"/>
      <c r="T36" s="14"/>
    </row>
    <row r="37" spans="1:20" ht="16.350000000000001" customHeight="1">
      <c r="A37" s="17" t="s">
        <v>28</v>
      </c>
      <c r="B37" s="18"/>
      <c r="C37" s="18"/>
      <c r="D37" s="18"/>
      <c r="E37" s="18">
        <f>IFERROR(VLOOKUP(A37,资金及牌照费!$A$2:$B$17,2,0),0)*资金及牌照费!$F$1*资金及牌照费!$C$19/12</f>
        <v>0</v>
      </c>
      <c r="F37" s="18"/>
      <c r="G37" s="18"/>
      <c r="H37" s="14"/>
      <c r="I37" s="14"/>
      <c r="J37" s="14"/>
      <c r="K37" s="14"/>
      <c r="L37" s="14"/>
      <c r="M37" s="14"/>
      <c r="N37" s="14"/>
      <c r="O37" s="14"/>
      <c r="P37" s="14"/>
      <c r="Q37" s="14"/>
      <c r="R37" s="14"/>
      <c r="S37" s="14"/>
      <c r="T37" s="14"/>
    </row>
    <row r="38" spans="1:20" ht="16.350000000000001" customHeight="1">
      <c r="A38" s="17" t="s">
        <v>969</v>
      </c>
      <c r="B38" s="18"/>
      <c r="C38" s="18"/>
      <c r="D38" s="18"/>
      <c r="E38" s="18"/>
      <c r="F38" s="18"/>
      <c r="G38" s="18"/>
      <c r="H38" s="14"/>
      <c r="I38" s="14"/>
      <c r="J38" s="14"/>
      <c r="K38" s="14"/>
      <c r="L38" s="14"/>
      <c r="M38" s="14"/>
      <c r="N38" s="14"/>
      <c r="O38" s="14"/>
      <c r="P38" s="14"/>
      <c r="Q38" s="14"/>
      <c r="R38" s="14"/>
      <c r="S38" s="14"/>
      <c r="T38" s="14"/>
    </row>
    <row r="39" spans="1:20" ht="16.350000000000001" customHeight="1">
      <c r="A39" s="14"/>
      <c r="B39" s="14"/>
      <c r="C39" s="14"/>
      <c r="D39" s="14"/>
      <c r="E39" s="14"/>
      <c r="F39" s="14"/>
      <c r="G39" s="14"/>
      <c r="H39" s="14"/>
      <c r="I39" s="14"/>
      <c r="J39" s="14"/>
      <c r="K39" s="14"/>
      <c r="L39" s="14"/>
      <c r="M39" s="14"/>
      <c r="N39" s="14"/>
      <c r="O39" s="14"/>
      <c r="P39" s="14"/>
      <c r="Q39" s="14"/>
      <c r="R39" s="14"/>
      <c r="S39" s="14"/>
      <c r="T39" s="14"/>
    </row>
    <row r="40" spans="1:20" ht="16.350000000000001" customHeight="1">
      <c r="A40" s="14"/>
      <c r="B40" s="14"/>
      <c r="C40" s="14"/>
      <c r="D40" s="14"/>
      <c r="E40" s="14"/>
      <c r="F40" s="14"/>
      <c r="G40" s="14"/>
      <c r="H40" s="14"/>
      <c r="I40" s="14"/>
      <c r="J40" s="14"/>
      <c r="K40" s="14"/>
      <c r="L40" s="14"/>
      <c r="M40" s="14"/>
      <c r="N40" s="14"/>
      <c r="O40" s="14"/>
      <c r="P40" s="14"/>
      <c r="Q40" s="14"/>
      <c r="R40" s="14"/>
      <c r="S40" s="14"/>
      <c r="T40" s="14"/>
    </row>
    <row r="41" spans="1:20" ht="16.350000000000001" customHeight="1">
      <c r="A41" s="14"/>
      <c r="B41" s="14"/>
      <c r="C41" s="14"/>
      <c r="D41" s="14"/>
      <c r="E41" s="14"/>
      <c r="F41" s="14"/>
      <c r="G41" s="14"/>
      <c r="H41" s="14"/>
      <c r="I41" s="14"/>
      <c r="J41" s="14"/>
      <c r="K41" s="14"/>
      <c r="L41" s="14"/>
      <c r="M41" s="14"/>
      <c r="N41" s="14"/>
      <c r="O41" s="14"/>
      <c r="P41" s="14"/>
      <c r="Q41" s="14"/>
      <c r="R41" s="14"/>
      <c r="S41" s="14"/>
      <c r="T41" s="14"/>
    </row>
    <row r="42" spans="1:20" ht="16.350000000000001" customHeight="1">
      <c r="A42" s="14"/>
      <c r="B42" s="14"/>
      <c r="C42" s="14"/>
      <c r="D42" s="14"/>
      <c r="E42" s="14"/>
      <c r="F42" s="14"/>
      <c r="G42" s="14"/>
      <c r="H42" s="14"/>
      <c r="I42" s="14"/>
      <c r="J42" s="14"/>
      <c r="K42" s="14"/>
      <c r="L42" s="14"/>
      <c r="M42" s="14"/>
      <c r="N42" s="14"/>
      <c r="O42" s="14"/>
      <c r="P42" s="14"/>
      <c r="Q42" s="14"/>
      <c r="R42" s="14"/>
      <c r="S42" s="14"/>
      <c r="T42" s="14"/>
    </row>
    <row r="43" spans="1:20" ht="16.350000000000001" customHeight="1">
      <c r="A43" s="14"/>
      <c r="B43" s="14"/>
      <c r="C43" s="14"/>
      <c r="D43" s="14"/>
      <c r="E43" s="14"/>
      <c r="F43" s="14"/>
      <c r="G43" s="14"/>
      <c r="H43" s="14"/>
      <c r="I43" s="14"/>
      <c r="J43" s="14"/>
      <c r="K43" s="14"/>
      <c r="L43" s="14"/>
      <c r="M43" s="14"/>
      <c r="N43" s="14"/>
      <c r="O43" s="14"/>
      <c r="P43" s="14"/>
      <c r="Q43" s="14"/>
      <c r="R43" s="14"/>
      <c r="S43" s="14"/>
      <c r="T43" s="14"/>
    </row>
    <row r="44" spans="1:20" ht="16.350000000000001" customHeight="1">
      <c r="A44" s="14"/>
      <c r="B44" s="14"/>
      <c r="C44" s="14"/>
      <c r="D44" s="14"/>
      <c r="E44" s="14"/>
      <c r="F44" s="14"/>
      <c r="G44" s="14"/>
      <c r="H44" s="14"/>
      <c r="I44" s="14"/>
      <c r="J44" s="14"/>
      <c r="K44" s="14"/>
      <c r="L44" s="14"/>
      <c r="M44" s="14"/>
      <c r="N44" s="14"/>
      <c r="O44" s="14"/>
      <c r="P44" s="14"/>
      <c r="Q44" s="14"/>
      <c r="R44" s="14"/>
      <c r="S44" s="14"/>
      <c r="T44" s="14"/>
    </row>
    <row r="45" spans="1:20" ht="16.350000000000001" customHeight="1">
      <c r="A45" s="14"/>
      <c r="B45" s="14"/>
      <c r="C45" s="14"/>
      <c r="D45" s="14"/>
      <c r="E45" s="14"/>
      <c r="F45" s="14"/>
      <c r="G45" s="14"/>
      <c r="H45" s="14"/>
      <c r="I45" s="14"/>
      <c r="J45" s="14"/>
      <c r="K45" s="14"/>
      <c r="L45" s="14"/>
      <c r="M45" s="14"/>
      <c r="N45" s="14"/>
      <c r="O45" s="14"/>
      <c r="P45" s="14"/>
      <c r="Q45" s="14"/>
      <c r="R45" s="14"/>
      <c r="S45" s="14"/>
      <c r="T45" s="14"/>
    </row>
    <row r="46" spans="1:20" ht="16.350000000000001" customHeight="1">
      <c r="A46" s="14"/>
      <c r="B46" s="14"/>
      <c r="C46" s="14"/>
      <c r="D46" s="14"/>
      <c r="E46" s="14"/>
      <c r="F46" s="14"/>
      <c r="G46" s="14"/>
      <c r="H46" s="14"/>
      <c r="I46" s="14"/>
      <c r="J46" s="14"/>
      <c r="K46" s="14"/>
      <c r="L46" s="14"/>
      <c r="M46" s="14"/>
      <c r="N46" s="14"/>
      <c r="O46" s="14"/>
      <c r="P46" s="14"/>
      <c r="Q46" s="14"/>
      <c r="R46" s="14"/>
      <c r="S46" s="14"/>
      <c r="T46" s="14"/>
    </row>
    <row r="47" spans="1:20" ht="16.350000000000001" customHeight="1">
      <c r="A47" s="14"/>
      <c r="B47" s="14"/>
      <c r="C47" s="14"/>
      <c r="D47" s="14"/>
      <c r="E47" s="14"/>
      <c r="F47" s="14"/>
      <c r="G47" s="14"/>
      <c r="H47" s="14"/>
      <c r="I47" s="14"/>
      <c r="J47" s="14"/>
      <c r="K47" s="14"/>
      <c r="L47" s="14"/>
      <c r="M47" s="14"/>
      <c r="N47" s="14"/>
      <c r="O47" s="14"/>
      <c r="P47" s="14"/>
      <c r="Q47" s="14"/>
      <c r="R47" s="14"/>
      <c r="S47" s="14"/>
      <c r="T47" s="14"/>
    </row>
    <row r="48" spans="1:20" ht="16.350000000000001" customHeight="1">
      <c r="A48" s="14"/>
      <c r="B48" s="14"/>
      <c r="C48" s="14"/>
      <c r="D48" s="14"/>
      <c r="E48" s="14"/>
      <c r="F48" s="14"/>
      <c r="G48" s="14"/>
      <c r="H48" s="14"/>
      <c r="I48" s="14"/>
      <c r="J48" s="14"/>
      <c r="K48" s="14"/>
      <c r="L48" s="14"/>
      <c r="M48" s="14"/>
      <c r="N48" s="14"/>
      <c r="O48" s="14"/>
      <c r="P48" s="14"/>
      <c r="Q48" s="14"/>
      <c r="R48" s="14"/>
      <c r="S48" s="14"/>
      <c r="T48" s="14"/>
    </row>
    <row r="49" spans="1:20" ht="16.350000000000001" customHeight="1">
      <c r="A49" s="14"/>
      <c r="B49" s="14"/>
      <c r="C49" s="14"/>
      <c r="D49" s="14"/>
      <c r="E49" s="14"/>
      <c r="F49" s="14"/>
      <c r="G49" s="14"/>
      <c r="H49" s="14"/>
      <c r="I49" s="14"/>
      <c r="J49" s="14"/>
      <c r="K49" s="14"/>
      <c r="L49" s="14"/>
      <c r="M49" s="14"/>
      <c r="N49" s="14"/>
      <c r="O49" s="14"/>
      <c r="P49" s="14"/>
      <c r="Q49" s="14"/>
      <c r="R49" s="14"/>
      <c r="S49" s="14"/>
      <c r="T49" s="14"/>
    </row>
    <row r="50" spans="1:20" ht="16.350000000000001" customHeight="1">
      <c r="A50" s="14"/>
      <c r="B50" s="14"/>
      <c r="C50" s="14"/>
      <c r="D50" s="14"/>
      <c r="E50" s="14"/>
      <c r="F50" s="14"/>
      <c r="G50" s="14"/>
      <c r="H50" s="14"/>
      <c r="I50" s="14"/>
      <c r="J50" s="14"/>
      <c r="K50" s="14"/>
      <c r="L50" s="14"/>
      <c r="M50" s="14"/>
      <c r="N50" s="14"/>
      <c r="O50" s="14"/>
      <c r="P50" s="14"/>
      <c r="Q50" s="14"/>
      <c r="R50" s="14"/>
      <c r="S50" s="14"/>
      <c r="T50" s="14"/>
    </row>
    <row r="51" spans="1:20" ht="16.350000000000001" customHeight="1">
      <c r="A51" s="14"/>
      <c r="B51" s="14"/>
      <c r="C51" s="14"/>
      <c r="D51" s="14"/>
      <c r="E51" s="14"/>
      <c r="F51" s="14"/>
      <c r="G51" s="14"/>
      <c r="H51" s="14"/>
      <c r="I51" s="14"/>
      <c r="J51" s="14"/>
      <c r="K51" s="14"/>
      <c r="L51" s="14"/>
      <c r="M51" s="14"/>
      <c r="N51" s="14"/>
      <c r="O51" s="14"/>
      <c r="P51" s="14"/>
      <c r="Q51" s="14"/>
      <c r="R51" s="14"/>
      <c r="S51" s="14"/>
      <c r="T51" s="14"/>
    </row>
    <row r="52" spans="1:20" ht="16.350000000000001" customHeight="1">
      <c r="A52" s="14"/>
      <c r="B52" s="14"/>
      <c r="C52" s="14"/>
      <c r="D52" s="14"/>
      <c r="E52" s="14"/>
      <c r="F52" s="14"/>
      <c r="G52" s="14"/>
      <c r="H52" s="14"/>
      <c r="I52" s="14"/>
      <c r="J52" s="14"/>
      <c r="K52" s="14"/>
      <c r="L52" s="14"/>
      <c r="M52" s="14"/>
      <c r="N52" s="14"/>
      <c r="O52" s="14"/>
      <c r="P52" s="14"/>
      <c r="Q52" s="14"/>
      <c r="R52" s="14"/>
      <c r="S52" s="14"/>
      <c r="T52" s="14"/>
    </row>
    <row r="53" spans="1:20" ht="16.350000000000001" customHeight="1">
      <c r="A53" s="14"/>
      <c r="B53" s="14"/>
      <c r="C53" s="14"/>
      <c r="D53" s="14"/>
      <c r="E53" s="14"/>
      <c r="F53" s="14"/>
      <c r="G53" s="14"/>
      <c r="H53" s="14"/>
      <c r="I53" s="14"/>
      <c r="J53" s="14"/>
      <c r="K53" s="14"/>
      <c r="L53" s="14"/>
      <c r="M53" s="14"/>
      <c r="N53" s="14"/>
      <c r="O53" s="14"/>
      <c r="P53" s="14"/>
      <c r="Q53" s="14"/>
      <c r="R53" s="14"/>
      <c r="S53" s="14"/>
      <c r="T53" s="14"/>
    </row>
    <row r="54" spans="1:20" ht="16.350000000000001" customHeight="1">
      <c r="A54" s="14"/>
      <c r="B54" s="14"/>
      <c r="C54" s="14"/>
      <c r="D54" s="14"/>
      <c r="E54" s="14"/>
      <c r="F54" s="14"/>
      <c r="G54" s="14"/>
      <c r="H54" s="14"/>
      <c r="I54" s="14"/>
      <c r="J54" s="14"/>
      <c r="K54" s="14"/>
      <c r="L54" s="14"/>
      <c r="M54" s="14"/>
      <c r="N54" s="14"/>
      <c r="O54" s="14"/>
      <c r="P54" s="14"/>
      <c r="Q54" s="14"/>
      <c r="R54" s="14"/>
      <c r="S54" s="14"/>
      <c r="T54" s="14"/>
    </row>
    <row r="55" spans="1:20" ht="16.350000000000001" customHeight="1">
      <c r="A55" s="14"/>
      <c r="B55" s="14"/>
      <c r="C55" s="14"/>
      <c r="D55" s="14"/>
      <c r="E55" s="14"/>
      <c r="F55" s="14"/>
      <c r="G55" s="14"/>
      <c r="H55" s="14"/>
      <c r="I55" s="14"/>
      <c r="J55" s="14"/>
      <c r="K55" s="14"/>
      <c r="L55" s="14"/>
      <c r="M55" s="14"/>
      <c r="N55" s="14"/>
      <c r="O55" s="14"/>
      <c r="P55" s="14"/>
      <c r="Q55" s="14"/>
      <c r="R55" s="14"/>
      <c r="S55" s="14"/>
      <c r="T55" s="14"/>
    </row>
    <row r="56" spans="1:20" ht="16.350000000000001" customHeight="1">
      <c r="A56" s="14"/>
      <c r="B56" s="14"/>
      <c r="C56" s="14"/>
      <c r="D56" s="14"/>
      <c r="E56" s="14"/>
      <c r="F56" s="14"/>
      <c r="G56" s="14"/>
      <c r="H56" s="14"/>
      <c r="I56" s="14"/>
      <c r="J56" s="14"/>
      <c r="K56" s="14"/>
      <c r="L56" s="14"/>
      <c r="M56" s="14"/>
      <c r="N56" s="14"/>
      <c r="O56" s="14"/>
      <c r="P56" s="14"/>
      <c r="Q56" s="14"/>
      <c r="R56" s="14"/>
      <c r="S56" s="14"/>
      <c r="T56" s="14"/>
    </row>
    <row r="57" spans="1:20" ht="16.350000000000001" customHeight="1">
      <c r="A57" s="14"/>
      <c r="B57" s="14"/>
      <c r="C57" s="14"/>
      <c r="D57" s="14"/>
      <c r="E57" s="14"/>
      <c r="F57" s="14"/>
      <c r="G57" s="14"/>
      <c r="H57" s="14"/>
      <c r="I57" s="14"/>
      <c r="J57" s="14"/>
      <c r="K57" s="14"/>
      <c r="L57" s="14"/>
      <c r="M57" s="14"/>
      <c r="N57" s="14"/>
      <c r="O57" s="14"/>
      <c r="P57" s="14"/>
      <c r="Q57" s="14"/>
      <c r="R57" s="14"/>
      <c r="S57" s="14"/>
      <c r="T57" s="14"/>
    </row>
    <row r="58" spans="1:20" ht="16.350000000000001" customHeight="1">
      <c r="A58" s="14"/>
      <c r="B58" s="14"/>
      <c r="C58" s="14"/>
      <c r="D58" s="14"/>
      <c r="E58" s="14"/>
      <c r="F58" s="14"/>
      <c r="G58" s="14"/>
      <c r="H58" s="14"/>
      <c r="I58" s="14"/>
      <c r="J58" s="14"/>
      <c r="K58" s="14"/>
      <c r="L58" s="14"/>
      <c r="M58" s="14"/>
      <c r="N58" s="14"/>
      <c r="O58" s="14"/>
      <c r="P58" s="14"/>
      <c r="Q58" s="14"/>
      <c r="R58" s="14"/>
      <c r="S58" s="14"/>
      <c r="T58" s="14"/>
    </row>
    <row r="59" spans="1:20" ht="16.350000000000001" customHeight="1">
      <c r="A59" s="14"/>
      <c r="B59" s="14"/>
      <c r="C59" s="14"/>
      <c r="D59" s="14"/>
      <c r="E59" s="14"/>
      <c r="F59" s="14"/>
      <c r="G59" s="14"/>
      <c r="H59" s="14"/>
      <c r="I59" s="14"/>
      <c r="J59" s="14"/>
      <c r="K59" s="14"/>
      <c r="L59" s="14"/>
      <c r="M59" s="14"/>
      <c r="N59" s="14"/>
      <c r="O59" s="14"/>
      <c r="P59" s="14"/>
      <c r="Q59" s="14"/>
      <c r="R59" s="14"/>
      <c r="S59" s="14"/>
      <c r="T59" s="14"/>
    </row>
    <row r="60" spans="1:20" ht="16.350000000000001" customHeight="1">
      <c r="A60" s="14"/>
      <c r="B60" s="14"/>
      <c r="C60" s="14"/>
      <c r="D60" s="14"/>
      <c r="E60" s="14"/>
      <c r="F60" s="14"/>
      <c r="G60" s="14"/>
      <c r="H60" s="14"/>
      <c r="I60" s="14"/>
      <c r="J60" s="14"/>
      <c r="K60" s="14"/>
      <c r="L60" s="14"/>
      <c r="M60" s="14"/>
      <c r="N60" s="14"/>
      <c r="O60" s="14"/>
      <c r="P60" s="14"/>
      <c r="Q60" s="14"/>
      <c r="R60" s="14"/>
      <c r="S60" s="14"/>
      <c r="T60" s="14"/>
    </row>
    <row r="61" spans="1:20" ht="16.350000000000001" customHeight="1">
      <c r="A61" s="14"/>
      <c r="B61" s="14"/>
      <c r="C61" s="14"/>
      <c r="D61" s="14"/>
      <c r="E61" s="14"/>
      <c r="F61" s="14"/>
      <c r="G61" s="14"/>
      <c r="H61" s="14"/>
      <c r="I61" s="14"/>
      <c r="J61" s="14"/>
      <c r="K61" s="14"/>
      <c r="L61" s="14"/>
      <c r="M61" s="14"/>
      <c r="N61" s="14"/>
      <c r="O61" s="14"/>
      <c r="P61" s="14"/>
      <c r="Q61" s="14"/>
      <c r="R61" s="14"/>
      <c r="S61" s="14"/>
      <c r="T61" s="14"/>
    </row>
    <row r="62" spans="1:20" ht="16.350000000000001" customHeight="1">
      <c r="A62" s="14"/>
      <c r="B62" s="14"/>
      <c r="C62" s="14"/>
      <c r="D62" s="14"/>
      <c r="E62" s="14"/>
      <c r="F62" s="14"/>
      <c r="G62" s="14"/>
      <c r="H62" s="14"/>
      <c r="I62" s="14"/>
      <c r="J62" s="14"/>
      <c r="K62" s="14"/>
      <c r="L62" s="14"/>
      <c r="M62" s="14"/>
      <c r="N62" s="14"/>
      <c r="O62" s="14"/>
      <c r="P62" s="14"/>
      <c r="Q62" s="14"/>
      <c r="R62" s="14"/>
      <c r="S62" s="14"/>
      <c r="T62" s="14"/>
    </row>
    <row r="63" spans="1:20" ht="16.350000000000001" customHeight="1">
      <c r="A63" s="14"/>
      <c r="B63" s="14"/>
      <c r="C63" s="14"/>
      <c r="D63" s="14"/>
      <c r="E63" s="14"/>
      <c r="F63" s="14"/>
      <c r="G63" s="14"/>
      <c r="H63" s="14"/>
      <c r="I63" s="14"/>
      <c r="J63" s="14"/>
      <c r="K63" s="14"/>
      <c r="L63" s="14"/>
      <c r="M63" s="14"/>
      <c r="N63" s="14"/>
      <c r="O63" s="14"/>
      <c r="P63" s="14"/>
      <c r="Q63" s="14"/>
      <c r="R63" s="14"/>
      <c r="S63" s="14"/>
      <c r="T63" s="14"/>
    </row>
    <row r="64" spans="1:20" ht="16.350000000000001" customHeight="1">
      <c r="A64" s="14"/>
      <c r="B64" s="14"/>
      <c r="C64" s="14"/>
      <c r="D64" s="14"/>
      <c r="E64" s="14"/>
      <c r="F64" s="14"/>
      <c r="G64" s="14"/>
      <c r="H64" s="14"/>
      <c r="I64" s="14"/>
      <c r="J64" s="14"/>
      <c r="K64" s="14"/>
      <c r="L64" s="14"/>
      <c r="M64" s="14"/>
      <c r="N64" s="14"/>
      <c r="O64" s="14"/>
      <c r="P64" s="14"/>
      <c r="Q64" s="14"/>
      <c r="R64" s="14"/>
      <c r="S64" s="14"/>
      <c r="T64" s="14"/>
    </row>
    <row r="65" spans="1:20" ht="16.350000000000001" customHeight="1">
      <c r="A65" s="14"/>
      <c r="B65" s="14"/>
      <c r="C65" s="14"/>
      <c r="D65" s="14"/>
      <c r="E65" s="14"/>
      <c r="F65" s="14"/>
      <c r="G65" s="14"/>
      <c r="H65" s="14"/>
      <c r="I65" s="14"/>
      <c r="J65" s="14"/>
      <c r="K65" s="14"/>
      <c r="L65" s="14"/>
      <c r="M65" s="14"/>
      <c r="N65" s="14"/>
      <c r="O65" s="14"/>
      <c r="P65" s="14"/>
      <c r="Q65" s="14"/>
      <c r="R65" s="14"/>
      <c r="S65" s="14"/>
      <c r="T65" s="14"/>
    </row>
    <row r="66" spans="1:20" ht="16.350000000000001" customHeight="1">
      <c r="A66" s="14"/>
      <c r="B66" s="14"/>
      <c r="C66" s="14"/>
      <c r="D66" s="14"/>
      <c r="E66" s="14"/>
      <c r="F66" s="14"/>
      <c r="G66" s="14"/>
      <c r="H66" s="14"/>
      <c r="I66" s="14"/>
      <c r="J66" s="14"/>
      <c r="K66" s="14"/>
      <c r="L66" s="14"/>
      <c r="M66" s="14"/>
      <c r="N66" s="14"/>
      <c r="O66" s="14"/>
      <c r="P66" s="14"/>
      <c r="Q66" s="14"/>
      <c r="R66" s="14"/>
      <c r="S66" s="14"/>
      <c r="T66" s="14"/>
    </row>
    <row r="67" spans="1:20" ht="16.350000000000001" customHeight="1">
      <c r="A67" s="14"/>
      <c r="B67" s="14"/>
      <c r="C67" s="14"/>
      <c r="D67" s="14"/>
      <c r="E67" s="14"/>
      <c r="F67" s="14"/>
      <c r="G67" s="14"/>
      <c r="H67" s="14"/>
      <c r="I67" s="14"/>
      <c r="J67" s="14"/>
      <c r="K67" s="14"/>
      <c r="L67" s="14"/>
      <c r="M67" s="14"/>
      <c r="N67" s="14"/>
      <c r="O67" s="14"/>
      <c r="P67" s="14"/>
      <c r="Q67" s="14"/>
      <c r="R67" s="14"/>
      <c r="S67" s="14"/>
      <c r="T67" s="14"/>
    </row>
    <row r="68" spans="1:20" ht="16.350000000000001" customHeight="1">
      <c r="A68" s="14"/>
      <c r="B68" s="14"/>
      <c r="C68" s="14"/>
      <c r="D68" s="14"/>
      <c r="E68" s="14"/>
      <c r="F68" s="14"/>
      <c r="G68" s="14"/>
      <c r="H68" s="14"/>
      <c r="I68" s="14"/>
      <c r="J68" s="14"/>
      <c r="K68" s="14"/>
      <c r="L68" s="14"/>
      <c r="M68" s="14"/>
      <c r="N68" s="14"/>
      <c r="O68" s="14"/>
      <c r="P68" s="14"/>
      <c r="Q68" s="14"/>
      <c r="R68" s="14"/>
      <c r="S68" s="14"/>
      <c r="T68" s="14"/>
    </row>
    <row r="69" spans="1:20" ht="16.350000000000001" customHeight="1">
      <c r="A69" s="14"/>
      <c r="B69" s="14"/>
      <c r="C69" s="14"/>
      <c r="D69" s="14"/>
      <c r="E69" s="14"/>
      <c r="F69" s="14"/>
      <c r="G69" s="14"/>
      <c r="H69" s="14"/>
      <c r="I69" s="14"/>
      <c r="J69" s="14"/>
      <c r="K69" s="14"/>
      <c r="L69" s="14"/>
      <c r="M69" s="14"/>
      <c r="N69" s="14"/>
      <c r="O69" s="14"/>
      <c r="P69" s="14"/>
      <c r="Q69" s="14"/>
      <c r="R69" s="14"/>
      <c r="S69" s="14"/>
      <c r="T69" s="14"/>
    </row>
    <row r="70" spans="1:20" ht="16.350000000000001" customHeight="1">
      <c r="A70" s="14"/>
      <c r="B70" s="14"/>
      <c r="C70" s="14"/>
      <c r="D70" s="14"/>
      <c r="E70" s="14"/>
      <c r="F70" s="14"/>
      <c r="G70" s="14"/>
      <c r="H70" s="14"/>
      <c r="I70" s="14"/>
      <c r="J70" s="14"/>
      <c r="K70" s="14"/>
      <c r="L70" s="14"/>
      <c r="M70" s="14"/>
      <c r="N70" s="14"/>
      <c r="O70" s="14"/>
      <c r="P70" s="14"/>
      <c r="Q70" s="14"/>
      <c r="R70" s="14"/>
      <c r="S70" s="14"/>
      <c r="T70" s="14"/>
    </row>
    <row r="71" spans="1:20" ht="16.350000000000001" customHeight="1">
      <c r="A71" s="14"/>
      <c r="B71" s="14"/>
      <c r="C71" s="14"/>
      <c r="D71" s="14"/>
      <c r="E71" s="14"/>
      <c r="F71" s="14"/>
      <c r="G71" s="14"/>
      <c r="H71" s="14"/>
      <c r="I71" s="14"/>
      <c r="J71" s="14"/>
      <c r="K71" s="14"/>
      <c r="L71" s="14"/>
      <c r="M71" s="14"/>
      <c r="N71" s="14"/>
      <c r="O71" s="14"/>
      <c r="P71" s="14"/>
      <c r="Q71" s="14"/>
      <c r="R71" s="14"/>
      <c r="S71" s="14"/>
      <c r="T71" s="14"/>
    </row>
    <row r="72" spans="1:20" ht="16.350000000000001" customHeight="1">
      <c r="A72" s="14"/>
      <c r="B72" s="14"/>
      <c r="C72" s="14"/>
      <c r="D72" s="14"/>
      <c r="E72" s="14"/>
      <c r="F72" s="14"/>
      <c r="G72" s="14"/>
      <c r="H72" s="14"/>
      <c r="I72" s="14"/>
      <c r="J72" s="14"/>
      <c r="K72" s="14"/>
      <c r="L72" s="14"/>
      <c r="M72" s="14"/>
      <c r="N72" s="14"/>
      <c r="O72" s="14"/>
      <c r="P72" s="14"/>
      <c r="Q72" s="14"/>
      <c r="R72" s="14"/>
      <c r="S72" s="14"/>
      <c r="T72" s="14"/>
    </row>
    <row r="73" spans="1:20" ht="16.350000000000001" customHeight="1">
      <c r="A73" s="14"/>
      <c r="B73" s="14"/>
      <c r="C73" s="14"/>
      <c r="D73" s="14"/>
      <c r="E73" s="14"/>
      <c r="F73" s="14"/>
      <c r="G73" s="14"/>
      <c r="H73" s="14"/>
      <c r="I73" s="14"/>
      <c r="J73" s="14"/>
      <c r="K73" s="14"/>
      <c r="L73" s="14"/>
      <c r="M73" s="14"/>
      <c r="N73" s="14"/>
      <c r="O73" s="14"/>
      <c r="P73" s="14"/>
      <c r="Q73" s="14"/>
      <c r="R73" s="14"/>
      <c r="S73" s="14"/>
      <c r="T73" s="14"/>
    </row>
    <row r="74" spans="1:20" ht="16.350000000000001" customHeight="1">
      <c r="A74" s="14"/>
      <c r="B74" s="14"/>
      <c r="C74" s="14"/>
      <c r="D74" s="14"/>
      <c r="E74" s="14"/>
      <c r="F74" s="14"/>
      <c r="G74" s="14"/>
      <c r="H74" s="14"/>
      <c r="I74" s="14"/>
      <c r="J74" s="14"/>
      <c r="K74" s="14"/>
      <c r="L74" s="14"/>
      <c r="M74" s="14"/>
      <c r="N74" s="14"/>
      <c r="O74" s="14"/>
      <c r="P74" s="14"/>
      <c r="Q74" s="14"/>
      <c r="R74" s="14"/>
      <c r="S74" s="14"/>
      <c r="T74" s="14"/>
    </row>
    <row r="75" spans="1:20" ht="16.350000000000001" customHeight="1">
      <c r="A75" s="14"/>
      <c r="B75" s="14"/>
      <c r="C75" s="14"/>
      <c r="D75" s="14"/>
      <c r="E75" s="14"/>
      <c r="F75" s="14"/>
      <c r="G75" s="14"/>
      <c r="H75" s="14"/>
      <c r="I75" s="14"/>
      <c r="J75" s="14"/>
      <c r="K75" s="14"/>
      <c r="L75" s="14"/>
      <c r="M75" s="14"/>
      <c r="N75" s="14"/>
      <c r="O75" s="14"/>
      <c r="P75" s="14"/>
      <c r="Q75" s="14"/>
      <c r="R75" s="14"/>
      <c r="S75" s="14"/>
      <c r="T75" s="14"/>
    </row>
    <row r="76" spans="1:20" ht="16.350000000000001" customHeight="1">
      <c r="A76" s="14"/>
      <c r="B76" s="14"/>
      <c r="C76" s="14"/>
      <c r="D76" s="14"/>
      <c r="E76" s="14"/>
      <c r="F76" s="14"/>
      <c r="G76" s="14"/>
      <c r="H76" s="14"/>
      <c r="I76" s="14"/>
      <c r="J76" s="14"/>
      <c r="K76" s="14"/>
      <c r="L76" s="14"/>
      <c r="M76" s="14"/>
      <c r="N76" s="14"/>
      <c r="O76" s="14"/>
      <c r="P76" s="14"/>
      <c r="Q76" s="14"/>
      <c r="R76" s="14"/>
      <c r="S76" s="14"/>
      <c r="T76" s="14"/>
    </row>
    <row r="77" spans="1:20" ht="16.350000000000001" customHeight="1">
      <c r="A77" s="14"/>
      <c r="B77" s="14"/>
      <c r="C77" s="14"/>
      <c r="D77" s="14"/>
      <c r="E77" s="14"/>
      <c r="F77" s="14"/>
      <c r="G77" s="14"/>
      <c r="H77" s="14"/>
      <c r="I77" s="14"/>
      <c r="J77" s="14"/>
      <c r="K77" s="14"/>
      <c r="L77" s="14"/>
      <c r="M77" s="14"/>
      <c r="N77" s="14"/>
      <c r="O77" s="14"/>
      <c r="P77" s="14"/>
      <c r="Q77" s="14"/>
      <c r="R77" s="14"/>
      <c r="S77" s="14"/>
      <c r="T77" s="14"/>
    </row>
    <row r="78" spans="1:20" ht="16.350000000000001" customHeight="1">
      <c r="A78" s="14"/>
      <c r="B78" s="14"/>
      <c r="C78" s="14"/>
      <c r="D78" s="14"/>
      <c r="E78" s="14"/>
      <c r="F78" s="14"/>
      <c r="G78" s="14"/>
      <c r="H78" s="14"/>
      <c r="I78" s="14"/>
      <c r="J78" s="14"/>
      <c r="K78" s="14"/>
      <c r="L78" s="14"/>
      <c r="M78" s="14"/>
      <c r="N78" s="14"/>
      <c r="O78" s="14"/>
      <c r="P78" s="14"/>
      <c r="Q78" s="14"/>
      <c r="R78" s="14"/>
      <c r="S78" s="14"/>
      <c r="T78" s="14"/>
    </row>
    <row r="79" spans="1:20" ht="16.350000000000001" customHeight="1">
      <c r="A79" s="14"/>
      <c r="B79" s="14"/>
      <c r="C79" s="14"/>
      <c r="D79" s="14"/>
      <c r="E79" s="14"/>
      <c r="F79" s="14"/>
      <c r="G79" s="14"/>
      <c r="H79" s="14"/>
      <c r="I79" s="14"/>
      <c r="J79" s="14"/>
      <c r="K79" s="14"/>
      <c r="L79" s="14"/>
      <c r="M79" s="14"/>
      <c r="N79" s="14"/>
      <c r="O79" s="14"/>
      <c r="P79" s="14"/>
      <c r="Q79" s="14"/>
      <c r="R79" s="14"/>
      <c r="S79" s="14"/>
      <c r="T79" s="14"/>
    </row>
    <row r="80" spans="1:20" ht="16.350000000000001" customHeight="1">
      <c r="A80" s="14"/>
      <c r="B80" s="14"/>
      <c r="C80" s="14"/>
      <c r="D80" s="14"/>
      <c r="E80" s="14"/>
      <c r="F80" s="14"/>
      <c r="G80" s="14"/>
      <c r="H80" s="14"/>
      <c r="I80" s="14"/>
      <c r="J80" s="14"/>
      <c r="K80" s="14"/>
      <c r="L80" s="14"/>
      <c r="M80" s="14"/>
      <c r="N80" s="14"/>
      <c r="O80" s="14"/>
      <c r="P80" s="14"/>
      <c r="Q80" s="14"/>
      <c r="R80" s="14"/>
      <c r="S80" s="14"/>
      <c r="T80" s="14"/>
    </row>
    <row r="81" spans="1:20" ht="16.350000000000001" customHeight="1">
      <c r="A81" s="14"/>
      <c r="B81" s="14"/>
      <c r="C81" s="14"/>
      <c r="D81" s="14"/>
      <c r="E81" s="14"/>
      <c r="F81" s="14"/>
      <c r="G81" s="14"/>
      <c r="H81" s="14"/>
      <c r="I81" s="14"/>
      <c r="J81" s="14"/>
      <c r="K81" s="14"/>
      <c r="L81" s="14"/>
      <c r="M81" s="14"/>
      <c r="N81" s="14"/>
      <c r="O81" s="14"/>
      <c r="P81" s="14"/>
      <c r="Q81" s="14"/>
      <c r="R81" s="14"/>
      <c r="S81" s="14"/>
      <c r="T81" s="14"/>
    </row>
  </sheetData>
  <mergeCells count="3">
    <mergeCell ref="A1:G1"/>
    <mergeCell ref="A3:B3"/>
    <mergeCell ref="D3:E3"/>
  </mergeCells>
  <phoneticPr fontId="52" type="noConversion"/>
  <pageMargins left="0.69930555555555596" right="0.69930555555555596"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10</vt:i4>
      </vt:variant>
    </vt:vector>
  </HeadingPairs>
  <TitlesOfParts>
    <vt:vector size="10" baseType="lpstr">
      <vt:lpstr>利润考核表结果表</vt:lpstr>
      <vt:lpstr>费用考核表结果表</vt:lpstr>
      <vt:lpstr>用友贴出原始数据-利润表</vt:lpstr>
      <vt:lpstr>用友贴出原始数据-费用表</vt:lpstr>
      <vt:lpstr>人数【人力发】</vt:lpstr>
      <vt:lpstr>费用表【邓姐发】</vt:lpstr>
      <vt:lpstr>财务报表【邓姐发】</vt:lpstr>
      <vt:lpstr>资金及牌照费</vt:lpstr>
      <vt:lpstr>自动导入资金模版</vt:lpstr>
      <vt:lpstr>导出调整事项备查</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彭咏</cp:lastModifiedBy>
  <dcterms:created xsi:type="dcterms:W3CDTF">2006-09-16T00:00:00Z</dcterms:created>
  <dcterms:modified xsi:type="dcterms:W3CDTF">2018-08-24T05:26:02Z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2052-10.1.0.7400</vt:lpwstr>
  </property>
</Properties>
</file>